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665" windowHeight="15000" activeTab="0"/>
  </bookViews>
  <sheets>
    <sheet name="Cover Sheet" sheetId="1" r:id="rId1"/>
    <sheet name="Material Cost Adjustments" sheetId="2" r:id="rId2"/>
    <sheet name="E&amp;S Inspection" sheetId="3" r:id="rId3"/>
    <sheet name="Video Inspection" sheetId="4" r:id="rId4"/>
  </sheets>
  <definedNames/>
  <calcPr fullCalcOnLoad="1"/>
</workbook>
</file>

<file path=xl/comments1.xml><?xml version="1.0" encoding="utf-8"?>
<comments xmlns="http://schemas.openxmlformats.org/spreadsheetml/2006/main">
  <authors>
    <author>drew.boyce</author>
    <author>Michael Balbierer</author>
  </authors>
  <commentList>
    <comment ref="A2" authorId="0">
      <text>
        <r>
          <rPr>
            <sz val="9"/>
            <rFont val="Tahoma"/>
            <family val="2"/>
          </rPr>
          <t>Use drop down to select between Semi-Final and Final. This will expand the Primavera Estimate Data at the bottom of the worksheet</t>
        </r>
      </text>
    </comment>
    <comment ref="C19" authorId="0">
      <text>
        <r>
          <rPr>
            <sz val="9"/>
            <rFont val="Tahoma"/>
            <family val="2"/>
          </rPr>
          <t xml:space="preserve">Use the Material Cost Adjustment Tab at the bottom of the worksheet to automatically fill in this cost
</t>
        </r>
      </text>
    </comment>
    <comment ref="E36" authorId="0">
      <text>
        <r>
          <rPr>
            <b/>
            <sz val="11"/>
            <rFont val="Calibri"/>
            <family val="2"/>
          </rPr>
          <t>Use the E&amp;S Inspection Tab at the bottom of the worksheet to automatically fill in this cost.</t>
        </r>
      </text>
    </comment>
    <comment ref="E37" authorId="1">
      <text>
        <r>
          <rPr>
            <b/>
            <sz val="11"/>
            <rFont val="Calibri"/>
            <family val="2"/>
          </rPr>
          <t>Use the Video Inspection Tab at the bottom of the worksheet to automatically fill in this cost.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<sst xmlns="http://schemas.openxmlformats.org/spreadsheetml/2006/main" count="88" uniqueCount="72">
  <si>
    <t xml:space="preserve">Contract No. </t>
  </si>
  <si>
    <t>@</t>
  </si>
  <si>
    <t>Traffic</t>
  </si>
  <si>
    <t>Total Need:</t>
  </si>
  <si>
    <t>Construction inspection services</t>
  </si>
  <si>
    <t>Construction engineering services</t>
  </si>
  <si>
    <t>Asphalt Cost Adj</t>
  </si>
  <si>
    <t>QA/QC for HMA</t>
  </si>
  <si>
    <t>Primavera Estimate Data</t>
  </si>
  <si>
    <t>Construction</t>
  </si>
  <si>
    <t>Const. Contingency</t>
  </si>
  <si>
    <t>Utilities</t>
  </si>
  <si>
    <t>Preliminary Engineering</t>
  </si>
  <si>
    <t>Right-of-Way</t>
  </si>
  <si>
    <t>% (above) or below Funded Amount:</t>
  </si>
  <si>
    <t>Material Cost Adjustments</t>
  </si>
  <si>
    <t>Material Type</t>
  </si>
  <si>
    <t>Total Tons</t>
  </si>
  <si>
    <t xml:space="preserve">Average Percentage </t>
  </si>
  <si>
    <t>Total Asphalt Cement in Tons</t>
  </si>
  <si>
    <t>ASPHALT CEMENT COST ADJUSTMENT</t>
  </si>
  <si>
    <t>TOTAL TYPE C</t>
  </si>
  <si>
    <t>TOTAL TYPE B*</t>
  </si>
  <si>
    <t>TOTAL WEDGE C</t>
  </si>
  <si>
    <t>TOTAL TYPE BCBC</t>
  </si>
  <si>
    <t>To determine the possible price increase per ton for asphalt cement over the life of the project the latest trends should be reviewed at the following link. Currently a price of $150 should be estimated for contracts over a one year duration</t>
  </si>
  <si>
    <t>Possible Price Increase</t>
  </si>
  <si>
    <t>Total Cost for Asphalt Cost Adjustment</t>
  </si>
  <si>
    <t>http://www.deldot.gov/information/business/bids/asphalt_cement_english.shtml</t>
  </si>
  <si>
    <t>Total Tons of all Hox-Mix Items</t>
  </si>
  <si>
    <t>Current Average payout per ton for the QA/QC Specification</t>
  </si>
  <si>
    <t xml:space="preserve">Total Cost for QA/QC - HMA. </t>
  </si>
  <si>
    <t>QUALITY CONTROL/QUALITY ASSURANCE OF BITUMINOUS CONCRETE</t>
  </si>
  <si>
    <t>Tons@</t>
  </si>
  <si>
    <t>The average payout for meeting the QA/QC specification is about $.35 per ton. This is evaluated every year in the Spring. Materials and Research Section should be consulted for the latest values.</t>
  </si>
  <si>
    <t>Current Estimate</t>
  </si>
  <si>
    <t>% Difference</t>
  </si>
  <si>
    <t>Total Construction</t>
  </si>
  <si>
    <t>* From TrnsPort</t>
  </si>
  <si>
    <t>Funded Amount (CTP):</t>
  </si>
  <si>
    <t>Semi - Final</t>
  </si>
  <si>
    <t>Final</t>
  </si>
  <si>
    <t>Cost Estimate Summary</t>
  </si>
  <si>
    <t>Contractor Items*</t>
  </si>
  <si>
    <t>Difference (above) or below funded amount:</t>
  </si>
  <si>
    <t>CE**</t>
  </si>
  <si>
    <t>** CE costs consist of the following:</t>
  </si>
  <si>
    <t>Advertisement</t>
  </si>
  <si>
    <t>Materials and Research Insp. Services</t>
  </si>
  <si>
    <t>E&amp;S Inspection services</t>
  </si>
  <si>
    <t>Erosion and Sediment Control Inspection Services</t>
  </si>
  <si>
    <t>Total Calendar Days</t>
  </si>
  <si>
    <t>Cost per day</t>
  </si>
  <si>
    <t>Total Cost</t>
  </si>
  <si>
    <t xml:space="preserve">Fill in the number of calendar days </t>
  </si>
  <si>
    <t>Pipe Video Inspection Services</t>
  </si>
  <si>
    <t>Service Level I</t>
  </si>
  <si>
    <t>All</t>
  </si>
  <si>
    <t>RCP</t>
  </si>
  <si>
    <t>HDPE</t>
  </si>
  <si>
    <t>&gt; 250 LF</t>
  </si>
  <si>
    <t>&lt; 250 LF</t>
  </si>
  <si>
    <t>Pipe
Service
Level
**</t>
  </si>
  <si>
    <t>** See DGM 1-20: Revised Pipe Materials for discussion on Service Levels for Pipes.</t>
  </si>
  <si>
    <t>Pipe
Material</t>
  </si>
  <si>
    <t>Unit
Cost
($/LF)</t>
  </si>
  <si>
    <t>Total
Proposed
Pipe
Length
Cutoff</t>
  </si>
  <si>
    <t>Total
Propsed
Pipe
Length
(LF)</t>
  </si>
  <si>
    <t>Project
Cost for
Video
Inspection</t>
  </si>
  <si>
    <t>Total Cost for Video Pipe Inspection</t>
  </si>
  <si>
    <t>Video Inspection for Proposed Pipes Worksheet</t>
  </si>
  <si>
    <t>Service Level II-IV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</si>
</sst>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.00"/>
    <numFmt numFmtId="166" formatCode="0.00_);\(0.00\)"/>
    <numFmt numFmtId="167" formatCode="[$-409]dddd\,\ mmmm\ dd\,\ yyyy"/>
    <numFmt numFmtId="168" formatCode="[$-409]h:mm:ss\ AM/PM"/>
    <numFmt numFmtId="169" formatCode="_([$$-409]* #,##0.00_);_([$$-409]* \(#,##0.00\);_([$$-409]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2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u val="single"/>
      <sz val="12"/>
      <color theme="1"/>
      <name val="Arial"/>
      <family val="2"/>
    </font>
    <font>
      <sz val="12"/>
      <color rgb="FF0000FF"/>
      <name val="Comic Sans MS"/>
      <family val="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10" fontId="49" fillId="0" borderId="0" xfId="0" applyNumberFormat="1" applyFont="1" applyAlignment="1" applyProtection="1">
      <alignment horizontal="right"/>
      <protection locked="0"/>
    </xf>
    <xf numFmtId="0" fontId="51" fillId="0" borderId="0" xfId="0" applyFont="1" applyAlignment="1">
      <alignment/>
    </xf>
    <xf numFmtId="7" fontId="49" fillId="0" borderId="0" xfId="0" applyNumberFormat="1" applyFont="1" applyAlignment="1" applyProtection="1">
      <alignment horizontal="right"/>
      <protection locked="0"/>
    </xf>
    <xf numFmtId="7" fontId="49" fillId="0" borderId="0" xfId="0" applyNumberFormat="1" applyFont="1" applyAlignment="1">
      <alignment horizontal="right"/>
    </xf>
    <xf numFmtId="7" fontId="49" fillId="0" borderId="10" xfId="0" applyNumberFormat="1" applyFont="1" applyBorder="1" applyAlignment="1" applyProtection="1">
      <alignment horizontal="right"/>
      <protection locked="0"/>
    </xf>
    <xf numFmtId="10" fontId="49" fillId="0" borderId="0" xfId="0" applyNumberFormat="1" applyFont="1" applyAlignment="1" applyProtection="1">
      <alignment horizontal="right"/>
      <protection/>
    </xf>
    <xf numFmtId="0" fontId="49" fillId="0" borderId="0" xfId="0" applyFont="1" applyAlignment="1" applyProtection="1">
      <alignment/>
      <protection locked="0"/>
    </xf>
    <xf numFmtId="49" fontId="49" fillId="0" borderId="0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>
      <alignment horizontal="right"/>
    </xf>
    <xf numFmtId="7" fontId="49" fillId="0" borderId="0" xfId="0" applyNumberFormat="1" applyFont="1" applyAlignment="1">
      <alignment/>
    </xf>
    <xf numFmtId="0" fontId="50" fillId="0" borderId="11" xfId="0" applyFont="1" applyBorder="1" applyAlignment="1">
      <alignment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7" fontId="49" fillId="0" borderId="0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5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4" fillId="0" borderId="1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 applyProtection="1">
      <alignment horizontal="right" vertical="center"/>
      <protection locked="0"/>
    </xf>
    <xf numFmtId="10" fontId="5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1" fillId="0" borderId="0" xfId="53" applyBorder="1" applyAlignment="1" applyProtection="1">
      <alignment vertical="center"/>
      <protection/>
    </xf>
    <xf numFmtId="165" fontId="0" fillId="0" borderId="17" xfId="0" applyNumberFormat="1" applyBorder="1" applyAlignment="1" applyProtection="1">
      <alignment vertical="center"/>
      <protection locked="0"/>
    </xf>
    <xf numFmtId="165" fontId="47" fillId="0" borderId="18" xfId="0" applyNumberFormat="1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55" fillId="0" borderId="15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/>
    </xf>
    <xf numFmtId="0" fontId="5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53" fillId="0" borderId="22" xfId="0" applyFont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166" fontId="49" fillId="0" borderId="0" xfId="0" applyNumberFormat="1" applyFont="1" applyAlignment="1">
      <alignment/>
    </xf>
    <xf numFmtId="0" fontId="49" fillId="0" borderId="17" xfId="0" applyFont="1" applyBorder="1" applyAlignment="1">
      <alignment horizontal="right"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17" xfId="0" applyFont="1" applyBorder="1" applyAlignment="1">
      <alignment horizontal="center"/>
    </xf>
    <xf numFmtId="7" fontId="49" fillId="0" borderId="0" xfId="0" applyNumberFormat="1" applyFont="1" applyAlignment="1" applyProtection="1">
      <alignment horizontal="right"/>
      <protection/>
    </xf>
    <xf numFmtId="39" fontId="49" fillId="0" borderId="27" xfId="0" applyNumberFormat="1" applyFont="1" applyBorder="1" applyAlignment="1" applyProtection="1">
      <alignment/>
      <protection locked="0"/>
    </xf>
    <xf numFmtId="39" fontId="49" fillId="0" borderId="17" xfId="0" applyNumberFormat="1" applyFont="1" applyBorder="1" applyAlignment="1" applyProtection="1">
      <alignment/>
      <protection locked="0"/>
    </xf>
    <xf numFmtId="39" fontId="49" fillId="0" borderId="28" xfId="0" applyNumberFormat="1" applyFont="1" applyBorder="1" applyAlignment="1" applyProtection="1">
      <alignment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7" fontId="49" fillId="0" borderId="0" xfId="0" applyNumberFormat="1" applyFont="1" applyAlignment="1" applyProtection="1">
      <alignment/>
      <protection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horizontal="center" vertical="center" wrapText="1"/>
    </xf>
    <xf numFmtId="165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 inden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2" fontId="0" fillId="34" borderId="30" xfId="0" applyNumberFormat="1" applyFill="1" applyBorder="1" applyAlignment="1" applyProtection="1">
      <alignment horizontal="right" vertical="center" indent="1"/>
      <protection locked="0"/>
    </xf>
    <xf numFmtId="2" fontId="0" fillId="34" borderId="31" xfId="0" applyNumberFormat="1" applyFill="1" applyBorder="1" applyAlignment="1" applyProtection="1">
      <alignment horizontal="right" vertical="center" indent="1"/>
      <protection locked="0"/>
    </xf>
    <xf numFmtId="2" fontId="0" fillId="34" borderId="32" xfId="0" applyNumberFormat="1" applyFill="1" applyBorder="1" applyAlignment="1" applyProtection="1">
      <alignment horizontal="right" vertical="center" indent="1"/>
      <protection locked="0"/>
    </xf>
    <xf numFmtId="7" fontId="0" fillId="0" borderId="30" xfId="44" applyNumberFormat="1" applyFont="1" applyBorder="1" applyAlignment="1">
      <alignment horizontal="right" vertical="center" indent="1"/>
    </xf>
    <xf numFmtId="7" fontId="0" fillId="0" borderId="31" xfId="44" applyNumberFormat="1" applyFont="1" applyBorder="1" applyAlignment="1">
      <alignment horizontal="right" vertical="center" indent="1"/>
    </xf>
    <xf numFmtId="7" fontId="0" fillId="0" borderId="32" xfId="44" applyNumberFormat="1" applyFont="1" applyBorder="1" applyAlignment="1">
      <alignment horizontal="right" vertical="center" indent="1"/>
    </xf>
    <xf numFmtId="165" fontId="0" fillId="0" borderId="30" xfId="0" applyNumberFormat="1" applyBorder="1" applyAlignment="1">
      <alignment horizontal="right" vertical="center" indent="3"/>
    </xf>
    <xf numFmtId="165" fontId="0" fillId="0" borderId="31" xfId="0" applyNumberFormat="1" applyBorder="1" applyAlignment="1">
      <alignment horizontal="right" vertical="center" indent="3"/>
    </xf>
    <xf numFmtId="165" fontId="0" fillId="0" borderId="32" xfId="0" applyNumberFormat="1" applyBorder="1" applyAlignment="1">
      <alignment horizontal="right" vertical="center" indent="3"/>
    </xf>
    <xf numFmtId="165" fontId="0" fillId="0" borderId="29" xfId="0" applyNumberFormat="1" applyBorder="1" applyAlignment="1">
      <alignment horizontal="right" vertical="center" indent="3"/>
    </xf>
    <xf numFmtId="165" fontId="49" fillId="0" borderId="0" xfId="0" applyNumberFormat="1" applyFont="1" applyAlignment="1" applyProtection="1">
      <alignment horizontal="right" indent="1"/>
      <protection locked="0"/>
    </xf>
    <xf numFmtId="165" fontId="52" fillId="0" borderId="0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 applyProtection="1">
      <alignment horizontal="right" indent="1"/>
      <protection/>
    </xf>
    <xf numFmtId="0" fontId="49" fillId="0" borderId="0" xfId="0" applyFont="1" applyAlignment="1" applyProtection="1">
      <alignment horizontal="center"/>
      <protection locked="0"/>
    </xf>
    <xf numFmtId="7" fontId="49" fillId="0" borderId="26" xfId="0" applyNumberFormat="1" applyFont="1" applyBorder="1" applyAlignment="1" applyProtection="1">
      <alignment/>
      <protection locked="0"/>
    </xf>
    <xf numFmtId="7" fontId="49" fillId="0" borderId="33" xfId="0" applyNumberFormat="1" applyFont="1" applyBorder="1" applyAlignment="1" applyProtection="1">
      <alignment/>
      <protection locked="0"/>
    </xf>
    <xf numFmtId="7" fontId="49" fillId="0" borderId="26" xfId="0" applyNumberFormat="1" applyFont="1" applyBorder="1" applyAlignment="1" applyProtection="1">
      <alignment horizontal="right"/>
      <protection locked="0"/>
    </xf>
    <xf numFmtId="7" fontId="49" fillId="0" borderId="33" xfId="0" applyNumberFormat="1" applyFont="1" applyBorder="1" applyAlignment="1" applyProtection="1">
      <alignment horizontal="right"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2" fillId="0" borderId="0" xfId="0" applyFont="1" applyBorder="1" applyAlignment="1">
      <alignment horizontal="center"/>
    </xf>
    <xf numFmtId="0" fontId="49" fillId="0" borderId="17" xfId="0" applyFont="1" applyBorder="1" applyAlignment="1">
      <alignment horizontal="right"/>
    </xf>
    <xf numFmtId="166" fontId="49" fillId="0" borderId="35" xfId="0" applyNumberFormat="1" applyFont="1" applyBorder="1" applyAlignment="1">
      <alignment horizontal="right"/>
    </xf>
    <xf numFmtId="166" fontId="49" fillId="0" borderId="36" xfId="0" applyNumberFormat="1" applyFont="1" applyBorder="1" applyAlignment="1">
      <alignment horizontal="right"/>
    </xf>
    <xf numFmtId="166" fontId="49" fillId="0" borderId="34" xfId="0" applyNumberFormat="1" applyFont="1" applyBorder="1" applyAlignment="1">
      <alignment horizontal="right"/>
    </xf>
    <xf numFmtId="166" fontId="49" fillId="0" borderId="33" xfId="0" applyNumberFormat="1" applyFont="1" applyBorder="1" applyAlignment="1">
      <alignment horizontal="right"/>
    </xf>
    <xf numFmtId="166" fontId="49" fillId="0" borderId="37" xfId="0" applyNumberFormat="1" applyFont="1" applyBorder="1" applyAlignment="1">
      <alignment horizontal="right"/>
    </xf>
    <xf numFmtId="166" fontId="49" fillId="0" borderId="38" xfId="0" applyNumberFormat="1" applyFont="1" applyBorder="1" applyAlignment="1">
      <alignment horizontal="right"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 applyProtection="1">
      <alignment horizontal="right"/>
      <protection locked="0"/>
    </xf>
    <xf numFmtId="0" fontId="56" fillId="0" borderId="0" xfId="0" applyFont="1" applyAlignment="1">
      <alignment horizontal="center"/>
    </xf>
    <xf numFmtId="0" fontId="41" fillId="0" borderId="0" xfId="53" applyAlignment="1" applyProtection="1">
      <alignment horizontal="left" indent="1"/>
      <protection/>
    </xf>
    <xf numFmtId="0" fontId="47" fillId="0" borderId="29" xfId="0" applyFont="1" applyBorder="1" applyAlignment="1">
      <alignment horizontal="right" vertical="center" indent="1"/>
    </xf>
    <xf numFmtId="0" fontId="57" fillId="33" borderId="39" xfId="0" applyFont="1" applyFill="1" applyBorder="1" applyAlignment="1">
      <alignment horizontal="center" vertical="center"/>
    </xf>
    <xf numFmtId="0" fontId="57" fillId="33" borderId="40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dot.gov/information/business/bids/asphalt_cement_english.s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dot.gov/information/pubs_forms/manuals/dgm/pdf/1-20_revised_pipe_material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9.140625" style="3" customWidth="1"/>
    <col min="2" max="2" width="15.7109375" style="3" customWidth="1"/>
    <col min="3" max="3" width="21.28125" style="3" customWidth="1"/>
    <col min="4" max="4" width="3.421875" style="3" customWidth="1"/>
    <col min="5" max="5" width="22.28125" style="3" customWidth="1"/>
    <col min="6" max="6" width="1.28515625" style="3" customWidth="1"/>
    <col min="7" max="7" width="8.57421875" style="3" customWidth="1"/>
    <col min="8" max="8" width="6.57421875" style="3" customWidth="1"/>
    <col min="9" max="9" width="15.421875" style="3" customWidth="1"/>
    <col min="10" max="10" width="9.140625" style="3" customWidth="1"/>
    <col min="11" max="11" width="0" style="3" hidden="1" customWidth="1"/>
    <col min="12" max="16384" width="9.140625" style="3" customWidth="1"/>
  </cols>
  <sheetData>
    <row r="1" spans="1:9" ht="4.5" customHeight="1">
      <c r="A1" s="22"/>
      <c r="B1" s="22"/>
      <c r="C1" s="22"/>
      <c r="D1" s="22"/>
      <c r="E1" s="22"/>
      <c r="F1" s="22"/>
      <c r="G1" s="22"/>
      <c r="H1" s="22"/>
      <c r="I1" s="22"/>
    </row>
    <row r="2" spans="1:11" ht="15.75">
      <c r="A2" s="108" t="s">
        <v>40</v>
      </c>
      <c r="B2" s="108"/>
      <c r="C2" s="108"/>
      <c r="D2" s="108"/>
      <c r="E2" s="108"/>
      <c r="F2" s="108"/>
      <c r="G2" s="108"/>
      <c r="H2" s="108"/>
      <c r="I2" s="73"/>
      <c r="K2" s="3" t="s">
        <v>40</v>
      </c>
    </row>
    <row r="3" spans="1:11" ht="15.75">
      <c r="A3" s="114" t="s">
        <v>42</v>
      </c>
      <c r="B3" s="114"/>
      <c r="C3" s="114"/>
      <c r="D3" s="114"/>
      <c r="E3" s="114"/>
      <c r="F3" s="114"/>
      <c r="G3" s="114"/>
      <c r="H3" s="114"/>
      <c r="I3" s="20"/>
      <c r="K3" s="3" t="s">
        <v>41</v>
      </c>
    </row>
    <row r="4" spans="1:9" ht="5.2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8" ht="15.75">
      <c r="A5" s="2"/>
      <c r="B5" s="2"/>
      <c r="C5" s="1" t="s">
        <v>0</v>
      </c>
      <c r="D5" s="14"/>
      <c r="E5" s="12"/>
      <c r="F5" s="2"/>
      <c r="G5" s="2"/>
      <c r="H5" s="2"/>
    </row>
    <row r="6" spans="1:8" ht="6" customHeight="1">
      <c r="A6" s="2"/>
      <c r="B6" s="2"/>
      <c r="C6" s="21"/>
      <c r="D6" s="14"/>
      <c r="E6" s="14"/>
      <c r="F6" s="2"/>
      <c r="G6" s="2"/>
      <c r="H6" s="2"/>
    </row>
    <row r="7" spans="1:9" ht="15.75">
      <c r="A7" s="108"/>
      <c r="B7" s="108"/>
      <c r="C7" s="108"/>
      <c r="D7" s="108"/>
      <c r="E7" s="108"/>
      <c r="F7" s="108"/>
      <c r="G7" s="108"/>
      <c r="H7" s="108"/>
      <c r="I7" s="73"/>
    </row>
    <row r="8" spans="1:8" ht="15.75">
      <c r="A8" s="2"/>
      <c r="B8" s="2"/>
      <c r="C8" s="2"/>
      <c r="D8" s="2"/>
      <c r="E8" s="2"/>
      <c r="F8" s="2"/>
      <c r="G8" s="2"/>
      <c r="H8" s="2"/>
    </row>
    <row r="9" spans="3:8" ht="15.75">
      <c r="C9" s="115" t="s">
        <v>39</v>
      </c>
      <c r="D9" s="116"/>
      <c r="E9" s="67" t="s">
        <v>35</v>
      </c>
      <c r="F9" s="115" t="s">
        <v>36</v>
      </c>
      <c r="G9" s="117"/>
      <c r="H9" s="116"/>
    </row>
    <row r="10" spans="1:8" ht="15.75">
      <c r="A10" s="63"/>
      <c r="B10" s="63" t="s">
        <v>12</v>
      </c>
      <c r="C10" s="111"/>
      <c r="D10" s="112"/>
      <c r="E10" s="69"/>
      <c r="F10" s="64"/>
      <c r="G10" s="121" t="e">
        <f>((E10-C10)/C10)*100</f>
        <v>#DIV/0!</v>
      </c>
      <c r="H10" s="122"/>
    </row>
    <row r="11" spans="1:8" ht="15.75">
      <c r="A11" s="120" t="s">
        <v>13</v>
      </c>
      <c r="B11" s="120"/>
      <c r="C11" s="109"/>
      <c r="D11" s="110"/>
      <c r="E11" s="70"/>
      <c r="F11" s="66"/>
      <c r="G11" s="123" t="e">
        <f>((E11-C11)/C11)*100</f>
        <v>#DIV/0!</v>
      </c>
      <c r="H11" s="124"/>
    </row>
    <row r="12" spans="1:8" ht="15.75">
      <c r="A12" s="63"/>
      <c r="B12" s="63" t="s">
        <v>37</v>
      </c>
      <c r="C12" s="111"/>
      <c r="D12" s="112"/>
      <c r="E12" s="71">
        <f>C23</f>
        <v>1000</v>
      </c>
      <c r="F12" s="65"/>
      <c r="G12" s="125" t="e">
        <f>((E12-C12)/C12)*100</f>
        <v>#DIV/0!</v>
      </c>
      <c r="H12" s="126"/>
    </row>
    <row r="13" spans="1:8" ht="15.75">
      <c r="A13" s="2"/>
      <c r="B13" s="2"/>
      <c r="C13" s="4"/>
      <c r="D13" s="2"/>
      <c r="E13" s="2"/>
      <c r="F13" s="2"/>
      <c r="G13" s="2"/>
      <c r="H13" s="2"/>
    </row>
    <row r="14" spans="1:8" ht="15.75">
      <c r="A14" s="118" t="s">
        <v>43</v>
      </c>
      <c r="B14" s="118"/>
      <c r="C14" s="8"/>
      <c r="D14" s="2"/>
      <c r="E14" s="21" t="s">
        <v>38</v>
      </c>
      <c r="F14" s="2"/>
      <c r="H14" s="5"/>
    </row>
    <row r="15" spans="1:8" ht="15.75">
      <c r="A15" s="118" t="s">
        <v>10</v>
      </c>
      <c r="B15" s="118"/>
      <c r="C15" s="23">
        <f>C14*E15</f>
        <v>0</v>
      </c>
      <c r="D15" s="1" t="s">
        <v>1</v>
      </c>
      <c r="E15" s="6"/>
      <c r="F15" s="1"/>
      <c r="G15" s="7"/>
      <c r="H15" s="13"/>
    </row>
    <row r="16" spans="1:8" ht="15.75">
      <c r="A16" s="118" t="s">
        <v>45</v>
      </c>
      <c r="B16" s="118"/>
      <c r="C16" s="9">
        <f>E33+E34+E35+E36+E37+E38+E39</f>
        <v>1000</v>
      </c>
      <c r="D16" s="1" t="s">
        <v>1</v>
      </c>
      <c r="E16" s="11" t="e">
        <f>1-((C14-C16)/C14)</f>
        <v>#DIV/0!</v>
      </c>
      <c r="F16" s="1"/>
      <c r="G16" s="2"/>
      <c r="H16" s="2"/>
    </row>
    <row r="17" spans="1:8" ht="15.75">
      <c r="A17" s="118" t="s">
        <v>2</v>
      </c>
      <c r="B17" s="118"/>
      <c r="C17" s="8"/>
      <c r="D17" s="2"/>
      <c r="E17" s="2"/>
      <c r="F17" s="2"/>
      <c r="G17" s="2"/>
      <c r="H17" s="2"/>
    </row>
    <row r="18" spans="1:8" ht="15.75">
      <c r="A18" s="118" t="s">
        <v>11</v>
      </c>
      <c r="B18" s="118"/>
      <c r="C18" s="8"/>
      <c r="D18" s="2"/>
      <c r="E18" s="2"/>
      <c r="F18" s="2"/>
      <c r="G18" s="2"/>
      <c r="H18" s="2"/>
    </row>
    <row r="19" spans="1:8" ht="15.75">
      <c r="A19" s="15"/>
      <c r="B19" s="15" t="s">
        <v>7</v>
      </c>
      <c r="C19" s="68">
        <f>'Material Cost Adjustments'!F15</f>
        <v>0</v>
      </c>
      <c r="D19" s="2"/>
      <c r="E19" s="2"/>
      <c r="F19" s="2"/>
      <c r="G19" s="2"/>
      <c r="H19" s="2"/>
    </row>
    <row r="20" spans="1:8" ht="15.75">
      <c r="A20" s="15"/>
      <c r="B20" s="15" t="s">
        <v>6</v>
      </c>
      <c r="C20" s="68">
        <f>'Material Cost Adjustments'!F10</f>
        <v>0</v>
      </c>
      <c r="D20" s="2"/>
      <c r="E20" s="2"/>
      <c r="F20" s="2"/>
      <c r="G20" s="2"/>
      <c r="H20" s="2"/>
    </row>
    <row r="21" spans="1:8" ht="15.75">
      <c r="A21" s="129"/>
      <c r="B21" s="129"/>
      <c r="C21" s="8"/>
      <c r="D21" s="2"/>
      <c r="E21" s="2"/>
      <c r="F21" s="2"/>
      <c r="G21" s="2"/>
      <c r="H21" s="2"/>
    </row>
    <row r="22" spans="1:8" ht="16.5" thickBot="1">
      <c r="A22" s="129"/>
      <c r="B22" s="129"/>
      <c r="C22" s="10"/>
      <c r="D22" s="2"/>
      <c r="E22" s="2"/>
      <c r="F22" s="2"/>
      <c r="G22" s="2"/>
      <c r="H22" s="2"/>
    </row>
    <row r="23" spans="1:8" ht="16.5" thickTop="1">
      <c r="A23" s="118" t="s">
        <v>3</v>
      </c>
      <c r="B23" s="118"/>
      <c r="C23" s="9">
        <f>SUM(C14:C22)</f>
        <v>1000</v>
      </c>
      <c r="D23" s="2"/>
      <c r="E23" s="2"/>
      <c r="F23" s="2"/>
      <c r="G23" s="2"/>
      <c r="H23" s="2"/>
    </row>
    <row r="24" spans="1:8" ht="15.75">
      <c r="A24" s="2"/>
      <c r="B24" s="2"/>
      <c r="C24" s="4"/>
      <c r="D24" s="2"/>
      <c r="E24" s="2"/>
      <c r="F24" s="2"/>
      <c r="G24" s="2"/>
      <c r="H24" s="2"/>
    </row>
    <row r="25" spans="1:8" ht="15" customHeight="1">
      <c r="A25" s="127" t="s">
        <v>44</v>
      </c>
      <c r="B25" s="127"/>
      <c r="C25" s="9">
        <f>C12-C23</f>
        <v>-1000</v>
      </c>
      <c r="D25" s="2"/>
      <c r="E25" s="2"/>
      <c r="F25" s="2"/>
      <c r="G25" s="2"/>
      <c r="H25" s="2"/>
    </row>
    <row r="26" spans="1:8" ht="15.75">
      <c r="A26" s="127"/>
      <c r="B26" s="127"/>
      <c r="C26" s="2"/>
      <c r="D26" s="2"/>
      <c r="E26" s="2"/>
      <c r="F26" s="2"/>
      <c r="G26" s="2"/>
      <c r="H26" s="2"/>
    </row>
    <row r="27" spans="1:8" ht="15.75">
      <c r="A27" s="127"/>
      <c r="B27" s="127"/>
      <c r="C27" s="2"/>
      <c r="D27" s="2"/>
      <c r="E27" s="2"/>
      <c r="F27" s="2"/>
      <c r="G27" s="2"/>
      <c r="H27" s="2"/>
    </row>
    <row r="28" spans="1:8" ht="15" customHeight="1">
      <c r="A28" s="128" t="s">
        <v>14</v>
      </c>
      <c r="B28" s="128"/>
      <c r="C28" s="62" t="e">
        <f>((C23-C12)/C12)*100</f>
        <v>#DIV/0!</v>
      </c>
      <c r="D28" s="2"/>
      <c r="E28" s="2"/>
      <c r="F28" s="2"/>
      <c r="G28" s="2"/>
      <c r="H28" s="2"/>
    </row>
    <row r="29" spans="1:8" ht="15.75">
      <c r="A29" s="128"/>
      <c r="B29" s="128"/>
      <c r="C29" s="1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="2" customFormat="1" ht="15"/>
    <row r="32" s="2" customFormat="1" ht="15">
      <c r="A32" s="2" t="s">
        <v>46</v>
      </c>
    </row>
    <row r="33" spans="2:9" s="2" customFormat="1" ht="15">
      <c r="B33" s="14" t="s">
        <v>47</v>
      </c>
      <c r="E33" s="107">
        <v>1000</v>
      </c>
      <c r="F33" s="14"/>
      <c r="G33" s="74"/>
      <c r="H33" s="14"/>
      <c r="I33" s="75"/>
    </row>
    <row r="34" spans="1:9" s="2" customFormat="1" ht="15">
      <c r="A34" s="1"/>
      <c r="B34" s="2" t="s">
        <v>4</v>
      </c>
      <c r="E34" s="104"/>
      <c r="F34" s="14"/>
      <c r="G34" s="74"/>
      <c r="H34" s="14"/>
      <c r="I34" s="75"/>
    </row>
    <row r="35" spans="2:9" s="2" customFormat="1" ht="15">
      <c r="B35" s="2" t="s">
        <v>5</v>
      </c>
      <c r="E35" s="104"/>
      <c r="F35" s="14"/>
      <c r="G35" s="74"/>
      <c r="H35" s="14"/>
      <c r="I35" s="75"/>
    </row>
    <row r="36" spans="2:9" s="2" customFormat="1" ht="15">
      <c r="B36" s="2" t="s">
        <v>49</v>
      </c>
      <c r="E36" s="107">
        <f>'E&amp;S Inspection'!D7</f>
        <v>0</v>
      </c>
      <c r="F36" s="14"/>
      <c r="G36" s="74"/>
      <c r="H36" s="14"/>
      <c r="I36" s="75"/>
    </row>
    <row r="37" spans="2:9" s="2" customFormat="1" ht="15">
      <c r="B37" s="2" t="s">
        <v>55</v>
      </c>
      <c r="E37" s="107">
        <f>'Video Inspection'!F9</f>
        <v>0</v>
      </c>
      <c r="F37" s="14"/>
      <c r="G37" s="74"/>
      <c r="H37" s="14"/>
      <c r="I37" s="75"/>
    </row>
    <row r="38" spans="2:9" s="2" customFormat="1" ht="15">
      <c r="B38" s="2" t="s">
        <v>48</v>
      </c>
      <c r="E38" s="8"/>
      <c r="F38" s="14"/>
      <c r="G38" s="74"/>
      <c r="H38" s="14"/>
      <c r="I38" s="75"/>
    </row>
    <row r="39" spans="2:9" s="2" customFormat="1" ht="15">
      <c r="B39" s="113"/>
      <c r="C39" s="113"/>
      <c r="E39" s="8"/>
      <c r="F39" s="14"/>
      <c r="G39" s="74"/>
      <c r="H39" s="14"/>
      <c r="I39" s="75"/>
    </row>
    <row r="40" spans="1:9" ht="4.5" customHeight="1" thickBot="1">
      <c r="A40" s="17"/>
      <c r="B40" s="17"/>
      <c r="C40" s="17"/>
      <c r="D40" s="17"/>
      <c r="E40" s="17"/>
      <c r="F40" s="17"/>
      <c r="G40" s="17"/>
      <c r="H40" s="17"/>
      <c r="I40" s="76"/>
    </row>
    <row r="41" spans="1:9" ht="4.5" customHeight="1">
      <c r="A41" s="76"/>
      <c r="B41" s="76"/>
      <c r="C41" s="76"/>
      <c r="D41" s="76"/>
      <c r="E41" s="76"/>
      <c r="F41" s="76"/>
      <c r="G41" s="76"/>
      <c r="H41" s="76"/>
      <c r="I41" s="76"/>
    </row>
    <row r="42" spans="1:9" ht="15.75">
      <c r="A42" s="119" t="s">
        <v>8</v>
      </c>
      <c r="B42" s="119"/>
      <c r="C42" s="119"/>
      <c r="D42" s="119"/>
      <c r="E42" s="119"/>
      <c r="F42" s="119"/>
      <c r="G42" s="119"/>
      <c r="H42" s="119"/>
      <c r="I42" s="19"/>
    </row>
    <row r="43" spans="1:9" ht="7.5" customHeight="1">
      <c r="A43" s="77"/>
      <c r="B43" s="77"/>
      <c r="C43" s="77"/>
      <c r="D43" s="77"/>
      <c r="E43" s="105"/>
      <c r="F43" s="77"/>
      <c r="G43" s="77"/>
      <c r="H43" s="77"/>
      <c r="I43" s="19"/>
    </row>
    <row r="44" spans="1:9" ht="15.75">
      <c r="A44" s="2"/>
      <c r="B44" s="2"/>
      <c r="C44" s="24" t="s">
        <v>12</v>
      </c>
      <c r="D44" s="2"/>
      <c r="E44" s="106">
        <f>E10</f>
        <v>0</v>
      </c>
      <c r="F44" s="2"/>
      <c r="G44" s="2"/>
      <c r="H44" s="2"/>
      <c r="I44" s="2"/>
    </row>
    <row r="45" spans="1:9" ht="15.75">
      <c r="A45" s="2"/>
      <c r="B45" s="2"/>
      <c r="C45" s="2" t="s">
        <v>13</v>
      </c>
      <c r="D45" s="2"/>
      <c r="E45" s="106">
        <f>E11</f>
        <v>0</v>
      </c>
      <c r="F45" s="2"/>
      <c r="G45" s="2"/>
      <c r="H45" s="2"/>
      <c r="I45" s="2"/>
    </row>
    <row r="46" spans="1:9" ht="15.75">
      <c r="A46" s="2"/>
      <c r="B46" s="2"/>
      <c r="C46" s="24" t="s">
        <v>9</v>
      </c>
      <c r="D46" s="2"/>
      <c r="E46" s="106">
        <f>IF(ISNUMBER(SEARCH("*semi*",A2)),C23,C14)</f>
        <v>1000</v>
      </c>
      <c r="F46" s="2"/>
      <c r="G46" s="2"/>
      <c r="H46" s="2"/>
      <c r="I46" s="2"/>
    </row>
    <row r="47" spans="3:5" ht="15.75">
      <c r="C47" s="24">
        <f>IF(ISNUMBER(SEARCH("*semi*",A2)),"","Contingency")</f>
      </c>
      <c r="E47" s="16">
        <f>IF(ISNUMBER(SEARCH("*semi*",A2)),"",C15+C19+C20)</f>
      </c>
    </row>
    <row r="48" spans="3:5" ht="15.75">
      <c r="C48" s="24">
        <f>IF(ISNUMBER(SEARCH("*semi*",A2)),"","CE")</f>
      </c>
      <c r="D48" s="2"/>
      <c r="E48" s="16">
        <f>IF(ISNUMBER(SEARCH("*semi*",A2)),"",C16)</f>
      </c>
    </row>
    <row r="49" spans="3:5" ht="15.75">
      <c r="C49" s="24">
        <f>IF(ISNUMBER(SEARCH("*semi*",A2)),"",A17)</f>
      </c>
      <c r="D49" s="2"/>
      <c r="E49" s="16">
        <f>IF(ISNUMBER(SEARCH("*semi*",A2)),"",C17)</f>
      </c>
    </row>
    <row r="50" spans="3:5" ht="15.75">
      <c r="C50" s="24">
        <f>IF(ISNUMBER(SEARCH("*semi*",A2)),"",A18)</f>
      </c>
      <c r="D50" s="2"/>
      <c r="E50" s="16">
        <f>IF(ISNUMBER(SEARCH("*semi*",A2)),"",C18)</f>
      </c>
    </row>
    <row r="51" spans="3:5" ht="15.75">
      <c r="C51" s="24">
        <f>IF(ISBLANK(A21),"",IF(ISNUMBER(SEARCH("*semi*",A2)),"",A21))</f>
      </c>
      <c r="D51" s="2"/>
      <c r="E51" s="16">
        <f>IF(ISBLANK(A21),"",IF(ISNUMBER(SEARCH("*semi*",A2)),"",C21))</f>
      </c>
    </row>
    <row r="52" spans="3:5" ht="15.75">
      <c r="C52" s="24">
        <f>IF(ISBLANK(A22),"",IF(ISNUMBER(SEARCH("*semi*",A2)),"",A22))</f>
      </c>
      <c r="D52" s="2"/>
      <c r="E52" s="16">
        <f>IF(ISBLANK(A21),"",IF(ISNUMBER(SEARCH("*semi*",A2)),"",C22))</f>
      </c>
    </row>
    <row r="54" spans="2:5" ht="15.75">
      <c r="B54" s="2"/>
      <c r="C54" s="2"/>
      <c r="D54" s="2"/>
      <c r="E54" s="2"/>
    </row>
  </sheetData>
  <sheetProtection sheet="1" objects="1" scenarios="1" selectLockedCells="1"/>
  <mergeCells count="24">
    <mergeCell ref="A15:B15"/>
    <mergeCell ref="A17:B17"/>
    <mergeCell ref="A22:B22"/>
    <mergeCell ref="A21:B21"/>
    <mergeCell ref="A42:H42"/>
    <mergeCell ref="C10:D10"/>
    <mergeCell ref="A18:B18"/>
    <mergeCell ref="A11:B11"/>
    <mergeCell ref="G10:H10"/>
    <mergeCell ref="G11:H11"/>
    <mergeCell ref="G12:H12"/>
    <mergeCell ref="A23:B23"/>
    <mergeCell ref="A25:B27"/>
    <mergeCell ref="A28:B29"/>
    <mergeCell ref="A2:H2"/>
    <mergeCell ref="C11:D11"/>
    <mergeCell ref="C12:D12"/>
    <mergeCell ref="B39:C39"/>
    <mergeCell ref="A3:H3"/>
    <mergeCell ref="A7:H7"/>
    <mergeCell ref="C9:D9"/>
    <mergeCell ref="F9:H9"/>
    <mergeCell ref="A14:B14"/>
    <mergeCell ref="A16:B16"/>
  </mergeCells>
  <conditionalFormatting sqref="A1:B65536 D1:IV65536 C1:C38 C40:C65536">
    <cfRule type="expression" priority="1" dxfId="0">
      <formula>CELL("protect",A1)=0</formula>
    </cfRule>
  </conditionalFormatting>
  <dataValidations count="1">
    <dataValidation type="list" allowBlank="1" showInputMessage="1" showErrorMessage="1" sqref="A2:I2">
      <formula1>$K$2:$K$3</formula1>
    </dataValidation>
  </dataValidations>
  <printOptions horizontalCentered="1"/>
  <pageMargins left="0.45" right="0.2" top="0.5" bottom="0.25" header="0.3" footer="0.3"/>
  <pageSetup blackAndWhite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64.421875" style="0" customWidth="1"/>
    <col min="3" max="3" width="18.00390625" style="0" customWidth="1"/>
    <col min="5" max="5" width="20.421875" style="0" customWidth="1"/>
    <col min="6" max="6" width="16.00390625" style="0" customWidth="1"/>
  </cols>
  <sheetData>
    <row r="1" spans="1:6" ht="26.25" thickBot="1">
      <c r="A1" s="130" t="s">
        <v>15</v>
      </c>
      <c r="B1" s="130"/>
      <c r="C1" s="130"/>
      <c r="D1" s="130"/>
      <c r="E1" s="130"/>
      <c r="F1" s="130"/>
    </row>
    <row r="2" spans="1:6" ht="30">
      <c r="A2" s="25"/>
      <c r="B2" s="26"/>
      <c r="C2" s="27" t="s">
        <v>16</v>
      </c>
      <c r="D2" s="28" t="s">
        <v>17</v>
      </c>
      <c r="E2" s="28" t="s">
        <v>18</v>
      </c>
      <c r="F2" s="29" t="s">
        <v>19</v>
      </c>
    </row>
    <row r="3" spans="1:6" ht="15">
      <c r="A3" s="30">
        <v>401502</v>
      </c>
      <c r="B3" s="31" t="s">
        <v>20</v>
      </c>
      <c r="C3" s="32" t="s">
        <v>21</v>
      </c>
      <c r="D3" s="33"/>
      <c r="E3" s="34">
        <v>0.052</v>
      </c>
      <c r="F3" s="35">
        <f>D3*E3</f>
        <v>0</v>
      </c>
    </row>
    <row r="4" spans="1:6" ht="15">
      <c r="A4" s="36"/>
      <c r="B4" s="37"/>
      <c r="C4" s="32" t="s">
        <v>22</v>
      </c>
      <c r="D4" s="33"/>
      <c r="E4" s="34">
        <v>0.044</v>
      </c>
      <c r="F4" s="35">
        <f>D4*E4</f>
        <v>0</v>
      </c>
    </row>
    <row r="5" spans="1:6" ht="15">
      <c r="A5" s="36"/>
      <c r="B5" s="37"/>
      <c r="C5" s="32" t="s">
        <v>23</v>
      </c>
      <c r="D5" s="33"/>
      <c r="E5" s="34">
        <v>0.052</v>
      </c>
      <c r="F5" s="35">
        <f>D5*E5</f>
        <v>0</v>
      </c>
    </row>
    <row r="6" spans="1:6" ht="15.75" thickBot="1">
      <c r="A6" s="36"/>
      <c r="B6" s="37"/>
      <c r="C6" s="32" t="s">
        <v>24</v>
      </c>
      <c r="D6" s="33"/>
      <c r="E6" s="34">
        <v>0.04</v>
      </c>
      <c r="F6" s="38">
        <f>D6*E6</f>
        <v>0</v>
      </c>
    </row>
    <row r="7" spans="1:6" ht="20.25" thickTop="1">
      <c r="A7" s="39"/>
      <c r="B7" s="37"/>
      <c r="C7" s="40"/>
      <c r="D7" s="40"/>
      <c r="E7" s="40"/>
      <c r="F7" s="41">
        <f>F3+F4+F5+F6</f>
        <v>0</v>
      </c>
    </row>
    <row r="8" spans="1:6" ht="19.5">
      <c r="A8" s="39"/>
      <c r="B8" s="37"/>
      <c r="C8" s="37"/>
      <c r="D8" s="37"/>
      <c r="E8" s="37"/>
      <c r="F8" s="42"/>
    </row>
    <row r="9" spans="1:6" ht="60">
      <c r="A9" s="39"/>
      <c r="B9" s="43" t="s">
        <v>25</v>
      </c>
      <c r="C9" s="37"/>
      <c r="D9" s="44" t="s">
        <v>19</v>
      </c>
      <c r="E9" s="44" t="s">
        <v>26</v>
      </c>
      <c r="F9" s="45" t="s">
        <v>27</v>
      </c>
    </row>
    <row r="10" spans="1:6" ht="19.5">
      <c r="A10" s="39"/>
      <c r="B10" s="46" t="s">
        <v>28</v>
      </c>
      <c r="C10" s="37"/>
      <c r="D10" s="40">
        <f>F7</f>
        <v>0</v>
      </c>
      <c r="E10" s="47">
        <v>150</v>
      </c>
      <c r="F10" s="48">
        <f>E10*D10</f>
        <v>0</v>
      </c>
    </row>
    <row r="11" spans="1:6" ht="19.5">
      <c r="A11" s="39"/>
      <c r="B11" s="37"/>
      <c r="C11" s="37"/>
      <c r="D11" s="37"/>
      <c r="E11" s="37"/>
      <c r="F11" s="42"/>
    </row>
    <row r="12" spans="1:6" ht="19.5">
      <c r="A12" s="39"/>
      <c r="B12" s="37"/>
      <c r="C12" s="37"/>
      <c r="D12" s="37"/>
      <c r="E12" s="37"/>
      <c r="F12" s="42"/>
    </row>
    <row r="13" spans="1:6" ht="20.25" thickBot="1">
      <c r="A13" s="49"/>
      <c r="B13" s="50"/>
      <c r="C13" s="50"/>
      <c r="D13" s="50"/>
      <c r="E13" s="50"/>
      <c r="F13" s="51"/>
    </row>
    <row r="14" spans="1:6" ht="60">
      <c r="A14" s="25"/>
      <c r="B14" s="26"/>
      <c r="C14" s="28" t="s">
        <v>29</v>
      </c>
      <c r="D14" s="52"/>
      <c r="E14" s="28" t="s">
        <v>30</v>
      </c>
      <c r="F14" s="53" t="s">
        <v>31</v>
      </c>
    </row>
    <row r="15" spans="1:6" ht="15">
      <c r="A15" s="30">
        <v>401699</v>
      </c>
      <c r="B15" s="31" t="s">
        <v>32</v>
      </c>
      <c r="C15" s="72">
        <f>D3+D4+D5+D6</f>
        <v>0</v>
      </c>
      <c r="D15" s="40" t="s">
        <v>33</v>
      </c>
      <c r="E15" s="47">
        <v>0.35</v>
      </c>
      <c r="F15" s="54">
        <f>C15*E15</f>
        <v>0</v>
      </c>
    </row>
    <row r="16" spans="1:6" ht="19.5">
      <c r="A16" s="55"/>
      <c r="B16" s="56"/>
      <c r="C16" s="56"/>
      <c r="D16" s="56"/>
      <c r="E16" s="56"/>
      <c r="F16" s="57"/>
    </row>
    <row r="17" spans="1:6" ht="47.25">
      <c r="A17" s="55"/>
      <c r="B17" s="58" t="s">
        <v>34</v>
      </c>
      <c r="C17" s="56"/>
      <c r="D17" s="56"/>
      <c r="E17" s="56"/>
      <c r="F17" s="57"/>
    </row>
    <row r="18" spans="1:6" ht="20.25" thickBot="1">
      <c r="A18" s="59"/>
      <c r="B18" s="60"/>
      <c r="C18" s="60"/>
      <c r="D18" s="60"/>
      <c r="E18" s="60"/>
      <c r="F18" s="61"/>
    </row>
  </sheetData>
  <sheetProtection sheet="1" objects="1" scenarios="1" selectLockedCells="1"/>
  <mergeCells count="1">
    <mergeCell ref="A1:F1"/>
  </mergeCells>
  <hyperlinks>
    <hyperlink ref="B10" r:id="rId1" display="http://www.deldot.gov/information/business/bids/asphalt_cement_english.shtml"/>
  </hyperlinks>
  <printOptions/>
  <pageMargins left="0.7" right="0.7" top="0.75" bottom="0.75" header="0.3" footer="0.3"/>
  <pageSetup fitToHeight="1" fitToWidth="1" horizontalDpi="600" verticalDpi="600" orientation="landscape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3" sqref="D3"/>
    </sheetView>
  </sheetViews>
  <sheetFormatPr defaultColWidth="9.140625" defaultRowHeight="15"/>
  <cols>
    <col min="4" max="4" width="12.57421875" style="0" customWidth="1"/>
  </cols>
  <sheetData>
    <row r="1" ht="15">
      <c r="A1" t="s">
        <v>50</v>
      </c>
    </row>
    <row r="3" spans="1:6" ht="15">
      <c r="A3" t="s">
        <v>51</v>
      </c>
      <c r="D3" s="80"/>
      <c r="F3" t="s">
        <v>54</v>
      </c>
    </row>
    <row r="5" spans="1:4" ht="15.75" thickBot="1">
      <c r="A5" t="s">
        <v>52</v>
      </c>
      <c r="D5" s="79">
        <v>350</v>
      </c>
    </row>
    <row r="6" ht="15.75" thickTop="1"/>
    <row r="7" spans="1:4" ht="15">
      <c r="A7" t="s">
        <v>53</v>
      </c>
      <c r="D7" s="78">
        <f>D3*D5</f>
        <v>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20.7109375" style="81" customWidth="1"/>
    <col min="2" max="3" width="12.7109375" style="82" customWidth="1"/>
    <col min="4" max="4" width="12.7109375" style="83" customWidth="1"/>
    <col min="6" max="6" width="20.7109375" style="0" customWidth="1"/>
    <col min="15" max="15" width="12.421875" style="0" bestFit="1" customWidth="1"/>
    <col min="16" max="16" width="8.00390625" style="0" bestFit="1" customWidth="1"/>
    <col min="17" max="17" width="8.28125" style="0" bestFit="1" customWidth="1"/>
    <col min="18" max="19" width="8.7109375" style="0" bestFit="1" customWidth="1"/>
    <col min="20" max="20" width="8.28125" style="0" bestFit="1" customWidth="1"/>
    <col min="21" max="21" width="8.7109375" style="0" bestFit="1" customWidth="1"/>
  </cols>
  <sheetData>
    <row r="1" spans="1:6" ht="27" thickBot="1">
      <c r="A1" s="133" t="s">
        <v>70</v>
      </c>
      <c r="B1" s="134"/>
      <c r="C1" s="134"/>
      <c r="D1" s="134"/>
      <c r="E1" s="134"/>
      <c r="F1" s="135"/>
    </row>
    <row r="2" spans="1:6" s="84" customFormat="1" ht="99.75" customHeight="1" thickBot="1">
      <c r="A2" s="86" t="s">
        <v>62</v>
      </c>
      <c r="B2" s="86" t="s">
        <v>64</v>
      </c>
      <c r="C2" s="86" t="s">
        <v>66</v>
      </c>
      <c r="D2" s="87" t="s">
        <v>65</v>
      </c>
      <c r="E2" s="86" t="s">
        <v>67</v>
      </c>
      <c r="F2" s="86" t="s">
        <v>68</v>
      </c>
    </row>
    <row r="3" spans="1:6" s="85" customFormat="1" ht="19.5" customHeight="1">
      <c r="A3" s="88" t="s">
        <v>56</v>
      </c>
      <c r="B3" s="89" t="s">
        <v>58</v>
      </c>
      <c r="C3" s="89" t="s">
        <v>60</v>
      </c>
      <c r="D3" s="97">
        <v>7</v>
      </c>
      <c r="E3" s="94">
        <v>0</v>
      </c>
      <c r="F3" s="100">
        <f aca="true" t="shared" si="0" ref="F3:F8">D3*E3</f>
        <v>0</v>
      </c>
    </row>
    <row r="4" spans="1:6" s="85" customFormat="1" ht="19.5" customHeight="1">
      <c r="A4" s="90" t="s">
        <v>56</v>
      </c>
      <c r="B4" s="91" t="s">
        <v>58</v>
      </c>
      <c r="C4" s="91" t="s">
        <v>61</v>
      </c>
      <c r="D4" s="98">
        <v>11.5</v>
      </c>
      <c r="E4" s="95">
        <v>0</v>
      </c>
      <c r="F4" s="101">
        <f t="shared" si="0"/>
        <v>0</v>
      </c>
    </row>
    <row r="5" spans="1:6" s="85" customFormat="1" ht="19.5" customHeight="1">
      <c r="A5" s="90" t="s">
        <v>56</v>
      </c>
      <c r="B5" s="91" t="s">
        <v>59</v>
      </c>
      <c r="C5" s="91" t="s">
        <v>60</v>
      </c>
      <c r="D5" s="98">
        <v>9.1</v>
      </c>
      <c r="E5" s="95">
        <v>0</v>
      </c>
      <c r="F5" s="101">
        <f t="shared" si="0"/>
        <v>0</v>
      </c>
    </row>
    <row r="6" spans="1:6" s="85" customFormat="1" ht="19.5" customHeight="1">
      <c r="A6" s="90" t="s">
        <v>56</v>
      </c>
      <c r="B6" s="91" t="s">
        <v>59</v>
      </c>
      <c r="C6" s="91" t="s">
        <v>61</v>
      </c>
      <c r="D6" s="98">
        <v>15.65</v>
      </c>
      <c r="E6" s="95">
        <v>0</v>
      </c>
      <c r="F6" s="101">
        <f t="shared" si="0"/>
        <v>0</v>
      </c>
    </row>
    <row r="7" spans="1:6" s="85" customFormat="1" ht="19.5" customHeight="1">
      <c r="A7" s="90" t="s">
        <v>71</v>
      </c>
      <c r="B7" s="91" t="s">
        <v>57</v>
      </c>
      <c r="C7" s="91" t="s">
        <v>60</v>
      </c>
      <c r="D7" s="98">
        <v>2.2</v>
      </c>
      <c r="E7" s="95">
        <v>0</v>
      </c>
      <c r="F7" s="101">
        <f t="shared" si="0"/>
        <v>0</v>
      </c>
    </row>
    <row r="8" spans="1:6" s="85" customFormat="1" ht="19.5" customHeight="1" thickBot="1">
      <c r="A8" s="92" t="s">
        <v>71</v>
      </c>
      <c r="B8" s="93" t="s">
        <v>57</v>
      </c>
      <c r="C8" s="93" t="s">
        <v>61</v>
      </c>
      <c r="D8" s="99">
        <v>4.5</v>
      </c>
      <c r="E8" s="96">
        <v>0</v>
      </c>
      <c r="F8" s="102">
        <f t="shared" si="0"/>
        <v>0</v>
      </c>
    </row>
    <row r="9" spans="1:6" s="85" customFormat="1" ht="19.5" customHeight="1" thickBot="1">
      <c r="A9" s="132" t="s">
        <v>69</v>
      </c>
      <c r="B9" s="132"/>
      <c r="C9" s="132"/>
      <c r="D9" s="132"/>
      <c r="E9" s="132"/>
      <c r="F9" s="103">
        <f>SUM(F3:F8)</f>
        <v>0</v>
      </c>
    </row>
    <row r="11" spans="1:6" ht="15">
      <c r="A11" s="131" t="s">
        <v>63</v>
      </c>
      <c r="B11" s="131"/>
      <c r="C11" s="131"/>
      <c r="D11" s="131"/>
      <c r="E11" s="131"/>
      <c r="F11" s="131"/>
    </row>
  </sheetData>
  <sheetProtection sheet="1" objects="1" scenarios="1" selectLockedCells="1"/>
  <mergeCells count="3">
    <mergeCell ref="A11:F11"/>
    <mergeCell ref="A9:E9"/>
    <mergeCell ref="A1:F1"/>
  </mergeCells>
  <hyperlinks>
    <hyperlink ref="A11:F11" r:id="rId1" display="**See DGM 1-20: Revised Pipe Materials for discussion on Service Levels for Pipe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A. Boyce</dc:creator>
  <cp:keywords/>
  <dc:description/>
  <cp:lastModifiedBy>Michael Balbierer</cp:lastModifiedBy>
  <cp:lastPrinted>2011-10-04T15:46:38Z</cp:lastPrinted>
  <dcterms:created xsi:type="dcterms:W3CDTF">2009-10-29T19:08:16Z</dcterms:created>
  <dcterms:modified xsi:type="dcterms:W3CDTF">2015-09-04T12:18:42Z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