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E:\WORKSPACE\AD-Web-DelDOT\Business\drc\xls\projectmanagement\"/>
    </mc:Choice>
  </mc:AlternateContent>
  <xr:revisionPtr revIDLastSave="0" documentId="8_{E0E8AD67-68A5-40AE-B1AA-99D51E1D3546}" xr6:coauthVersionLast="47" xr6:coauthVersionMax="47" xr10:uidLastSave="{00000000-0000-0000-0000-000000000000}"/>
  <bookViews>
    <workbookView xWindow="-110" yWindow="-110" windowWidth="19420" windowHeight="10420" activeTab="4" xr2:uid="{00000000-000D-0000-FFFF-FFFF00000000}"/>
  </bookViews>
  <sheets>
    <sheet name="Input" sheetId="4" r:id="rId1"/>
    <sheet name="Standard Cost Estimate" sheetId="3" r:id="rId2"/>
    <sheet name="CMGC Cost Estimate" sheetId="5" r:id="rId3"/>
    <sheet name="A+B Total" sheetId="6" r:id="rId4"/>
    <sheet name="Instructions"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4" l="1"/>
  <c r="G4" i="4"/>
  <c r="H4" i="4"/>
  <c r="I4" i="4"/>
  <c r="J4" i="4"/>
  <c r="K4" i="4"/>
  <c r="L4" i="4"/>
  <c r="M4" i="4"/>
  <c r="N4" i="4"/>
  <c r="O4" i="4"/>
  <c r="P4" i="4"/>
  <c r="Q4" i="4"/>
  <c r="R4" i="4"/>
  <c r="S4" i="4"/>
  <c r="T4" i="4"/>
  <c r="U4" i="4"/>
  <c r="V4" i="4"/>
  <c r="W4" i="4"/>
  <c r="X4" i="4"/>
  <c r="Y4" i="4"/>
  <c r="Z4" i="4"/>
  <c r="AA4" i="4"/>
  <c r="AB4" i="4"/>
  <c r="AC4" i="4"/>
  <c r="A217" i="3"/>
  <c r="B217" i="3"/>
  <c r="C217" i="3"/>
  <c r="D217" i="3"/>
  <c r="G217" i="3" s="1"/>
  <c r="E217" i="3"/>
  <c r="F217" i="3"/>
  <c r="I217" i="3"/>
  <c r="J217" i="3" s="1"/>
  <c r="L217" i="3"/>
  <c r="M217" i="3"/>
  <c r="O217" i="3"/>
  <c r="Q217" i="3"/>
  <c r="A218" i="3"/>
  <c r="B218" i="3"/>
  <c r="C218" i="3"/>
  <c r="D218" i="3"/>
  <c r="E218" i="3"/>
  <c r="F218" i="3"/>
  <c r="I218" i="3"/>
  <c r="L218" i="3"/>
  <c r="A219" i="3"/>
  <c r="B219" i="3"/>
  <c r="C219" i="3"/>
  <c r="D219" i="3"/>
  <c r="G219" i="3" s="1"/>
  <c r="AA219" i="3" s="1"/>
  <c r="E219" i="3"/>
  <c r="F219" i="3"/>
  <c r="I219" i="3"/>
  <c r="L219" i="3"/>
  <c r="Q219" i="3"/>
  <c r="A220" i="3"/>
  <c r="B220" i="3"/>
  <c r="C220" i="3"/>
  <c r="D220" i="3"/>
  <c r="E220" i="3"/>
  <c r="F220" i="3"/>
  <c r="I220" i="3"/>
  <c r="L220" i="3"/>
  <c r="A221" i="3"/>
  <c r="B221" i="3"/>
  <c r="C221" i="3"/>
  <c r="D221" i="3"/>
  <c r="E221" i="3"/>
  <c r="F221" i="3"/>
  <c r="G221" i="3" s="1"/>
  <c r="I221" i="3"/>
  <c r="J221" i="3" s="1"/>
  <c r="L221" i="3"/>
  <c r="M221" i="3"/>
  <c r="O221" i="3"/>
  <c r="Q221" i="3"/>
  <c r="S221" i="3"/>
  <c r="A222" i="3"/>
  <c r="B222" i="3"/>
  <c r="C222" i="3"/>
  <c r="D222" i="3"/>
  <c r="Q222" i="3" s="1"/>
  <c r="E222" i="3"/>
  <c r="F222" i="3"/>
  <c r="I222" i="3"/>
  <c r="L222" i="3"/>
  <c r="A223" i="3"/>
  <c r="B223" i="3"/>
  <c r="C223" i="3"/>
  <c r="D223" i="3"/>
  <c r="E223" i="3"/>
  <c r="F223" i="3"/>
  <c r="I223" i="3"/>
  <c r="J223" i="3" s="1"/>
  <c r="L223" i="3"/>
  <c r="Q223" i="3"/>
  <c r="A224" i="3"/>
  <c r="B224" i="3"/>
  <c r="C224" i="3"/>
  <c r="D224" i="3"/>
  <c r="M224" i="3" s="1"/>
  <c r="E224" i="3"/>
  <c r="F224" i="3"/>
  <c r="I224" i="3"/>
  <c r="J224" i="3" s="1"/>
  <c r="L224" i="3"/>
  <c r="A225" i="3"/>
  <c r="B225" i="3"/>
  <c r="C225" i="3"/>
  <c r="D225" i="3"/>
  <c r="O225" i="3" s="1"/>
  <c r="E225" i="3"/>
  <c r="F225" i="3"/>
  <c r="I225" i="3"/>
  <c r="J225" i="3" s="1"/>
  <c r="L225" i="3"/>
  <c r="M225" i="3"/>
  <c r="A226" i="3"/>
  <c r="B226" i="3"/>
  <c r="C226" i="3"/>
  <c r="D226" i="3"/>
  <c r="M226" i="3" s="1"/>
  <c r="S226" i="3" s="1"/>
  <c r="E226" i="3"/>
  <c r="F226" i="3"/>
  <c r="G226" i="3"/>
  <c r="AA226" i="3" s="1"/>
  <c r="I226" i="3"/>
  <c r="J226" i="3" s="1"/>
  <c r="T226" i="3" s="1"/>
  <c r="L226" i="3"/>
  <c r="O226" i="3"/>
  <c r="Q226" i="3"/>
  <c r="A227" i="3"/>
  <c r="B227" i="3"/>
  <c r="C227" i="3"/>
  <c r="D227" i="3"/>
  <c r="J227" i="3" s="1"/>
  <c r="E227" i="3"/>
  <c r="F227" i="3"/>
  <c r="I227" i="3"/>
  <c r="L227" i="3"/>
  <c r="M227" i="3"/>
  <c r="O227" i="3"/>
  <c r="A228" i="3"/>
  <c r="B228" i="3"/>
  <c r="C228" i="3"/>
  <c r="D228" i="3"/>
  <c r="J228" i="3" s="1"/>
  <c r="E228" i="3"/>
  <c r="F228" i="3"/>
  <c r="I228" i="3"/>
  <c r="L228" i="3"/>
  <c r="Q228" i="3"/>
  <c r="A229" i="3"/>
  <c r="B229" i="3"/>
  <c r="C229" i="3"/>
  <c r="D229" i="3"/>
  <c r="G229" i="3" s="1"/>
  <c r="E229" i="3"/>
  <c r="F229" i="3"/>
  <c r="I229" i="3"/>
  <c r="J229" i="3"/>
  <c r="P229" i="3" s="1"/>
  <c r="L229" i="3"/>
  <c r="Q229" i="3"/>
  <c r="A230" i="3"/>
  <c r="B230" i="3"/>
  <c r="C230" i="3"/>
  <c r="D230" i="3"/>
  <c r="E230" i="3"/>
  <c r="F230" i="3"/>
  <c r="I230" i="3"/>
  <c r="L230" i="3"/>
  <c r="A231" i="3"/>
  <c r="B231" i="3"/>
  <c r="C231" i="3"/>
  <c r="D231" i="3"/>
  <c r="E231" i="3"/>
  <c r="F231" i="3"/>
  <c r="I231" i="3"/>
  <c r="L231" i="3"/>
  <c r="A232" i="3"/>
  <c r="B232" i="3"/>
  <c r="C232" i="3"/>
  <c r="D232" i="3"/>
  <c r="E232" i="3"/>
  <c r="F232" i="3"/>
  <c r="I232" i="3"/>
  <c r="L232" i="3"/>
  <c r="A233" i="3"/>
  <c r="B233" i="3"/>
  <c r="C233" i="3"/>
  <c r="D233" i="3"/>
  <c r="O233" i="3" s="1"/>
  <c r="E233" i="3"/>
  <c r="F233" i="3"/>
  <c r="G233" i="3" s="1"/>
  <c r="I233" i="3"/>
  <c r="J233" i="3" s="1"/>
  <c r="L233" i="3"/>
  <c r="M233" i="3"/>
  <c r="Q233" i="3"/>
  <c r="A234" i="3"/>
  <c r="B234" i="3"/>
  <c r="C234" i="3"/>
  <c r="D234" i="3"/>
  <c r="O234" i="3" s="1"/>
  <c r="E234" i="3"/>
  <c r="F234" i="3"/>
  <c r="I234" i="3"/>
  <c r="L234" i="3"/>
  <c r="A235" i="3"/>
  <c r="B235" i="3"/>
  <c r="C235" i="3"/>
  <c r="D235" i="3"/>
  <c r="E235" i="3"/>
  <c r="F235" i="3"/>
  <c r="I235" i="3"/>
  <c r="J235" i="3" s="1"/>
  <c r="L235" i="3"/>
  <c r="Q235" i="3"/>
  <c r="A236" i="3"/>
  <c r="B236" i="3"/>
  <c r="C236" i="3"/>
  <c r="D236" i="3"/>
  <c r="M236" i="3" s="1"/>
  <c r="E236" i="3"/>
  <c r="F236" i="3"/>
  <c r="I236" i="3"/>
  <c r="J236" i="3"/>
  <c r="L236" i="3"/>
  <c r="A237" i="3"/>
  <c r="B237" i="3"/>
  <c r="C237" i="3"/>
  <c r="D237" i="3"/>
  <c r="E237" i="3"/>
  <c r="F237" i="3"/>
  <c r="I237" i="3"/>
  <c r="L237" i="3"/>
  <c r="A238" i="3"/>
  <c r="B238" i="3"/>
  <c r="C238" i="3"/>
  <c r="D238" i="3"/>
  <c r="E238" i="3"/>
  <c r="F238" i="3"/>
  <c r="I238" i="3"/>
  <c r="L238" i="3"/>
  <c r="A239" i="3"/>
  <c r="B239" i="3"/>
  <c r="C239" i="3"/>
  <c r="D239" i="3"/>
  <c r="M239" i="3" s="1"/>
  <c r="E239" i="3"/>
  <c r="F239" i="3"/>
  <c r="G239" i="3"/>
  <c r="AA239" i="3" s="1"/>
  <c r="I239" i="3"/>
  <c r="L239" i="3"/>
  <c r="Q239" i="3"/>
  <c r="A240" i="3"/>
  <c r="B240" i="3"/>
  <c r="C240" i="3"/>
  <c r="D240" i="3"/>
  <c r="M240" i="3" s="1"/>
  <c r="E240" i="3"/>
  <c r="F240" i="3"/>
  <c r="I240" i="3"/>
  <c r="J240" i="3"/>
  <c r="L240" i="3"/>
  <c r="A241" i="3"/>
  <c r="B241" i="3"/>
  <c r="C241" i="3"/>
  <c r="D241" i="3"/>
  <c r="E241" i="3"/>
  <c r="F241" i="3"/>
  <c r="I241" i="3"/>
  <c r="L241" i="3"/>
  <c r="A242" i="3"/>
  <c r="B242" i="3"/>
  <c r="C242" i="3"/>
  <c r="D242" i="3"/>
  <c r="E242" i="3"/>
  <c r="F242" i="3"/>
  <c r="I242" i="3"/>
  <c r="L242" i="3"/>
  <c r="A243" i="3"/>
  <c r="B243" i="3"/>
  <c r="C243" i="3"/>
  <c r="D243" i="3"/>
  <c r="Q243" i="3" s="1"/>
  <c r="E243" i="3"/>
  <c r="F243" i="3"/>
  <c r="G243" i="3"/>
  <c r="AA243" i="3" s="1"/>
  <c r="I243" i="3"/>
  <c r="J243" i="3" s="1"/>
  <c r="U243" i="3" s="1"/>
  <c r="L243" i="3"/>
  <c r="M243" i="3"/>
  <c r="O243" i="3"/>
  <c r="A244" i="3"/>
  <c r="B244" i="3"/>
  <c r="C244" i="3"/>
  <c r="D244" i="3"/>
  <c r="E244" i="3"/>
  <c r="F244" i="3"/>
  <c r="I244" i="3"/>
  <c r="J244" i="3" s="1"/>
  <c r="L244" i="3"/>
  <c r="M244" i="3"/>
  <c r="Q244" i="3"/>
  <c r="A245" i="3"/>
  <c r="B245" i="3"/>
  <c r="C245" i="3"/>
  <c r="D245" i="3"/>
  <c r="O245" i="3" s="1"/>
  <c r="E245" i="3"/>
  <c r="F245" i="3"/>
  <c r="G245" i="3"/>
  <c r="I245" i="3"/>
  <c r="J245" i="3" s="1"/>
  <c r="L245" i="3"/>
  <c r="A246" i="3"/>
  <c r="B246" i="3"/>
  <c r="C246" i="3"/>
  <c r="D246" i="3"/>
  <c r="O246" i="3" s="1"/>
  <c r="E246" i="3"/>
  <c r="F246" i="3"/>
  <c r="I246" i="3"/>
  <c r="L246" i="3"/>
  <c r="A247" i="3"/>
  <c r="B247" i="3"/>
  <c r="C247" i="3"/>
  <c r="D247" i="3"/>
  <c r="Q247" i="3" s="1"/>
  <c r="E247" i="3"/>
  <c r="F247" i="3"/>
  <c r="I247" i="3"/>
  <c r="J247" i="3" s="1"/>
  <c r="L247" i="3"/>
  <c r="A248" i="3"/>
  <c r="B248" i="3"/>
  <c r="C248" i="3"/>
  <c r="D248" i="3"/>
  <c r="M248" i="3" s="1"/>
  <c r="E248" i="3"/>
  <c r="F248" i="3"/>
  <c r="I248" i="3"/>
  <c r="L248" i="3"/>
  <c r="A249" i="3"/>
  <c r="B249" i="3"/>
  <c r="C249" i="3"/>
  <c r="D249" i="3"/>
  <c r="E249" i="3"/>
  <c r="F249" i="3"/>
  <c r="G249" i="3"/>
  <c r="AA249" i="3" s="1"/>
  <c r="I249" i="3"/>
  <c r="J249" i="3" s="1"/>
  <c r="L249" i="3"/>
  <c r="M249" i="3"/>
  <c r="O249" i="3"/>
  <c r="Q249" i="3"/>
  <c r="A250" i="3"/>
  <c r="B250" i="3"/>
  <c r="C250" i="3"/>
  <c r="D250" i="3"/>
  <c r="G250" i="3" s="1"/>
  <c r="E250" i="3"/>
  <c r="F250" i="3"/>
  <c r="I250" i="3"/>
  <c r="J250" i="3" s="1"/>
  <c r="L250" i="3"/>
  <c r="A251" i="3"/>
  <c r="B251" i="3"/>
  <c r="C251" i="3"/>
  <c r="D251" i="3"/>
  <c r="G251" i="3" s="1"/>
  <c r="E251" i="3"/>
  <c r="F251" i="3"/>
  <c r="I251" i="3"/>
  <c r="L251" i="3"/>
  <c r="M251" i="3"/>
  <c r="A252" i="3"/>
  <c r="B252" i="3"/>
  <c r="C252" i="3"/>
  <c r="D252" i="3"/>
  <c r="M252" i="3" s="1"/>
  <c r="E252" i="3"/>
  <c r="F252" i="3"/>
  <c r="I252" i="3"/>
  <c r="J252" i="3"/>
  <c r="L252" i="3"/>
  <c r="Q252" i="3"/>
  <c r="A253" i="3"/>
  <c r="B253" i="3"/>
  <c r="C253" i="3"/>
  <c r="D253" i="3"/>
  <c r="E253" i="3"/>
  <c r="F253" i="3"/>
  <c r="I253" i="3"/>
  <c r="L253" i="3"/>
  <c r="A254" i="3"/>
  <c r="B254" i="3"/>
  <c r="C254" i="3"/>
  <c r="D254" i="3"/>
  <c r="O254" i="3" s="1"/>
  <c r="E254" i="3"/>
  <c r="F254" i="3"/>
  <c r="I254" i="3"/>
  <c r="L254" i="3"/>
  <c r="A255" i="3"/>
  <c r="B255" i="3"/>
  <c r="C255" i="3"/>
  <c r="D255" i="3"/>
  <c r="Q255" i="3" s="1"/>
  <c r="E255" i="3"/>
  <c r="F255" i="3"/>
  <c r="I255" i="3"/>
  <c r="L255" i="3"/>
  <c r="A256" i="3"/>
  <c r="B256" i="3"/>
  <c r="C256" i="3"/>
  <c r="D256" i="3"/>
  <c r="E256" i="3"/>
  <c r="F256" i="3"/>
  <c r="I256" i="3"/>
  <c r="L256" i="3"/>
  <c r="A257" i="3"/>
  <c r="B257" i="3"/>
  <c r="C257" i="3"/>
  <c r="D257" i="3"/>
  <c r="O257" i="3" s="1"/>
  <c r="E257" i="3"/>
  <c r="F257" i="3"/>
  <c r="I257" i="3"/>
  <c r="J257" i="3"/>
  <c r="L257" i="3"/>
  <c r="A258" i="3"/>
  <c r="B258" i="3"/>
  <c r="C258" i="3"/>
  <c r="D258" i="3"/>
  <c r="O258" i="3" s="1"/>
  <c r="E258" i="3"/>
  <c r="F258" i="3"/>
  <c r="I258" i="3"/>
  <c r="J258" i="3"/>
  <c r="L258" i="3"/>
  <c r="A259" i="3"/>
  <c r="B259" i="3"/>
  <c r="C259" i="3"/>
  <c r="D259" i="3"/>
  <c r="M259" i="3" s="1"/>
  <c r="E259" i="3"/>
  <c r="F259" i="3"/>
  <c r="I259" i="3"/>
  <c r="L259" i="3"/>
  <c r="A260" i="3"/>
  <c r="B260" i="3"/>
  <c r="C260" i="3"/>
  <c r="D260" i="3"/>
  <c r="G260" i="3" s="1"/>
  <c r="E260" i="3"/>
  <c r="F260" i="3"/>
  <c r="I260" i="3"/>
  <c r="J260" i="3"/>
  <c r="L260" i="3"/>
  <c r="A261" i="3"/>
  <c r="B261" i="3"/>
  <c r="C261" i="3"/>
  <c r="D261" i="3"/>
  <c r="G261" i="3" s="1"/>
  <c r="E261" i="3"/>
  <c r="F261" i="3"/>
  <c r="I261" i="3"/>
  <c r="J261" i="3"/>
  <c r="L261" i="3"/>
  <c r="Q261" i="3"/>
  <c r="U261" i="3"/>
  <c r="A262" i="3"/>
  <c r="B262" i="3"/>
  <c r="C262" i="3"/>
  <c r="D262" i="3"/>
  <c r="E262" i="3"/>
  <c r="F262" i="3"/>
  <c r="G262" i="3"/>
  <c r="I262" i="3"/>
  <c r="J262" i="3" s="1"/>
  <c r="P262" i="3" s="1"/>
  <c r="L262" i="3"/>
  <c r="M262" i="3"/>
  <c r="O262" i="3"/>
  <c r="Q262" i="3"/>
  <c r="A263" i="3"/>
  <c r="B263" i="3"/>
  <c r="C263" i="3"/>
  <c r="D263" i="3"/>
  <c r="M263" i="3" s="1"/>
  <c r="E263" i="3"/>
  <c r="F263" i="3"/>
  <c r="I263" i="3"/>
  <c r="J263" i="3" s="1"/>
  <c r="U263" i="3" s="1"/>
  <c r="L263" i="3"/>
  <c r="A264" i="3"/>
  <c r="B264" i="3"/>
  <c r="C264" i="3"/>
  <c r="D264" i="3"/>
  <c r="G264" i="3" s="1"/>
  <c r="E264" i="3"/>
  <c r="F264" i="3"/>
  <c r="I264" i="3"/>
  <c r="J264" i="3" s="1"/>
  <c r="L264" i="3"/>
  <c r="M264" i="3"/>
  <c r="A265" i="3"/>
  <c r="B265" i="3"/>
  <c r="C265" i="3"/>
  <c r="D265" i="3"/>
  <c r="O265" i="3" s="1"/>
  <c r="E265" i="3"/>
  <c r="F265" i="3"/>
  <c r="I265" i="3"/>
  <c r="J265" i="3"/>
  <c r="P265" i="3" s="1"/>
  <c r="L265" i="3"/>
  <c r="U265" i="3"/>
  <c r="A266" i="3"/>
  <c r="B266" i="3"/>
  <c r="C266" i="3"/>
  <c r="D266" i="3"/>
  <c r="O266" i="3" s="1"/>
  <c r="E266" i="3"/>
  <c r="F266" i="3"/>
  <c r="G266" i="3"/>
  <c r="AA266" i="3" s="1"/>
  <c r="I266" i="3"/>
  <c r="J266" i="3" s="1"/>
  <c r="L266" i="3"/>
  <c r="M266" i="3"/>
  <c r="A267" i="3"/>
  <c r="B267" i="3"/>
  <c r="C267" i="3"/>
  <c r="D267" i="3"/>
  <c r="M267" i="3" s="1"/>
  <c r="E267" i="3"/>
  <c r="F267" i="3"/>
  <c r="I267" i="3"/>
  <c r="L267" i="3"/>
  <c r="Q267" i="3"/>
  <c r="A268" i="3"/>
  <c r="B268" i="3"/>
  <c r="C268" i="3"/>
  <c r="D268" i="3"/>
  <c r="M268" i="3" s="1"/>
  <c r="E268" i="3"/>
  <c r="F268" i="3"/>
  <c r="I268" i="3"/>
  <c r="L268" i="3"/>
  <c r="A269" i="3"/>
  <c r="B269" i="3"/>
  <c r="C269" i="3"/>
  <c r="D269" i="3"/>
  <c r="E269" i="3"/>
  <c r="F269" i="3"/>
  <c r="I269" i="3"/>
  <c r="L269" i="3"/>
  <c r="O269" i="3"/>
  <c r="A270" i="3"/>
  <c r="B270" i="3"/>
  <c r="C270" i="3"/>
  <c r="D270" i="3"/>
  <c r="M270" i="3" s="1"/>
  <c r="E270" i="3"/>
  <c r="F270" i="3"/>
  <c r="I270" i="3"/>
  <c r="L270" i="3"/>
  <c r="O270" i="3"/>
  <c r="Q270" i="3"/>
  <c r="A271" i="3"/>
  <c r="B271" i="3"/>
  <c r="C271" i="3"/>
  <c r="D271" i="3"/>
  <c r="J271" i="3" s="1"/>
  <c r="E271" i="3"/>
  <c r="F271" i="3"/>
  <c r="I271" i="3"/>
  <c r="L271" i="3"/>
  <c r="M271" i="3"/>
  <c r="O271" i="3"/>
  <c r="A272" i="3"/>
  <c r="B272" i="3"/>
  <c r="C272" i="3"/>
  <c r="D272" i="3"/>
  <c r="Q272" i="3" s="1"/>
  <c r="E272" i="3"/>
  <c r="F272" i="3"/>
  <c r="I272" i="3"/>
  <c r="L272" i="3"/>
  <c r="M272" i="3"/>
  <c r="O272" i="3"/>
  <c r="A273" i="3"/>
  <c r="B273" i="3"/>
  <c r="C273" i="3"/>
  <c r="D273" i="3"/>
  <c r="O273" i="3" s="1"/>
  <c r="E273" i="3"/>
  <c r="F273" i="3"/>
  <c r="I273" i="3"/>
  <c r="J273" i="3"/>
  <c r="P273" i="3" s="1"/>
  <c r="L273" i="3"/>
  <c r="M273" i="3"/>
  <c r="A274" i="3"/>
  <c r="B274" i="3"/>
  <c r="C274" i="3"/>
  <c r="D274" i="3"/>
  <c r="E274" i="3"/>
  <c r="F274" i="3"/>
  <c r="I274" i="3"/>
  <c r="L274" i="3"/>
  <c r="A275" i="3"/>
  <c r="B275" i="3"/>
  <c r="C275" i="3"/>
  <c r="D275" i="3"/>
  <c r="M275" i="3" s="1"/>
  <c r="E275" i="3"/>
  <c r="F275" i="3"/>
  <c r="I275" i="3"/>
  <c r="L275" i="3"/>
  <c r="A276" i="3"/>
  <c r="B276" i="3"/>
  <c r="C276" i="3"/>
  <c r="D276" i="3"/>
  <c r="E276" i="3"/>
  <c r="F276" i="3"/>
  <c r="I276" i="3"/>
  <c r="L276" i="3"/>
  <c r="A277" i="3"/>
  <c r="B277" i="3"/>
  <c r="C277" i="3"/>
  <c r="D277" i="3"/>
  <c r="Q277" i="3" s="1"/>
  <c r="E277" i="3"/>
  <c r="F277" i="3"/>
  <c r="I277" i="3"/>
  <c r="J277" i="3" s="1"/>
  <c r="L277" i="3"/>
  <c r="A278" i="3"/>
  <c r="B278" i="3"/>
  <c r="C278" i="3"/>
  <c r="D278" i="3"/>
  <c r="E278" i="3"/>
  <c r="F278" i="3"/>
  <c r="I278" i="3"/>
  <c r="L278" i="3"/>
  <c r="A279" i="3"/>
  <c r="B279" i="3"/>
  <c r="C279" i="3"/>
  <c r="D279" i="3"/>
  <c r="M279" i="3" s="1"/>
  <c r="E279" i="3"/>
  <c r="F279" i="3"/>
  <c r="I279" i="3"/>
  <c r="J279" i="3" s="1"/>
  <c r="L279" i="3"/>
  <c r="Q279" i="3"/>
  <c r="A280" i="3"/>
  <c r="B280" i="3"/>
  <c r="C280" i="3"/>
  <c r="D280" i="3"/>
  <c r="M280" i="3" s="1"/>
  <c r="E280" i="3"/>
  <c r="F280" i="3"/>
  <c r="I280" i="3"/>
  <c r="J280" i="3"/>
  <c r="L280" i="3"/>
  <c r="Q280" i="3"/>
  <c r="A281" i="3"/>
  <c r="B281" i="3"/>
  <c r="C281" i="3"/>
  <c r="D281" i="3"/>
  <c r="E281" i="3"/>
  <c r="F281" i="3"/>
  <c r="I281" i="3"/>
  <c r="L281" i="3"/>
  <c r="O281" i="3"/>
  <c r="A282" i="3"/>
  <c r="B282" i="3"/>
  <c r="C282" i="3"/>
  <c r="D282" i="3"/>
  <c r="M282" i="3" s="1"/>
  <c r="E282" i="3"/>
  <c r="F282" i="3"/>
  <c r="I282" i="3"/>
  <c r="J282" i="3" s="1"/>
  <c r="L282" i="3"/>
  <c r="O282" i="3"/>
  <c r="U282" i="3"/>
  <c r="A283" i="3"/>
  <c r="B283" i="3"/>
  <c r="C283" i="3"/>
  <c r="D283" i="3"/>
  <c r="O283" i="3" s="1"/>
  <c r="E283" i="3"/>
  <c r="F283" i="3"/>
  <c r="G283" i="3"/>
  <c r="AA283" i="3" s="1"/>
  <c r="I283" i="3"/>
  <c r="J283" i="3" s="1"/>
  <c r="P283" i="3" s="1"/>
  <c r="L283" i="3"/>
  <c r="M283" i="3"/>
  <c r="Q283" i="3"/>
  <c r="A284" i="3"/>
  <c r="B284" i="3"/>
  <c r="C284" i="3"/>
  <c r="D284" i="3"/>
  <c r="E284" i="3"/>
  <c r="F284" i="3"/>
  <c r="G284" i="3" s="1"/>
  <c r="I284" i="3"/>
  <c r="J284" i="3"/>
  <c r="U284" i="3" s="1"/>
  <c r="L284" i="3"/>
  <c r="M284" i="3"/>
  <c r="S284" i="3" s="1"/>
  <c r="O284" i="3"/>
  <c r="Q284" i="3"/>
  <c r="A285" i="3"/>
  <c r="B285" i="3"/>
  <c r="C285" i="3"/>
  <c r="D285" i="3"/>
  <c r="O285" i="3" s="1"/>
  <c r="E285" i="3"/>
  <c r="F285" i="3"/>
  <c r="I285" i="3"/>
  <c r="J285" i="3"/>
  <c r="P285" i="3" s="1"/>
  <c r="L285" i="3"/>
  <c r="M285" i="3"/>
  <c r="A286" i="3"/>
  <c r="B286" i="3"/>
  <c r="C286" i="3"/>
  <c r="D286" i="3"/>
  <c r="E286" i="3"/>
  <c r="F286" i="3"/>
  <c r="I286" i="3"/>
  <c r="L286" i="3"/>
  <c r="A287" i="3"/>
  <c r="B287" i="3"/>
  <c r="C287" i="3"/>
  <c r="D287" i="3"/>
  <c r="E287" i="3"/>
  <c r="F287" i="3"/>
  <c r="I287" i="3"/>
  <c r="J287" i="3" s="1"/>
  <c r="L287" i="3"/>
  <c r="A288" i="3"/>
  <c r="B288" i="3"/>
  <c r="C288" i="3"/>
  <c r="D288" i="3"/>
  <c r="E288" i="3"/>
  <c r="F288" i="3"/>
  <c r="I288" i="3"/>
  <c r="L288" i="3"/>
  <c r="A289" i="3"/>
  <c r="B289" i="3"/>
  <c r="C289" i="3"/>
  <c r="D289" i="3"/>
  <c r="Q289" i="3" s="1"/>
  <c r="E289" i="3"/>
  <c r="F289" i="3"/>
  <c r="I289" i="3"/>
  <c r="J289" i="3"/>
  <c r="P289" i="3" s="1"/>
  <c r="L289" i="3"/>
  <c r="A290" i="3"/>
  <c r="B290" i="3"/>
  <c r="C290" i="3"/>
  <c r="D290" i="3"/>
  <c r="G290" i="3" s="1"/>
  <c r="E290" i="3"/>
  <c r="F290" i="3"/>
  <c r="I290" i="3"/>
  <c r="L290" i="3"/>
  <c r="A291" i="3"/>
  <c r="B291" i="3"/>
  <c r="C291" i="3"/>
  <c r="D291" i="3"/>
  <c r="E291" i="3"/>
  <c r="F291" i="3"/>
  <c r="I291" i="3"/>
  <c r="L291" i="3"/>
  <c r="A292" i="3"/>
  <c r="B292" i="3"/>
  <c r="C292" i="3"/>
  <c r="D292" i="3"/>
  <c r="E292" i="3"/>
  <c r="F292" i="3"/>
  <c r="I292" i="3"/>
  <c r="J292" i="3"/>
  <c r="L292" i="3"/>
  <c r="A293" i="3"/>
  <c r="B293" i="3"/>
  <c r="C293" i="3"/>
  <c r="D293" i="3"/>
  <c r="E293" i="3"/>
  <c r="F293" i="3"/>
  <c r="G293" i="3" s="1"/>
  <c r="I293" i="3"/>
  <c r="J293" i="3" s="1"/>
  <c r="L293" i="3"/>
  <c r="M293" i="3"/>
  <c r="O293" i="3"/>
  <c r="Q293" i="3"/>
  <c r="A294" i="3"/>
  <c r="B294" i="3"/>
  <c r="C294" i="3"/>
  <c r="D294" i="3"/>
  <c r="M294" i="3" s="1"/>
  <c r="E294" i="3"/>
  <c r="F294" i="3"/>
  <c r="G294" i="3" s="1"/>
  <c r="AA294" i="3" s="1"/>
  <c r="I294" i="3"/>
  <c r="J294" i="3" s="1"/>
  <c r="L294" i="3"/>
  <c r="O294" i="3"/>
  <c r="P294" i="3"/>
  <c r="Q294" i="3"/>
  <c r="A295" i="3"/>
  <c r="B295" i="3"/>
  <c r="C295" i="3"/>
  <c r="D295" i="3"/>
  <c r="M295" i="3" s="1"/>
  <c r="E295" i="3"/>
  <c r="F295" i="3"/>
  <c r="I295" i="3"/>
  <c r="J295" i="3" s="1"/>
  <c r="L295" i="3"/>
  <c r="A296" i="3"/>
  <c r="B296" i="3"/>
  <c r="C296" i="3"/>
  <c r="D296" i="3"/>
  <c r="Q296" i="3" s="1"/>
  <c r="E296" i="3"/>
  <c r="F296" i="3"/>
  <c r="I296" i="3"/>
  <c r="J296" i="3" s="1"/>
  <c r="L296" i="3"/>
  <c r="A297" i="3"/>
  <c r="B297" i="3"/>
  <c r="C297" i="3"/>
  <c r="D297" i="3"/>
  <c r="M297" i="3" s="1"/>
  <c r="E297" i="3"/>
  <c r="F297" i="3"/>
  <c r="I297" i="3"/>
  <c r="J297" i="3" s="1"/>
  <c r="L297" i="3"/>
  <c r="A298" i="3"/>
  <c r="B298" i="3"/>
  <c r="C298" i="3"/>
  <c r="D298" i="3"/>
  <c r="E298" i="3"/>
  <c r="F298" i="3"/>
  <c r="I298" i="3"/>
  <c r="L298" i="3"/>
  <c r="A299" i="3"/>
  <c r="B299" i="3"/>
  <c r="C299" i="3"/>
  <c r="D299" i="3"/>
  <c r="Q299" i="3" s="1"/>
  <c r="E299" i="3"/>
  <c r="F299" i="3"/>
  <c r="I299" i="3"/>
  <c r="L299" i="3"/>
  <c r="A300" i="3"/>
  <c r="B300" i="3"/>
  <c r="C300" i="3"/>
  <c r="D300" i="3"/>
  <c r="M300" i="3" s="1"/>
  <c r="E300" i="3"/>
  <c r="F300" i="3"/>
  <c r="G300" i="3"/>
  <c r="AA300" i="3" s="1"/>
  <c r="I300" i="3"/>
  <c r="J300" i="3"/>
  <c r="P300" i="3" s="1"/>
  <c r="L300" i="3"/>
  <c r="O300" i="3"/>
  <c r="Q300" i="3"/>
  <c r="A301" i="3"/>
  <c r="B301" i="3"/>
  <c r="C301" i="3"/>
  <c r="D301" i="3"/>
  <c r="E301" i="3"/>
  <c r="F301" i="3"/>
  <c r="I301" i="3"/>
  <c r="L301" i="3"/>
  <c r="A302" i="3"/>
  <c r="B302" i="3"/>
  <c r="C302" i="3"/>
  <c r="D302" i="3"/>
  <c r="O302" i="3" s="1"/>
  <c r="E302" i="3"/>
  <c r="F302" i="3"/>
  <c r="I302" i="3"/>
  <c r="J302" i="3" s="1"/>
  <c r="U302" i="3" s="1"/>
  <c r="L302" i="3"/>
  <c r="M302" i="3"/>
  <c r="A303" i="3"/>
  <c r="B303" i="3"/>
  <c r="C303" i="3"/>
  <c r="D303" i="3"/>
  <c r="O303" i="3" s="1"/>
  <c r="E303" i="3"/>
  <c r="F303" i="3"/>
  <c r="G303" i="3" s="1"/>
  <c r="I303" i="3"/>
  <c r="J303" i="3" s="1"/>
  <c r="P303" i="3" s="1"/>
  <c r="L303" i="3"/>
  <c r="M303" i="3"/>
  <c r="Q303" i="3"/>
  <c r="A304" i="3"/>
  <c r="B304" i="3"/>
  <c r="C304" i="3"/>
  <c r="D304" i="3"/>
  <c r="E304" i="3"/>
  <c r="F304" i="3"/>
  <c r="G304" i="3"/>
  <c r="I304" i="3"/>
  <c r="L304" i="3"/>
  <c r="M304" i="3"/>
  <c r="Q304" i="3"/>
  <c r="A305" i="3"/>
  <c r="B305" i="3"/>
  <c r="C305" i="3"/>
  <c r="D305" i="3"/>
  <c r="M305" i="3" s="1"/>
  <c r="E305" i="3"/>
  <c r="F305" i="3"/>
  <c r="I305" i="3"/>
  <c r="J305" i="3"/>
  <c r="P305" i="3" s="1"/>
  <c r="L305" i="3"/>
  <c r="A306" i="3"/>
  <c r="B306" i="3"/>
  <c r="C306" i="3"/>
  <c r="D306" i="3"/>
  <c r="G306" i="3" s="1"/>
  <c r="E306" i="3"/>
  <c r="F306" i="3"/>
  <c r="I306" i="3"/>
  <c r="J306" i="3" s="1"/>
  <c r="L306" i="3"/>
  <c r="Q306" i="3"/>
  <c r="A307" i="3"/>
  <c r="B307" i="3"/>
  <c r="C307" i="3"/>
  <c r="D307" i="3"/>
  <c r="M307" i="3" s="1"/>
  <c r="E307" i="3"/>
  <c r="F307" i="3"/>
  <c r="I307" i="3"/>
  <c r="J307" i="3"/>
  <c r="L307" i="3"/>
  <c r="A308" i="3"/>
  <c r="B308" i="3"/>
  <c r="C308" i="3"/>
  <c r="D308" i="3"/>
  <c r="E308" i="3"/>
  <c r="F308" i="3"/>
  <c r="I308" i="3"/>
  <c r="L308" i="3"/>
  <c r="A309" i="3"/>
  <c r="B309" i="3"/>
  <c r="C309" i="3"/>
  <c r="D309" i="3"/>
  <c r="E309" i="3"/>
  <c r="F309" i="3"/>
  <c r="I309" i="3"/>
  <c r="L309" i="3"/>
  <c r="A310" i="3"/>
  <c r="B310" i="3"/>
  <c r="C310" i="3"/>
  <c r="D310" i="3"/>
  <c r="E310" i="3"/>
  <c r="F310" i="3"/>
  <c r="G310" i="3"/>
  <c r="AA310" i="3" s="1"/>
  <c r="I310" i="3"/>
  <c r="J310" i="3" s="1"/>
  <c r="L310" i="3"/>
  <c r="M310" i="3"/>
  <c r="O310" i="3"/>
  <c r="Q310" i="3"/>
  <c r="A311" i="3"/>
  <c r="B311" i="3"/>
  <c r="C311" i="3"/>
  <c r="D311" i="3"/>
  <c r="E311" i="3"/>
  <c r="F311" i="3"/>
  <c r="I311" i="3"/>
  <c r="L311" i="3"/>
  <c r="Q311" i="3"/>
  <c r="A312" i="3"/>
  <c r="B312" i="3"/>
  <c r="C312" i="3"/>
  <c r="D312" i="3"/>
  <c r="M312" i="3" s="1"/>
  <c r="E312" i="3"/>
  <c r="F312" i="3"/>
  <c r="I312" i="3"/>
  <c r="J312" i="3" s="1"/>
  <c r="L312" i="3"/>
  <c r="O312" i="3"/>
  <c r="A313" i="3"/>
  <c r="B313" i="3"/>
  <c r="C313" i="3"/>
  <c r="D313" i="3"/>
  <c r="E313" i="3"/>
  <c r="F313" i="3"/>
  <c r="I313" i="3"/>
  <c r="L313" i="3"/>
  <c r="A314" i="3"/>
  <c r="B314" i="3"/>
  <c r="C314" i="3"/>
  <c r="D314" i="3"/>
  <c r="G314" i="3" s="1"/>
  <c r="E314" i="3"/>
  <c r="F314" i="3"/>
  <c r="I314" i="3"/>
  <c r="J314" i="3" s="1"/>
  <c r="L314" i="3"/>
  <c r="Q314" i="3"/>
  <c r="U314" i="3"/>
  <c r="AA314" i="3"/>
  <c r="A315" i="3"/>
  <c r="B315" i="3"/>
  <c r="C315" i="3"/>
  <c r="D315" i="3"/>
  <c r="E315" i="3"/>
  <c r="F315" i="3"/>
  <c r="G315" i="3" s="1"/>
  <c r="I315" i="3"/>
  <c r="J315" i="3" s="1"/>
  <c r="P315" i="3" s="1"/>
  <c r="L315" i="3"/>
  <c r="M315" i="3"/>
  <c r="O315" i="3"/>
  <c r="Q315" i="3"/>
  <c r="A316" i="3"/>
  <c r="B316" i="3"/>
  <c r="C316" i="3"/>
  <c r="D316" i="3"/>
  <c r="E316" i="3"/>
  <c r="F316" i="3"/>
  <c r="G316" i="3" s="1"/>
  <c r="I316" i="3"/>
  <c r="J316" i="3" s="1"/>
  <c r="L316" i="3"/>
  <c r="M316" i="3"/>
  <c r="O316" i="3"/>
  <c r="Q316" i="3"/>
  <c r="A317" i="3"/>
  <c r="B317" i="3"/>
  <c r="C317" i="3"/>
  <c r="D317" i="3"/>
  <c r="M317" i="3" s="1"/>
  <c r="E317" i="3"/>
  <c r="F317" i="3"/>
  <c r="I317" i="3"/>
  <c r="J317" i="3" s="1"/>
  <c r="P317" i="3" s="1"/>
  <c r="L317" i="3"/>
  <c r="A318" i="3"/>
  <c r="B318" i="3"/>
  <c r="C318" i="3"/>
  <c r="D318" i="3"/>
  <c r="G318" i="3" s="1"/>
  <c r="E318" i="3"/>
  <c r="F318" i="3"/>
  <c r="I318" i="3"/>
  <c r="J318" i="3" s="1"/>
  <c r="L318" i="3"/>
  <c r="O318" i="3"/>
  <c r="Q318" i="3"/>
  <c r="A319" i="3"/>
  <c r="B319" i="3"/>
  <c r="C319" i="3"/>
  <c r="D319" i="3"/>
  <c r="M319" i="3" s="1"/>
  <c r="E319" i="3"/>
  <c r="F319" i="3"/>
  <c r="I319" i="3"/>
  <c r="L319" i="3"/>
  <c r="A320" i="3"/>
  <c r="B320" i="3"/>
  <c r="C320" i="3"/>
  <c r="D320" i="3"/>
  <c r="O320" i="3" s="1"/>
  <c r="E320" i="3"/>
  <c r="F320" i="3"/>
  <c r="G320" i="3"/>
  <c r="AA320" i="3" s="1"/>
  <c r="I320" i="3"/>
  <c r="J320" i="3" s="1"/>
  <c r="L320" i="3"/>
  <c r="M320" i="3"/>
  <c r="Q320" i="3"/>
  <c r="A321" i="3"/>
  <c r="B321" i="3"/>
  <c r="C321" i="3"/>
  <c r="D321" i="3"/>
  <c r="M321" i="3" s="1"/>
  <c r="E321" i="3"/>
  <c r="F321" i="3"/>
  <c r="G321" i="3" s="1"/>
  <c r="AA321" i="3" s="1"/>
  <c r="I321" i="3"/>
  <c r="J321" i="3" s="1"/>
  <c r="L321" i="3"/>
  <c r="A322" i="3"/>
  <c r="B322" i="3"/>
  <c r="C322" i="3"/>
  <c r="D322" i="3"/>
  <c r="O322" i="3" s="1"/>
  <c r="E322" i="3"/>
  <c r="F322" i="3"/>
  <c r="I322" i="3"/>
  <c r="J322" i="3" s="1"/>
  <c r="L322" i="3"/>
  <c r="M322" i="3"/>
  <c r="A323" i="3"/>
  <c r="B323" i="3"/>
  <c r="C323" i="3"/>
  <c r="D323" i="3"/>
  <c r="E323" i="3"/>
  <c r="F323" i="3"/>
  <c r="I323" i="3"/>
  <c r="L323" i="3"/>
  <c r="Q323" i="3"/>
  <c r="A324" i="3"/>
  <c r="B324" i="3"/>
  <c r="C324" i="3"/>
  <c r="D324" i="3"/>
  <c r="M324" i="3" s="1"/>
  <c r="E324" i="3"/>
  <c r="F324" i="3"/>
  <c r="G324" i="3"/>
  <c r="I324" i="3"/>
  <c r="J324" i="3" s="1"/>
  <c r="L324" i="3"/>
  <c r="O324" i="3"/>
  <c r="Q324" i="3"/>
  <c r="AA324" i="3"/>
  <c r="A325" i="3"/>
  <c r="B325" i="3"/>
  <c r="C325" i="3"/>
  <c r="D325" i="3"/>
  <c r="E325" i="3"/>
  <c r="F325" i="3"/>
  <c r="I325" i="3"/>
  <c r="L325" i="3"/>
  <c r="A326" i="3"/>
  <c r="B326" i="3"/>
  <c r="C326" i="3"/>
  <c r="D326" i="3"/>
  <c r="E326" i="3"/>
  <c r="F326" i="3"/>
  <c r="I326" i="3"/>
  <c r="L326" i="3"/>
  <c r="A327" i="3"/>
  <c r="B327" i="3"/>
  <c r="C327" i="3"/>
  <c r="D327" i="3"/>
  <c r="O327" i="3" s="1"/>
  <c r="E327" i="3"/>
  <c r="F327" i="3"/>
  <c r="G327" i="3" s="1"/>
  <c r="I327" i="3"/>
  <c r="J327" i="3" s="1"/>
  <c r="L327" i="3"/>
  <c r="M327" i="3"/>
  <c r="A328" i="3"/>
  <c r="B328" i="3"/>
  <c r="C328" i="3"/>
  <c r="D328" i="3"/>
  <c r="J328" i="3" s="1"/>
  <c r="E328" i="3"/>
  <c r="F328" i="3"/>
  <c r="G328" i="3" s="1"/>
  <c r="I328" i="3"/>
  <c r="L328" i="3"/>
  <c r="M328" i="3"/>
  <c r="S328" i="3"/>
  <c r="AA328" i="3"/>
  <c r="A329" i="3"/>
  <c r="B329" i="3"/>
  <c r="C329" i="3"/>
  <c r="D329" i="3"/>
  <c r="E329" i="3"/>
  <c r="F329" i="3"/>
  <c r="I329" i="3"/>
  <c r="J329" i="3" s="1"/>
  <c r="L329" i="3"/>
  <c r="A330" i="3"/>
  <c r="B330" i="3"/>
  <c r="C330" i="3"/>
  <c r="D330" i="3"/>
  <c r="E330" i="3"/>
  <c r="F330" i="3"/>
  <c r="I330" i="3"/>
  <c r="J330" i="3" s="1"/>
  <c r="L330" i="3"/>
  <c r="A331" i="3"/>
  <c r="B331" i="3"/>
  <c r="C331" i="3"/>
  <c r="D331" i="3"/>
  <c r="E331" i="3"/>
  <c r="F331" i="3"/>
  <c r="I331" i="3"/>
  <c r="L331" i="3"/>
  <c r="A332" i="3"/>
  <c r="B332" i="3"/>
  <c r="C332" i="3"/>
  <c r="D332" i="3"/>
  <c r="Q332" i="3" s="1"/>
  <c r="E332" i="3"/>
  <c r="F332" i="3"/>
  <c r="I332" i="3"/>
  <c r="J332" i="3" s="1"/>
  <c r="L332" i="3"/>
  <c r="M332" i="3"/>
  <c r="O332" i="3"/>
  <c r="A333" i="3"/>
  <c r="B333" i="3"/>
  <c r="C333" i="3"/>
  <c r="D333" i="3"/>
  <c r="M333" i="3" s="1"/>
  <c r="E333" i="3"/>
  <c r="F333" i="3"/>
  <c r="I333" i="3"/>
  <c r="J333" i="3" s="1"/>
  <c r="L333" i="3"/>
  <c r="O333" i="3"/>
  <c r="A334" i="3"/>
  <c r="B334" i="3"/>
  <c r="C334" i="3"/>
  <c r="D334" i="3"/>
  <c r="M334" i="3" s="1"/>
  <c r="E334" i="3"/>
  <c r="F334" i="3"/>
  <c r="I334" i="3"/>
  <c r="J334" i="3"/>
  <c r="P334" i="3" s="1"/>
  <c r="L334" i="3"/>
  <c r="A335" i="3"/>
  <c r="B335" i="3"/>
  <c r="C335" i="3"/>
  <c r="D335" i="3"/>
  <c r="E335" i="3"/>
  <c r="F335" i="3"/>
  <c r="I335" i="3"/>
  <c r="L335" i="3"/>
  <c r="O335" i="3"/>
  <c r="Q335" i="3"/>
  <c r="A336" i="3"/>
  <c r="B336" i="3"/>
  <c r="C336" i="3"/>
  <c r="D336" i="3"/>
  <c r="M336" i="3" s="1"/>
  <c r="E336" i="3"/>
  <c r="F336" i="3"/>
  <c r="G336" i="3" s="1"/>
  <c r="I336" i="3"/>
  <c r="J336" i="3" s="1"/>
  <c r="P336" i="3" s="1"/>
  <c r="L336" i="3"/>
  <c r="Q336" i="3"/>
  <c r="A337" i="3"/>
  <c r="B337" i="3"/>
  <c r="C337" i="3"/>
  <c r="D337" i="3"/>
  <c r="E337" i="3"/>
  <c r="F337" i="3"/>
  <c r="I337" i="3"/>
  <c r="L337" i="3"/>
  <c r="A338" i="3"/>
  <c r="B338" i="3"/>
  <c r="C338" i="3"/>
  <c r="D338" i="3"/>
  <c r="E338" i="3"/>
  <c r="F338" i="3"/>
  <c r="I338" i="3"/>
  <c r="L338" i="3"/>
  <c r="A339" i="3"/>
  <c r="B339" i="3"/>
  <c r="C339" i="3"/>
  <c r="D339" i="3"/>
  <c r="E339" i="3"/>
  <c r="F339" i="3"/>
  <c r="I339" i="3"/>
  <c r="L339" i="3"/>
  <c r="A340" i="3"/>
  <c r="B340" i="3"/>
  <c r="C340" i="3"/>
  <c r="D340" i="3"/>
  <c r="O340" i="3" s="1"/>
  <c r="E340" i="3"/>
  <c r="F340" i="3"/>
  <c r="G340" i="3"/>
  <c r="I340" i="3"/>
  <c r="J340" i="3" s="1"/>
  <c r="S340" i="3" s="1"/>
  <c r="L340" i="3"/>
  <c r="M340" i="3"/>
  <c r="Q340" i="3"/>
  <c r="A341" i="3"/>
  <c r="B341" i="3"/>
  <c r="C341" i="3"/>
  <c r="D341" i="3"/>
  <c r="E341" i="3"/>
  <c r="F341" i="3"/>
  <c r="I341" i="3"/>
  <c r="L341" i="3"/>
  <c r="A342" i="3"/>
  <c r="B342" i="3"/>
  <c r="C342" i="3"/>
  <c r="D342" i="3"/>
  <c r="E342" i="3"/>
  <c r="F342" i="3"/>
  <c r="I342" i="3"/>
  <c r="L342" i="3"/>
  <c r="A343" i="3"/>
  <c r="B343" i="3"/>
  <c r="C343" i="3"/>
  <c r="D343" i="3"/>
  <c r="M343" i="3" s="1"/>
  <c r="E343" i="3"/>
  <c r="F343" i="3"/>
  <c r="I343" i="3"/>
  <c r="J343" i="3"/>
  <c r="L343" i="3"/>
  <c r="A344" i="3"/>
  <c r="B344" i="3"/>
  <c r="C344" i="3"/>
  <c r="D344" i="3"/>
  <c r="Q344" i="3" s="1"/>
  <c r="E344" i="3"/>
  <c r="F344" i="3"/>
  <c r="I344" i="3"/>
  <c r="L344" i="3"/>
  <c r="M344" i="3"/>
  <c r="O344" i="3"/>
  <c r="A345" i="3"/>
  <c r="B345" i="3"/>
  <c r="C345" i="3"/>
  <c r="D345" i="3"/>
  <c r="M345" i="3" s="1"/>
  <c r="E345" i="3"/>
  <c r="F345" i="3"/>
  <c r="G345" i="3"/>
  <c r="AA345" i="3" s="1"/>
  <c r="I345" i="3"/>
  <c r="J345" i="3" s="1"/>
  <c r="L345" i="3"/>
  <c r="O345" i="3"/>
  <c r="Q345" i="3"/>
  <c r="T345" i="3"/>
  <c r="A346" i="3"/>
  <c r="B346" i="3"/>
  <c r="C346" i="3"/>
  <c r="D346" i="3"/>
  <c r="Q346" i="3" s="1"/>
  <c r="E346" i="3"/>
  <c r="F346" i="3"/>
  <c r="I346" i="3"/>
  <c r="J346" i="3" s="1"/>
  <c r="P346" i="3" s="1"/>
  <c r="L346" i="3"/>
  <c r="M346" i="3"/>
  <c r="O346" i="3"/>
  <c r="A347" i="3"/>
  <c r="B347" i="3"/>
  <c r="C347" i="3"/>
  <c r="D347" i="3"/>
  <c r="J347" i="3" s="1"/>
  <c r="E347" i="3"/>
  <c r="F347" i="3"/>
  <c r="I347" i="3"/>
  <c r="L347" i="3"/>
  <c r="O347" i="3"/>
  <c r="Q347" i="3"/>
  <c r="A348" i="3"/>
  <c r="B348" i="3"/>
  <c r="C348" i="3"/>
  <c r="D348" i="3"/>
  <c r="M348" i="3" s="1"/>
  <c r="E348" i="3"/>
  <c r="F348" i="3"/>
  <c r="G348" i="3" s="1"/>
  <c r="I348" i="3"/>
  <c r="J348" i="3" s="1"/>
  <c r="P348" i="3" s="1"/>
  <c r="L348" i="3"/>
  <c r="A349" i="3"/>
  <c r="B349" i="3"/>
  <c r="C349" i="3"/>
  <c r="D349" i="3"/>
  <c r="E349" i="3"/>
  <c r="F349" i="3"/>
  <c r="I349" i="3"/>
  <c r="L349" i="3"/>
  <c r="A350" i="3"/>
  <c r="B350" i="3"/>
  <c r="C350" i="3"/>
  <c r="D350" i="3"/>
  <c r="M350" i="3" s="1"/>
  <c r="E350" i="3"/>
  <c r="F350" i="3"/>
  <c r="G350" i="3" s="1"/>
  <c r="AA350" i="3" s="1"/>
  <c r="I350" i="3"/>
  <c r="J350" i="3" s="1"/>
  <c r="L350" i="3"/>
  <c r="O350" i="3"/>
  <c r="Q350" i="3"/>
  <c r="U350" i="3"/>
  <c r="A351" i="3"/>
  <c r="B351" i="3"/>
  <c r="C351" i="3"/>
  <c r="D351" i="3"/>
  <c r="E351" i="3"/>
  <c r="F351" i="3"/>
  <c r="I351" i="3"/>
  <c r="L351" i="3"/>
  <c r="A352" i="3"/>
  <c r="B352" i="3"/>
  <c r="C352" i="3"/>
  <c r="D352" i="3"/>
  <c r="E352" i="3"/>
  <c r="F352" i="3"/>
  <c r="I352" i="3"/>
  <c r="L352" i="3"/>
  <c r="A353" i="3"/>
  <c r="B353" i="3"/>
  <c r="C353" i="3"/>
  <c r="D353" i="3"/>
  <c r="E353" i="3"/>
  <c r="F353" i="3"/>
  <c r="I353" i="3"/>
  <c r="L353" i="3"/>
  <c r="A354" i="3"/>
  <c r="B354" i="3"/>
  <c r="C354" i="3"/>
  <c r="D354" i="3"/>
  <c r="E354" i="3"/>
  <c r="F354" i="3"/>
  <c r="I354" i="3"/>
  <c r="L354" i="3"/>
  <c r="A355" i="3"/>
  <c r="B355" i="3"/>
  <c r="C355" i="3"/>
  <c r="D355" i="3"/>
  <c r="M355" i="3" s="1"/>
  <c r="E355" i="3"/>
  <c r="F355" i="3"/>
  <c r="I355" i="3"/>
  <c r="J355" i="3" s="1"/>
  <c r="L355" i="3"/>
  <c r="A356" i="3"/>
  <c r="B356" i="3"/>
  <c r="C356" i="3"/>
  <c r="D356" i="3"/>
  <c r="Q356" i="3" s="1"/>
  <c r="E356" i="3"/>
  <c r="F356" i="3"/>
  <c r="I356" i="3"/>
  <c r="L356" i="3"/>
  <c r="M356" i="3"/>
  <c r="O356" i="3"/>
  <c r="A357" i="3"/>
  <c r="B357" i="3"/>
  <c r="C357" i="3"/>
  <c r="D357" i="3"/>
  <c r="M357" i="3" s="1"/>
  <c r="E357" i="3"/>
  <c r="F357" i="3"/>
  <c r="G357" i="3"/>
  <c r="AA357" i="3" s="1"/>
  <c r="I357" i="3"/>
  <c r="J357" i="3" s="1"/>
  <c r="L357" i="3"/>
  <c r="O357" i="3"/>
  <c r="Q357" i="3"/>
  <c r="T357" i="3"/>
  <c r="A358" i="3"/>
  <c r="B358" i="3"/>
  <c r="C358" i="3"/>
  <c r="D358" i="3"/>
  <c r="E358" i="3"/>
  <c r="F358" i="3"/>
  <c r="G358" i="3" s="1"/>
  <c r="AA358" i="3" s="1"/>
  <c r="I358" i="3"/>
  <c r="J358" i="3" s="1"/>
  <c r="P358" i="3" s="1"/>
  <c r="L358" i="3"/>
  <c r="M358" i="3"/>
  <c r="O358" i="3"/>
  <c r="Q358" i="3"/>
  <c r="A359" i="3"/>
  <c r="B359" i="3"/>
  <c r="C359" i="3"/>
  <c r="D359" i="3"/>
  <c r="J359" i="3" s="1"/>
  <c r="E359" i="3"/>
  <c r="F359" i="3"/>
  <c r="I359" i="3"/>
  <c r="L359" i="3"/>
  <c r="Q359" i="3"/>
  <c r="A360" i="3"/>
  <c r="B360" i="3"/>
  <c r="C360" i="3"/>
  <c r="D360" i="3"/>
  <c r="M360" i="3" s="1"/>
  <c r="E360" i="3"/>
  <c r="F360" i="3"/>
  <c r="I360" i="3"/>
  <c r="J360" i="3"/>
  <c r="P360" i="3" s="1"/>
  <c r="L360" i="3"/>
  <c r="A361" i="3"/>
  <c r="B361" i="3"/>
  <c r="C361" i="3"/>
  <c r="D361" i="3"/>
  <c r="O361" i="3" s="1"/>
  <c r="E361" i="3"/>
  <c r="F361" i="3"/>
  <c r="I361" i="3"/>
  <c r="J361" i="3" s="1"/>
  <c r="P361" i="3" s="1"/>
  <c r="L361" i="3"/>
  <c r="A362" i="3"/>
  <c r="B362" i="3"/>
  <c r="C362" i="3"/>
  <c r="D362" i="3"/>
  <c r="E362" i="3"/>
  <c r="F362" i="3"/>
  <c r="I362" i="3"/>
  <c r="L362" i="3"/>
  <c r="A363" i="3"/>
  <c r="B363" i="3"/>
  <c r="C363" i="3"/>
  <c r="D363" i="3"/>
  <c r="E363" i="3"/>
  <c r="F363" i="3"/>
  <c r="I363" i="3"/>
  <c r="L363" i="3"/>
  <c r="A364" i="3"/>
  <c r="B364" i="3"/>
  <c r="C364" i="3"/>
  <c r="D364" i="3"/>
  <c r="G364" i="3" s="1"/>
  <c r="E364" i="3"/>
  <c r="F364" i="3"/>
  <c r="I364" i="3"/>
  <c r="J364" i="3" s="1"/>
  <c r="L364" i="3"/>
  <c r="M364" i="3"/>
  <c r="O364" i="3"/>
  <c r="A365" i="3"/>
  <c r="B365" i="3"/>
  <c r="C365" i="3"/>
  <c r="D365" i="3"/>
  <c r="E365" i="3"/>
  <c r="F365" i="3"/>
  <c r="I365" i="3"/>
  <c r="L365" i="3"/>
  <c r="A366" i="3"/>
  <c r="B366" i="3"/>
  <c r="C366" i="3"/>
  <c r="D366" i="3"/>
  <c r="E366" i="3"/>
  <c r="F366" i="3"/>
  <c r="I366" i="3"/>
  <c r="L366" i="3"/>
  <c r="A367" i="3"/>
  <c r="B367" i="3"/>
  <c r="C367" i="3"/>
  <c r="D367" i="3"/>
  <c r="M367" i="3" s="1"/>
  <c r="E367" i="3"/>
  <c r="F367" i="3"/>
  <c r="G367" i="3" s="1"/>
  <c r="AA367" i="3" s="1"/>
  <c r="I367" i="3"/>
  <c r="J367" i="3" s="1"/>
  <c r="L367" i="3"/>
  <c r="Q367" i="3"/>
  <c r="A368" i="3"/>
  <c r="B368" i="3"/>
  <c r="C368" i="3"/>
  <c r="D368" i="3"/>
  <c r="M368" i="3" s="1"/>
  <c r="E368" i="3"/>
  <c r="F368" i="3"/>
  <c r="I368" i="3"/>
  <c r="J368" i="3"/>
  <c r="L368" i="3"/>
  <c r="Q368" i="3"/>
  <c r="A369" i="3"/>
  <c r="B369" i="3"/>
  <c r="C369" i="3"/>
  <c r="D369" i="3"/>
  <c r="M369" i="3" s="1"/>
  <c r="E369" i="3"/>
  <c r="F369" i="3"/>
  <c r="G369" i="3" s="1"/>
  <c r="AA369" i="3" s="1"/>
  <c r="I369" i="3"/>
  <c r="J369" i="3" s="1"/>
  <c r="L369" i="3"/>
  <c r="O369" i="3"/>
  <c r="Q369" i="3"/>
  <c r="A370" i="3"/>
  <c r="B370" i="3"/>
  <c r="C370" i="3"/>
  <c r="D370" i="3"/>
  <c r="E370" i="3"/>
  <c r="F370" i="3"/>
  <c r="I370" i="3"/>
  <c r="L370" i="3"/>
  <c r="A371" i="3"/>
  <c r="B371" i="3"/>
  <c r="C371" i="3"/>
  <c r="D371" i="3"/>
  <c r="E371" i="3"/>
  <c r="F371" i="3"/>
  <c r="I371" i="3"/>
  <c r="L371" i="3"/>
  <c r="A372" i="3"/>
  <c r="B372" i="3"/>
  <c r="C372" i="3"/>
  <c r="D372" i="3"/>
  <c r="M372" i="3" s="1"/>
  <c r="E372" i="3"/>
  <c r="F372" i="3"/>
  <c r="I372" i="3"/>
  <c r="J372" i="3"/>
  <c r="P372" i="3" s="1"/>
  <c r="L372" i="3"/>
  <c r="Q372" i="3"/>
  <c r="A373" i="3"/>
  <c r="B373" i="3"/>
  <c r="C373" i="3"/>
  <c r="D373" i="3"/>
  <c r="G373" i="3" s="1"/>
  <c r="E373" i="3"/>
  <c r="F373" i="3"/>
  <c r="I373" i="3"/>
  <c r="J373" i="3" s="1"/>
  <c r="L373" i="3"/>
  <c r="Q373" i="3"/>
  <c r="A374" i="3"/>
  <c r="B374" i="3"/>
  <c r="C374" i="3"/>
  <c r="D374" i="3"/>
  <c r="E374" i="3"/>
  <c r="F374" i="3"/>
  <c r="I374" i="3"/>
  <c r="L374" i="3"/>
  <c r="A375" i="3"/>
  <c r="B375" i="3"/>
  <c r="C375" i="3"/>
  <c r="D375" i="3"/>
  <c r="E375" i="3"/>
  <c r="F375" i="3"/>
  <c r="I375" i="3"/>
  <c r="L375" i="3"/>
  <c r="A376" i="3"/>
  <c r="B376" i="3"/>
  <c r="C376" i="3"/>
  <c r="D376" i="3"/>
  <c r="E376" i="3"/>
  <c r="F376" i="3"/>
  <c r="I376" i="3"/>
  <c r="L376" i="3"/>
  <c r="A377" i="3"/>
  <c r="B377" i="3"/>
  <c r="C377" i="3"/>
  <c r="D377" i="3"/>
  <c r="Q377" i="3" s="1"/>
  <c r="E377" i="3"/>
  <c r="F377" i="3"/>
  <c r="G377" i="3"/>
  <c r="AA377" i="3" s="1"/>
  <c r="I377" i="3"/>
  <c r="J377" i="3" s="1"/>
  <c r="L377" i="3"/>
  <c r="O377" i="3"/>
  <c r="A378" i="3"/>
  <c r="B378" i="3"/>
  <c r="C378" i="3"/>
  <c r="D378" i="3"/>
  <c r="M378" i="3" s="1"/>
  <c r="E378" i="3"/>
  <c r="F378" i="3"/>
  <c r="I378" i="3"/>
  <c r="J378" i="3" s="1"/>
  <c r="L378" i="3"/>
  <c r="A379" i="3"/>
  <c r="B379" i="3"/>
  <c r="C379" i="3"/>
  <c r="D379" i="3"/>
  <c r="Q379" i="3" s="1"/>
  <c r="E379" i="3"/>
  <c r="F379" i="3"/>
  <c r="I379" i="3"/>
  <c r="L379" i="3"/>
  <c r="M379" i="3"/>
  <c r="O379" i="3"/>
  <c r="A380" i="3"/>
  <c r="B380" i="3"/>
  <c r="C380" i="3"/>
  <c r="D380" i="3"/>
  <c r="M380" i="3" s="1"/>
  <c r="E380" i="3"/>
  <c r="F380" i="3"/>
  <c r="I380" i="3"/>
  <c r="J380" i="3" s="1"/>
  <c r="L380" i="3"/>
  <c r="A381" i="3"/>
  <c r="B381" i="3"/>
  <c r="C381" i="3"/>
  <c r="D381" i="3"/>
  <c r="M381" i="3" s="1"/>
  <c r="E381" i="3"/>
  <c r="F381" i="3"/>
  <c r="I381" i="3"/>
  <c r="L381" i="3"/>
  <c r="A382" i="3"/>
  <c r="B382" i="3"/>
  <c r="C382" i="3"/>
  <c r="D382" i="3"/>
  <c r="E382" i="3"/>
  <c r="F382" i="3"/>
  <c r="I382" i="3"/>
  <c r="L382" i="3"/>
  <c r="A383" i="3"/>
  <c r="B383" i="3"/>
  <c r="C383" i="3"/>
  <c r="D383" i="3"/>
  <c r="E383" i="3"/>
  <c r="F383" i="3"/>
  <c r="G383" i="3" s="1"/>
  <c r="AA383" i="3" s="1"/>
  <c r="I383" i="3"/>
  <c r="J383" i="3" s="1"/>
  <c r="L383" i="3"/>
  <c r="M383" i="3"/>
  <c r="O383" i="3"/>
  <c r="Q383" i="3"/>
  <c r="A384" i="3"/>
  <c r="B384" i="3"/>
  <c r="C384" i="3"/>
  <c r="D384" i="3"/>
  <c r="E384" i="3"/>
  <c r="F384" i="3"/>
  <c r="G384" i="3" s="1"/>
  <c r="I384" i="3"/>
  <c r="L384" i="3"/>
  <c r="A385" i="3"/>
  <c r="B385" i="3"/>
  <c r="C385" i="3"/>
  <c r="D385" i="3"/>
  <c r="E385" i="3"/>
  <c r="F385" i="3"/>
  <c r="G385" i="3"/>
  <c r="I385" i="3"/>
  <c r="J385" i="3" s="1"/>
  <c r="L385" i="3"/>
  <c r="M385" i="3"/>
  <c r="O385" i="3"/>
  <c r="Q385" i="3"/>
  <c r="S385" i="3"/>
  <c r="A386" i="3"/>
  <c r="B386" i="3"/>
  <c r="C386" i="3"/>
  <c r="D386" i="3"/>
  <c r="E386" i="3"/>
  <c r="F386" i="3"/>
  <c r="I386" i="3"/>
  <c r="L386" i="3"/>
  <c r="A387" i="3"/>
  <c r="B387" i="3"/>
  <c r="C387" i="3"/>
  <c r="D387" i="3"/>
  <c r="G387" i="3" s="1"/>
  <c r="E387" i="3"/>
  <c r="F387" i="3"/>
  <c r="I387" i="3"/>
  <c r="L387" i="3"/>
  <c r="Q387" i="3"/>
  <c r="A388" i="3"/>
  <c r="B388" i="3"/>
  <c r="C388" i="3"/>
  <c r="D388" i="3"/>
  <c r="M388" i="3" s="1"/>
  <c r="E388" i="3"/>
  <c r="F388" i="3"/>
  <c r="I388" i="3"/>
  <c r="J388" i="3" s="1"/>
  <c r="L388" i="3"/>
  <c r="Q388" i="3"/>
  <c r="A389" i="3"/>
  <c r="B389" i="3"/>
  <c r="C389" i="3"/>
  <c r="D389" i="3"/>
  <c r="Q389" i="3" s="1"/>
  <c r="E389" i="3"/>
  <c r="F389" i="3"/>
  <c r="I389" i="3"/>
  <c r="J389" i="3" s="1"/>
  <c r="L389" i="3"/>
  <c r="A390" i="3"/>
  <c r="B390" i="3"/>
  <c r="C390" i="3"/>
  <c r="D390" i="3"/>
  <c r="Q390" i="3" s="1"/>
  <c r="E390" i="3"/>
  <c r="F390" i="3"/>
  <c r="G390" i="3"/>
  <c r="AA390" i="3" s="1"/>
  <c r="I390" i="3"/>
  <c r="J390" i="3" s="1"/>
  <c r="L390" i="3"/>
  <c r="M390" i="3"/>
  <c r="O390" i="3"/>
  <c r="A391" i="3"/>
  <c r="B391" i="3"/>
  <c r="C391" i="3"/>
  <c r="D391" i="3"/>
  <c r="M391" i="3" s="1"/>
  <c r="E391" i="3"/>
  <c r="F391" i="3"/>
  <c r="I391" i="3"/>
  <c r="L391" i="3"/>
  <c r="A392" i="3"/>
  <c r="B392" i="3"/>
  <c r="C392" i="3"/>
  <c r="D392" i="3"/>
  <c r="O392" i="3" s="1"/>
  <c r="E392" i="3"/>
  <c r="F392" i="3"/>
  <c r="I392" i="3"/>
  <c r="J392" i="3"/>
  <c r="L392" i="3"/>
  <c r="M392" i="3"/>
  <c r="Q392" i="3"/>
  <c r="A393" i="3"/>
  <c r="B393" i="3"/>
  <c r="C393" i="3"/>
  <c r="D393" i="3"/>
  <c r="E393" i="3"/>
  <c r="F393" i="3"/>
  <c r="I393" i="3"/>
  <c r="L393" i="3"/>
  <c r="A394" i="3"/>
  <c r="B394" i="3"/>
  <c r="C394" i="3"/>
  <c r="D394" i="3"/>
  <c r="E394" i="3"/>
  <c r="F394" i="3"/>
  <c r="I394" i="3"/>
  <c r="L394" i="3"/>
  <c r="A395" i="3"/>
  <c r="B395" i="3"/>
  <c r="C395" i="3"/>
  <c r="D395" i="3"/>
  <c r="Q395" i="3" s="1"/>
  <c r="E395" i="3"/>
  <c r="F395" i="3"/>
  <c r="I395" i="3"/>
  <c r="L395" i="3"/>
  <c r="M395" i="3"/>
  <c r="O395" i="3"/>
  <c r="A396" i="3"/>
  <c r="B396" i="3"/>
  <c r="C396" i="3"/>
  <c r="D396" i="3"/>
  <c r="M396" i="3" s="1"/>
  <c r="E396" i="3"/>
  <c r="F396" i="3"/>
  <c r="G396" i="3" s="1"/>
  <c r="I396" i="3"/>
  <c r="J396" i="3" s="1"/>
  <c r="L396" i="3"/>
  <c r="O396" i="3"/>
  <c r="Q396" i="3"/>
  <c r="A397" i="3"/>
  <c r="B397" i="3"/>
  <c r="C397" i="3"/>
  <c r="D397" i="3"/>
  <c r="E397" i="3"/>
  <c r="F397" i="3"/>
  <c r="G397" i="3"/>
  <c r="I397" i="3"/>
  <c r="L397" i="3"/>
  <c r="M397" i="3"/>
  <c r="O397" i="3"/>
  <c r="Q397" i="3"/>
  <c r="A398" i="3"/>
  <c r="B398" i="3"/>
  <c r="C398" i="3"/>
  <c r="D398" i="3"/>
  <c r="E398" i="3"/>
  <c r="F398" i="3"/>
  <c r="I398" i="3"/>
  <c r="L398" i="3"/>
  <c r="A399" i="3"/>
  <c r="B399" i="3"/>
  <c r="C399" i="3"/>
  <c r="D399" i="3"/>
  <c r="E399" i="3"/>
  <c r="F399" i="3"/>
  <c r="I399" i="3"/>
  <c r="J399" i="3" s="1"/>
  <c r="L399" i="3"/>
  <c r="Q399" i="3"/>
  <c r="A400" i="3"/>
  <c r="B400" i="3"/>
  <c r="C400" i="3"/>
  <c r="D400" i="3"/>
  <c r="E400" i="3"/>
  <c r="F400" i="3"/>
  <c r="I400" i="3"/>
  <c r="L400" i="3"/>
  <c r="A401" i="3"/>
  <c r="B401" i="3"/>
  <c r="C401" i="3"/>
  <c r="D401" i="3"/>
  <c r="Q401" i="3" s="1"/>
  <c r="E401" i="3"/>
  <c r="F401" i="3"/>
  <c r="G401" i="3"/>
  <c r="AA401" i="3" s="1"/>
  <c r="I401" i="3"/>
  <c r="J401" i="3" s="1"/>
  <c r="L401" i="3"/>
  <c r="M401" i="3"/>
  <c r="O401" i="3"/>
  <c r="A402" i="3"/>
  <c r="B402" i="3"/>
  <c r="C402" i="3"/>
  <c r="D402" i="3"/>
  <c r="E402" i="3"/>
  <c r="F402" i="3"/>
  <c r="G402" i="3"/>
  <c r="AA402" i="3" s="1"/>
  <c r="I402" i="3"/>
  <c r="J402" i="3" s="1"/>
  <c r="L402" i="3"/>
  <c r="M402" i="3"/>
  <c r="O402" i="3"/>
  <c r="P402" i="3"/>
  <c r="Q402" i="3"/>
  <c r="A403" i="3"/>
  <c r="B403" i="3"/>
  <c r="C403" i="3"/>
  <c r="D403" i="3"/>
  <c r="M403" i="3" s="1"/>
  <c r="E403" i="3"/>
  <c r="F403" i="3"/>
  <c r="I403" i="3"/>
  <c r="J403" i="3" s="1"/>
  <c r="P403" i="3" s="1"/>
  <c r="L403" i="3"/>
  <c r="A404" i="3"/>
  <c r="B404" i="3"/>
  <c r="C404" i="3"/>
  <c r="D404" i="3"/>
  <c r="E404" i="3"/>
  <c r="F404" i="3"/>
  <c r="I404" i="3"/>
  <c r="J404" i="3" s="1"/>
  <c r="L404" i="3"/>
  <c r="A405" i="3"/>
  <c r="B405" i="3"/>
  <c r="C405" i="3"/>
  <c r="D405" i="3"/>
  <c r="M405" i="3" s="1"/>
  <c r="E405" i="3"/>
  <c r="F405" i="3"/>
  <c r="I405" i="3"/>
  <c r="J405" i="3" s="1"/>
  <c r="U405" i="3" s="1"/>
  <c r="L405" i="3"/>
  <c r="A406" i="3"/>
  <c r="B406" i="3"/>
  <c r="C406" i="3"/>
  <c r="D406" i="3"/>
  <c r="G406" i="3" s="1"/>
  <c r="E406" i="3"/>
  <c r="F406" i="3"/>
  <c r="I406" i="3"/>
  <c r="J406" i="3" s="1"/>
  <c r="L406" i="3"/>
  <c r="AA406" i="3"/>
  <c r="A407" i="3"/>
  <c r="B407" i="3"/>
  <c r="C407" i="3"/>
  <c r="D407" i="3"/>
  <c r="M407" i="3" s="1"/>
  <c r="E407" i="3"/>
  <c r="F407" i="3"/>
  <c r="G407" i="3"/>
  <c r="I407" i="3"/>
  <c r="J407" i="3" s="1"/>
  <c r="L407" i="3"/>
  <c r="A408" i="3"/>
  <c r="B408" i="3"/>
  <c r="C408" i="3"/>
  <c r="D408" i="3"/>
  <c r="E408" i="3"/>
  <c r="F408" i="3"/>
  <c r="I408" i="3"/>
  <c r="L408" i="3"/>
  <c r="A409" i="3"/>
  <c r="B409" i="3"/>
  <c r="C409" i="3"/>
  <c r="D409" i="3"/>
  <c r="E409" i="3"/>
  <c r="F409" i="3"/>
  <c r="I409" i="3"/>
  <c r="L409" i="3"/>
  <c r="A410" i="3"/>
  <c r="B410" i="3"/>
  <c r="C410" i="3"/>
  <c r="D410" i="3"/>
  <c r="M410" i="3" s="1"/>
  <c r="E410" i="3"/>
  <c r="F410" i="3"/>
  <c r="G410" i="3" s="1"/>
  <c r="AA410" i="3" s="1"/>
  <c r="I410" i="3"/>
  <c r="J410" i="3" s="1"/>
  <c r="L410" i="3"/>
  <c r="O410" i="3"/>
  <c r="Q410" i="3"/>
  <c r="A411" i="3"/>
  <c r="B411" i="3"/>
  <c r="C411" i="3"/>
  <c r="D411" i="3"/>
  <c r="Q411" i="3" s="1"/>
  <c r="E411" i="3"/>
  <c r="F411" i="3"/>
  <c r="I411" i="3"/>
  <c r="J411" i="3" s="1"/>
  <c r="L411" i="3"/>
  <c r="M411" i="3"/>
  <c r="O411" i="3"/>
  <c r="A412" i="3"/>
  <c r="B412" i="3"/>
  <c r="C412" i="3"/>
  <c r="D412" i="3"/>
  <c r="E412" i="3"/>
  <c r="F412" i="3"/>
  <c r="G412" i="3"/>
  <c r="AA412" i="3" s="1"/>
  <c r="I412" i="3"/>
  <c r="J412" i="3" s="1"/>
  <c r="L412" i="3"/>
  <c r="M412" i="3"/>
  <c r="O412" i="3"/>
  <c r="Q412" i="3"/>
  <c r="A413" i="3"/>
  <c r="B413" i="3"/>
  <c r="C413" i="3"/>
  <c r="D413" i="3"/>
  <c r="E413" i="3"/>
  <c r="F413" i="3"/>
  <c r="G413" i="3" s="1"/>
  <c r="I413" i="3"/>
  <c r="J413" i="3" s="1"/>
  <c r="P413" i="3" s="1"/>
  <c r="L413" i="3"/>
  <c r="M413" i="3"/>
  <c r="O413" i="3"/>
  <c r="Q413" i="3"/>
  <c r="A414" i="3"/>
  <c r="B414" i="3"/>
  <c r="C414" i="3"/>
  <c r="D414" i="3"/>
  <c r="E414" i="3"/>
  <c r="F414" i="3"/>
  <c r="I414" i="3"/>
  <c r="L414" i="3"/>
  <c r="M414" i="3"/>
  <c r="O414" i="3"/>
  <c r="Q414" i="3"/>
  <c r="A415" i="3"/>
  <c r="B415" i="3"/>
  <c r="C415" i="3"/>
  <c r="D415" i="3"/>
  <c r="M415" i="3" s="1"/>
  <c r="E415" i="3"/>
  <c r="F415" i="3"/>
  <c r="I415" i="3"/>
  <c r="J415" i="3" s="1"/>
  <c r="P415" i="3" s="1"/>
  <c r="L415" i="3"/>
  <c r="A416" i="3"/>
  <c r="B416" i="3"/>
  <c r="C416" i="3"/>
  <c r="D416" i="3"/>
  <c r="E416" i="3"/>
  <c r="F416" i="3"/>
  <c r="I416" i="3"/>
  <c r="L416" i="3"/>
  <c r="A417" i="3"/>
  <c r="B417" i="3"/>
  <c r="C417" i="3"/>
  <c r="D417" i="3"/>
  <c r="M417" i="3" s="1"/>
  <c r="E417" i="3"/>
  <c r="F417" i="3"/>
  <c r="I417" i="3"/>
  <c r="J417" i="3" s="1"/>
  <c r="L417" i="3"/>
  <c r="A418" i="3"/>
  <c r="B418" i="3"/>
  <c r="C418" i="3"/>
  <c r="D418" i="3"/>
  <c r="Q418" i="3" s="1"/>
  <c r="E418" i="3"/>
  <c r="F418" i="3"/>
  <c r="G418" i="3" s="1"/>
  <c r="I418" i="3"/>
  <c r="J418" i="3" s="1"/>
  <c r="L418" i="3"/>
  <c r="M418" i="3"/>
  <c r="O418" i="3"/>
  <c r="A419" i="3"/>
  <c r="B419" i="3"/>
  <c r="C419" i="3"/>
  <c r="D419" i="3"/>
  <c r="M419" i="3" s="1"/>
  <c r="E419" i="3"/>
  <c r="F419" i="3"/>
  <c r="G419" i="3"/>
  <c r="I419" i="3"/>
  <c r="J419" i="3" s="1"/>
  <c r="L419" i="3"/>
  <c r="Q419" i="3"/>
  <c r="A420" i="3"/>
  <c r="B420" i="3"/>
  <c r="C420" i="3"/>
  <c r="D420" i="3"/>
  <c r="O420" i="3" s="1"/>
  <c r="E420" i="3"/>
  <c r="F420" i="3"/>
  <c r="I420" i="3"/>
  <c r="J420" i="3"/>
  <c r="L420" i="3"/>
  <c r="A421" i="3"/>
  <c r="B421" i="3"/>
  <c r="C421" i="3"/>
  <c r="D421" i="3"/>
  <c r="G421" i="3" s="1"/>
  <c r="E421" i="3"/>
  <c r="F421" i="3"/>
  <c r="I421" i="3"/>
  <c r="L421" i="3"/>
  <c r="O421" i="3"/>
  <c r="Q421" i="3"/>
  <c r="A422" i="3"/>
  <c r="B422" i="3"/>
  <c r="C422" i="3"/>
  <c r="D422" i="3"/>
  <c r="M422" i="3" s="1"/>
  <c r="E422" i="3"/>
  <c r="F422" i="3"/>
  <c r="I422" i="3"/>
  <c r="J422" i="3"/>
  <c r="L422" i="3"/>
  <c r="O422" i="3"/>
  <c r="Q422" i="3"/>
  <c r="A423" i="3"/>
  <c r="B423" i="3"/>
  <c r="C423" i="3"/>
  <c r="D423" i="3"/>
  <c r="Q423" i="3" s="1"/>
  <c r="E423" i="3"/>
  <c r="F423" i="3"/>
  <c r="I423" i="3"/>
  <c r="J423" i="3" s="1"/>
  <c r="L423" i="3"/>
  <c r="A424" i="3"/>
  <c r="B424" i="3"/>
  <c r="C424" i="3"/>
  <c r="D424" i="3"/>
  <c r="E424" i="3"/>
  <c r="F424" i="3"/>
  <c r="G424" i="3" s="1"/>
  <c r="AA424" i="3" s="1"/>
  <c r="I424" i="3"/>
  <c r="J424" i="3" s="1"/>
  <c r="T424" i="3" s="1"/>
  <c r="L424" i="3"/>
  <c r="M424" i="3"/>
  <c r="O424" i="3"/>
  <c r="Q424" i="3"/>
  <c r="A425" i="3"/>
  <c r="B425" i="3"/>
  <c r="C425" i="3"/>
  <c r="D425" i="3"/>
  <c r="O425" i="3" s="1"/>
  <c r="E425" i="3"/>
  <c r="F425" i="3"/>
  <c r="I425" i="3"/>
  <c r="J425" i="3"/>
  <c r="P425" i="3" s="1"/>
  <c r="L425" i="3"/>
  <c r="M425" i="3"/>
  <c r="A426" i="3"/>
  <c r="B426" i="3"/>
  <c r="C426" i="3"/>
  <c r="D426" i="3"/>
  <c r="J426" i="3" s="1"/>
  <c r="E426" i="3"/>
  <c r="F426" i="3"/>
  <c r="I426" i="3"/>
  <c r="L426" i="3"/>
  <c r="M426" i="3"/>
  <c r="A427" i="3"/>
  <c r="B427" i="3"/>
  <c r="C427" i="3"/>
  <c r="D427" i="3"/>
  <c r="M427" i="3" s="1"/>
  <c r="E427" i="3"/>
  <c r="F427" i="3"/>
  <c r="I427" i="3"/>
  <c r="J427" i="3" s="1"/>
  <c r="L427" i="3"/>
  <c r="A428" i="3"/>
  <c r="B428" i="3"/>
  <c r="C428" i="3"/>
  <c r="D428" i="3"/>
  <c r="E428" i="3"/>
  <c r="F428" i="3"/>
  <c r="I428" i="3"/>
  <c r="L428" i="3"/>
  <c r="A429" i="3"/>
  <c r="B429" i="3"/>
  <c r="C429" i="3"/>
  <c r="D429" i="3"/>
  <c r="E429" i="3"/>
  <c r="F429" i="3"/>
  <c r="I429" i="3"/>
  <c r="J429" i="3" s="1"/>
  <c r="L429" i="3"/>
  <c r="A430" i="3"/>
  <c r="B430" i="3"/>
  <c r="C430" i="3"/>
  <c r="D430" i="3"/>
  <c r="Q430" i="3" s="1"/>
  <c r="E430" i="3"/>
  <c r="F430" i="3"/>
  <c r="G430" i="3"/>
  <c r="I430" i="3"/>
  <c r="L430" i="3"/>
  <c r="O430" i="3"/>
  <c r="A431" i="3"/>
  <c r="B431" i="3"/>
  <c r="C431" i="3"/>
  <c r="D431" i="3"/>
  <c r="M431" i="3" s="1"/>
  <c r="E431" i="3"/>
  <c r="F431" i="3"/>
  <c r="I431" i="3"/>
  <c r="J431" i="3" s="1"/>
  <c r="L431" i="3"/>
  <c r="A432" i="3"/>
  <c r="B432" i="3"/>
  <c r="C432" i="3"/>
  <c r="D432" i="3"/>
  <c r="E432" i="3"/>
  <c r="F432" i="3"/>
  <c r="I432" i="3"/>
  <c r="J432" i="3" s="1"/>
  <c r="P432" i="3" s="1"/>
  <c r="L432" i="3"/>
  <c r="A433" i="3"/>
  <c r="B433" i="3"/>
  <c r="C433" i="3"/>
  <c r="D433" i="3"/>
  <c r="E433" i="3"/>
  <c r="F433" i="3"/>
  <c r="I433" i="3"/>
  <c r="J433" i="3" s="1"/>
  <c r="L433" i="3"/>
  <c r="A434" i="3"/>
  <c r="B434" i="3"/>
  <c r="C434" i="3"/>
  <c r="D434" i="3"/>
  <c r="E434" i="3"/>
  <c r="F434" i="3"/>
  <c r="I434" i="3"/>
  <c r="L434" i="3"/>
  <c r="A435" i="3"/>
  <c r="B435" i="3"/>
  <c r="C435" i="3"/>
  <c r="D435" i="3"/>
  <c r="E435" i="3"/>
  <c r="F435" i="3"/>
  <c r="I435" i="3"/>
  <c r="L435" i="3"/>
  <c r="A436" i="3"/>
  <c r="B436" i="3"/>
  <c r="C436" i="3"/>
  <c r="D436" i="3"/>
  <c r="G436" i="3" s="1"/>
  <c r="E436" i="3"/>
  <c r="F436" i="3"/>
  <c r="I436" i="3"/>
  <c r="J436" i="3" s="1"/>
  <c r="L436" i="3"/>
  <c r="O436" i="3"/>
  <c r="Q436" i="3"/>
  <c r="A437" i="3"/>
  <c r="B437" i="3"/>
  <c r="C437" i="3"/>
  <c r="D437" i="3"/>
  <c r="M437" i="3" s="1"/>
  <c r="E437" i="3"/>
  <c r="F437" i="3"/>
  <c r="I437" i="3"/>
  <c r="J437" i="3" s="1"/>
  <c r="L437" i="3"/>
  <c r="A438" i="3"/>
  <c r="B438" i="3"/>
  <c r="C438" i="3"/>
  <c r="D438" i="3"/>
  <c r="O438" i="3" s="1"/>
  <c r="E438" i="3"/>
  <c r="F438" i="3"/>
  <c r="G438" i="3" s="1"/>
  <c r="AA438" i="3" s="1"/>
  <c r="I438" i="3"/>
  <c r="J438" i="3" s="1"/>
  <c r="L438" i="3"/>
  <c r="M438" i="3"/>
  <c r="A439" i="3"/>
  <c r="B439" i="3"/>
  <c r="C439" i="3"/>
  <c r="D439" i="3"/>
  <c r="E439" i="3"/>
  <c r="F439" i="3"/>
  <c r="I439" i="3"/>
  <c r="J439" i="3" s="1"/>
  <c r="L439" i="3"/>
  <c r="Q439" i="3"/>
  <c r="A440" i="3"/>
  <c r="B440" i="3"/>
  <c r="C440" i="3"/>
  <c r="D440" i="3"/>
  <c r="M440" i="3" s="1"/>
  <c r="E440" i="3"/>
  <c r="F440" i="3"/>
  <c r="I440" i="3"/>
  <c r="J440" i="3"/>
  <c r="L440" i="3"/>
  <c r="O440" i="3"/>
  <c r="A441" i="3"/>
  <c r="B441" i="3"/>
  <c r="C441" i="3"/>
  <c r="D441" i="3"/>
  <c r="Q441" i="3" s="1"/>
  <c r="E441" i="3"/>
  <c r="F441" i="3"/>
  <c r="I441" i="3"/>
  <c r="L441" i="3"/>
  <c r="O441" i="3"/>
  <c r="A442" i="3"/>
  <c r="B442" i="3"/>
  <c r="C442" i="3"/>
  <c r="D442" i="3"/>
  <c r="M442" i="3" s="1"/>
  <c r="E442" i="3"/>
  <c r="F442" i="3"/>
  <c r="I442" i="3"/>
  <c r="J442" i="3" s="1"/>
  <c r="L442" i="3"/>
  <c r="A443" i="3"/>
  <c r="B443" i="3"/>
  <c r="C443" i="3"/>
  <c r="D443" i="3"/>
  <c r="G443" i="3" s="1"/>
  <c r="AA443" i="3" s="1"/>
  <c r="E443" i="3"/>
  <c r="F443" i="3"/>
  <c r="I443" i="3"/>
  <c r="J443" i="3" s="1"/>
  <c r="L443" i="3"/>
  <c r="Q443" i="3"/>
  <c r="A444" i="3"/>
  <c r="B444" i="3"/>
  <c r="C444" i="3"/>
  <c r="D444" i="3"/>
  <c r="J444" i="3" s="1"/>
  <c r="E444" i="3"/>
  <c r="F444" i="3"/>
  <c r="I444" i="3"/>
  <c r="L444" i="3"/>
  <c r="A445" i="3"/>
  <c r="B445" i="3"/>
  <c r="C445" i="3"/>
  <c r="D445" i="3"/>
  <c r="M445" i="3" s="1"/>
  <c r="E445" i="3"/>
  <c r="F445" i="3"/>
  <c r="G445" i="3" s="1"/>
  <c r="I445" i="3"/>
  <c r="J445" i="3"/>
  <c r="P445" i="3" s="1"/>
  <c r="L445" i="3"/>
  <c r="O445" i="3"/>
  <c r="Q445" i="3"/>
  <c r="A446" i="3"/>
  <c r="B446" i="3"/>
  <c r="C446" i="3"/>
  <c r="D446" i="3"/>
  <c r="E446" i="3"/>
  <c r="F446" i="3"/>
  <c r="I446" i="3"/>
  <c r="L446" i="3"/>
  <c r="A447" i="3"/>
  <c r="B447" i="3"/>
  <c r="C447" i="3"/>
  <c r="D447" i="3"/>
  <c r="M447" i="3" s="1"/>
  <c r="E447" i="3"/>
  <c r="F447" i="3"/>
  <c r="I447" i="3"/>
  <c r="J447" i="3" s="1"/>
  <c r="U447" i="3" s="1"/>
  <c r="L447" i="3"/>
  <c r="A448" i="3"/>
  <c r="B448" i="3"/>
  <c r="C448" i="3"/>
  <c r="D448" i="3"/>
  <c r="E448" i="3"/>
  <c r="F448" i="3"/>
  <c r="I448" i="3"/>
  <c r="L448" i="3"/>
  <c r="M448" i="3"/>
  <c r="O448" i="3"/>
  <c r="Q448" i="3"/>
  <c r="A449" i="3"/>
  <c r="B449" i="3"/>
  <c r="C449" i="3"/>
  <c r="D449" i="3"/>
  <c r="E449" i="3"/>
  <c r="F449" i="3"/>
  <c r="G449" i="3" s="1"/>
  <c r="I449" i="3"/>
  <c r="J449" i="3" s="1"/>
  <c r="S449" i="3" s="1"/>
  <c r="L449" i="3"/>
  <c r="M449" i="3"/>
  <c r="O449" i="3"/>
  <c r="Q449" i="3"/>
  <c r="A450" i="3"/>
  <c r="B450" i="3"/>
  <c r="C450" i="3"/>
  <c r="D450" i="3"/>
  <c r="O450" i="3" s="1"/>
  <c r="E450" i="3"/>
  <c r="F450" i="3"/>
  <c r="I450" i="3"/>
  <c r="J450" i="3"/>
  <c r="P450" i="3" s="1"/>
  <c r="L450" i="3"/>
  <c r="M450" i="3"/>
  <c r="A451" i="3"/>
  <c r="B451" i="3"/>
  <c r="C451" i="3"/>
  <c r="D451" i="3"/>
  <c r="G451" i="3" s="1"/>
  <c r="E451" i="3"/>
  <c r="F451" i="3"/>
  <c r="I451" i="3"/>
  <c r="L451" i="3"/>
  <c r="M451" i="3"/>
  <c r="Q451" i="3"/>
  <c r="A452" i="3"/>
  <c r="B452" i="3"/>
  <c r="C452" i="3"/>
  <c r="D452" i="3"/>
  <c r="M452" i="3" s="1"/>
  <c r="E452" i="3"/>
  <c r="F452" i="3"/>
  <c r="I452" i="3"/>
  <c r="J452" i="3" s="1"/>
  <c r="L452" i="3"/>
  <c r="O452" i="3"/>
  <c r="Q452" i="3"/>
  <c r="A453" i="3"/>
  <c r="B453" i="3"/>
  <c r="C453" i="3"/>
  <c r="D453" i="3"/>
  <c r="Q453" i="3" s="1"/>
  <c r="E453" i="3"/>
  <c r="F453" i="3"/>
  <c r="I453" i="3"/>
  <c r="L453" i="3"/>
  <c r="A454" i="3"/>
  <c r="B454" i="3"/>
  <c r="C454" i="3"/>
  <c r="D454" i="3"/>
  <c r="E454" i="3"/>
  <c r="F454" i="3"/>
  <c r="I454" i="3"/>
  <c r="L454" i="3"/>
  <c r="A455" i="3"/>
  <c r="B455" i="3"/>
  <c r="C455" i="3"/>
  <c r="D455" i="3"/>
  <c r="E455" i="3"/>
  <c r="F455" i="3"/>
  <c r="I455" i="3"/>
  <c r="L455" i="3"/>
  <c r="A456" i="3"/>
  <c r="B456" i="3"/>
  <c r="C456" i="3"/>
  <c r="D456" i="3"/>
  <c r="E456" i="3"/>
  <c r="F456" i="3"/>
  <c r="G456" i="3" s="1"/>
  <c r="I456" i="3"/>
  <c r="L456" i="3"/>
  <c r="M456" i="3"/>
  <c r="Q456" i="3"/>
  <c r="A457" i="3"/>
  <c r="B457" i="3"/>
  <c r="C457" i="3"/>
  <c r="D457" i="3"/>
  <c r="M457" i="3" s="1"/>
  <c r="E457" i="3"/>
  <c r="F457" i="3"/>
  <c r="G457" i="3" s="1"/>
  <c r="I457" i="3"/>
  <c r="J457" i="3" s="1"/>
  <c r="P457" i="3" s="1"/>
  <c r="L457" i="3"/>
  <c r="O457" i="3"/>
  <c r="A458" i="3"/>
  <c r="B458" i="3"/>
  <c r="C458" i="3"/>
  <c r="D458" i="3"/>
  <c r="E458" i="3"/>
  <c r="F458" i="3"/>
  <c r="I458" i="3"/>
  <c r="L458" i="3"/>
  <c r="A459" i="3"/>
  <c r="B459" i="3"/>
  <c r="C459" i="3"/>
  <c r="D459" i="3"/>
  <c r="M459" i="3" s="1"/>
  <c r="E459" i="3"/>
  <c r="F459" i="3"/>
  <c r="I459" i="3"/>
  <c r="L459" i="3"/>
  <c r="A460" i="3"/>
  <c r="B460" i="3"/>
  <c r="C460" i="3"/>
  <c r="D460" i="3"/>
  <c r="O460" i="3" s="1"/>
  <c r="E460" i="3"/>
  <c r="F460" i="3"/>
  <c r="G460" i="3" s="1"/>
  <c r="AA460" i="3" s="1"/>
  <c r="I460" i="3"/>
  <c r="J460" i="3" s="1"/>
  <c r="L460" i="3"/>
  <c r="M460" i="3"/>
  <c r="Q460" i="3"/>
  <c r="A461" i="3"/>
  <c r="B461" i="3"/>
  <c r="C461" i="3"/>
  <c r="D461" i="3"/>
  <c r="E461" i="3"/>
  <c r="F461" i="3"/>
  <c r="I461" i="3"/>
  <c r="L461" i="3"/>
  <c r="A462" i="3"/>
  <c r="B462" i="3"/>
  <c r="C462" i="3"/>
  <c r="D462" i="3"/>
  <c r="E462" i="3"/>
  <c r="F462" i="3"/>
  <c r="I462" i="3"/>
  <c r="J462" i="3" s="1"/>
  <c r="L462" i="3"/>
  <c r="A463" i="3"/>
  <c r="B463" i="3"/>
  <c r="C463" i="3"/>
  <c r="D463" i="3"/>
  <c r="E463" i="3"/>
  <c r="F463" i="3"/>
  <c r="I463" i="3"/>
  <c r="L463" i="3"/>
  <c r="A464" i="3"/>
  <c r="B464" i="3"/>
  <c r="C464" i="3"/>
  <c r="D464" i="3"/>
  <c r="E464" i="3"/>
  <c r="F464" i="3"/>
  <c r="I464" i="3"/>
  <c r="L464" i="3"/>
  <c r="A465" i="3"/>
  <c r="B465" i="3"/>
  <c r="C465" i="3"/>
  <c r="D465" i="3"/>
  <c r="Q465" i="3" s="1"/>
  <c r="E465" i="3"/>
  <c r="F465" i="3"/>
  <c r="I465" i="3"/>
  <c r="J465" i="3" s="1"/>
  <c r="L465" i="3"/>
  <c r="O465" i="3"/>
  <c r="A466" i="3"/>
  <c r="B466" i="3"/>
  <c r="C466" i="3"/>
  <c r="D466" i="3"/>
  <c r="Q466" i="3" s="1"/>
  <c r="E466" i="3"/>
  <c r="F466" i="3"/>
  <c r="G466" i="3" s="1"/>
  <c r="AA466" i="3" s="1"/>
  <c r="I466" i="3"/>
  <c r="J466" i="3" s="1"/>
  <c r="T466" i="3" s="1"/>
  <c r="L466" i="3"/>
  <c r="M466" i="3"/>
  <c r="O466" i="3"/>
  <c r="A467" i="3"/>
  <c r="B467" i="3"/>
  <c r="C467" i="3"/>
  <c r="D467" i="3"/>
  <c r="Q467" i="3" s="1"/>
  <c r="E467" i="3"/>
  <c r="F467" i="3"/>
  <c r="I467" i="3"/>
  <c r="L467" i="3"/>
  <c r="M467" i="3"/>
  <c r="O467" i="3"/>
  <c r="A468" i="3"/>
  <c r="B468" i="3"/>
  <c r="C468" i="3"/>
  <c r="D468" i="3"/>
  <c r="J468" i="3" s="1"/>
  <c r="E468" i="3"/>
  <c r="F468" i="3"/>
  <c r="I468" i="3"/>
  <c r="L468" i="3"/>
  <c r="M468" i="3"/>
  <c r="Q468" i="3"/>
  <c r="A469" i="3"/>
  <c r="B469" i="3"/>
  <c r="C469" i="3"/>
  <c r="D469" i="3"/>
  <c r="M469" i="3" s="1"/>
  <c r="E469" i="3"/>
  <c r="F469" i="3"/>
  <c r="I469" i="3"/>
  <c r="J469" i="3" s="1"/>
  <c r="P469" i="3" s="1"/>
  <c r="L469" i="3"/>
  <c r="A470" i="3"/>
  <c r="B470" i="3"/>
  <c r="C470" i="3"/>
  <c r="D470" i="3"/>
  <c r="E470" i="3"/>
  <c r="F470" i="3"/>
  <c r="I470" i="3"/>
  <c r="L470" i="3"/>
  <c r="A471" i="3"/>
  <c r="B471" i="3"/>
  <c r="C471" i="3"/>
  <c r="D471" i="3"/>
  <c r="M471" i="3" s="1"/>
  <c r="E471" i="3"/>
  <c r="F471" i="3"/>
  <c r="I471" i="3"/>
  <c r="J471" i="3" s="1"/>
  <c r="L471" i="3"/>
  <c r="A472" i="3"/>
  <c r="B472" i="3"/>
  <c r="C472" i="3"/>
  <c r="D472" i="3"/>
  <c r="E472" i="3"/>
  <c r="F472" i="3"/>
  <c r="G472" i="3" s="1"/>
  <c r="AA472" i="3" s="1"/>
  <c r="I472" i="3"/>
  <c r="J472" i="3" s="1"/>
  <c r="L472" i="3"/>
  <c r="M472" i="3"/>
  <c r="O472" i="3"/>
  <c r="Q472" i="3"/>
  <c r="A473" i="3"/>
  <c r="B473" i="3"/>
  <c r="C473" i="3"/>
  <c r="D473" i="3"/>
  <c r="Q473" i="3" s="1"/>
  <c r="E473" i="3"/>
  <c r="F473" i="3"/>
  <c r="I473" i="3"/>
  <c r="L473" i="3"/>
  <c r="M473" i="3"/>
  <c r="O473" i="3"/>
  <c r="A474" i="3"/>
  <c r="B474" i="3"/>
  <c r="C474" i="3"/>
  <c r="D474" i="3"/>
  <c r="O474" i="3" s="1"/>
  <c r="E474" i="3"/>
  <c r="F474" i="3"/>
  <c r="I474" i="3"/>
  <c r="J474" i="3"/>
  <c r="L474" i="3"/>
  <c r="M474" i="3"/>
  <c r="A475" i="3"/>
  <c r="B475" i="3"/>
  <c r="C475" i="3"/>
  <c r="D475" i="3"/>
  <c r="G475" i="3" s="1"/>
  <c r="E475" i="3"/>
  <c r="F475" i="3"/>
  <c r="I475" i="3"/>
  <c r="J475" i="3"/>
  <c r="L475" i="3"/>
  <c r="M475" i="3"/>
  <c r="A476" i="3"/>
  <c r="B476" i="3"/>
  <c r="C476" i="3"/>
  <c r="D476" i="3"/>
  <c r="M476" i="3" s="1"/>
  <c r="E476" i="3"/>
  <c r="F476" i="3"/>
  <c r="I476" i="3"/>
  <c r="J476" i="3"/>
  <c r="L476" i="3"/>
  <c r="O476" i="3"/>
  <c r="A477" i="3"/>
  <c r="B477" i="3"/>
  <c r="C477" i="3"/>
  <c r="D477" i="3"/>
  <c r="Q477" i="3" s="1"/>
  <c r="E477" i="3"/>
  <c r="F477" i="3"/>
  <c r="I477" i="3"/>
  <c r="L477" i="3"/>
  <c r="O477" i="3"/>
  <c r="A478" i="3"/>
  <c r="B478" i="3"/>
  <c r="C478" i="3"/>
  <c r="D478" i="3"/>
  <c r="Q478" i="3" s="1"/>
  <c r="E478" i="3"/>
  <c r="F478" i="3"/>
  <c r="G478" i="3" s="1"/>
  <c r="AA478" i="3" s="1"/>
  <c r="I478" i="3"/>
  <c r="J478" i="3" s="1"/>
  <c r="T478" i="3" s="1"/>
  <c r="L478" i="3"/>
  <c r="M478" i="3"/>
  <c r="O478" i="3"/>
  <c r="A479" i="3"/>
  <c r="B479" i="3"/>
  <c r="C479" i="3"/>
  <c r="D479" i="3"/>
  <c r="O479" i="3" s="1"/>
  <c r="E479" i="3"/>
  <c r="F479" i="3"/>
  <c r="I479" i="3"/>
  <c r="L479" i="3"/>
  <c r="M479" i="3"/>
  <c r="Q479" i="3"/>
  <c r="A480" i="3"/>
  <c r="B480" i="3"/>
  <c r="C480" i="3"/>
  <c r="D480" i="3"/>
  <c r="E480" i="3"/>
  <c r="F480" i="3"/>
  <c r="I480" i="3"/>
  <c r="L480" i="3"/>
  <c r="A481" i="3"/>
  <c r="B481" i="3"/>
  <c r="C481" i="3"/>
  <c r="D481" i="3"/>
  <c r="M481" i="3" s="1"/>
  <c r="E481" i="3"/>
  <c r="F481" i="3"/>
  <c r="I481" i="3"/>
  <c r="L481" i="3"/>
  <c r="A482" i="3"/>
  <c r="B482" i="3"/>
  <c r="C482" i="3"/>
  <c r="D482" i="3"/>
  <c r="O482" i="3" s="1"/>
  <c r="E482" i="3"/>
  <c r="F482" i="3"/>
  <c r="I482" i="3"/>
  <c r="L482" i="3"/>
  <c r="A483" i="3"/>
  <c r="B483" i="3"/>
  <c r="C483" i="3"/>
  <c r="D483" i="3"/>
  <c r="E483" i="3"/>
  <c r="F483" i="3"/>
  <c r="G483" i="3" s="1"/>
  <c r="AA483" i="3" s="1"/>
  <c r="I483" i="3"/>
  <c r="J483" i="3"/>
  <c r="P483" i="3" s="1"/>
  <c r="L483" i="3"/>
  <c r="A484" i="3"/>
  <c r="B484" i="3"/>
  <c r="C484" i="3"/>
  <c r="D484" i="3"/>
  <c r="M484" i="3" s="1"/>
  <c r="E484" i="3"/>
  <c r="F484" i="3"/>
  <c r="G484" i="3"/>
  <c r="AA484" i="3" s="1"/>
  <c r="I484" i="3"/>
  <c r="J484" i="3" s="1"/>
  <c r="L484" i="3"/>
  <c r="O484" i="3"/>
  <c r="Q484" i="3"/>
  <c r="A485" i="3"/>
  <c r="B485" i="3"/>
  <c r="C485" i="3"/>
  <c r="D485" i="3"/>
  <c r="M485" i="3" s="1"/>
  <c r="E485" i="3"/>
  <c r="F485" i="3"/>
  <c r="G485" i="3"/>
  <c r="AA485" i="3" s="1"/>
  <c r="I485" i="3"/>
  <c r="J485" i="3" s="1"/>
  <c r="L485" i="3"/>
  <c r="O485" i="3"/>
  <c r="Q485" i="3"/>
  <c r="A486" i="3"/>
  <c r="B486" i="3"/>
  <c r="C486" i="3"/>
  <c r="D486" i="3"/>
  <c r="O486" i="3" s="1"/>
  <c r="E486" i="3"/>
  <c r="F486" i="3"/>
  <c r="I486" i="3"/>
  <c r="L486" i="3"/>
  <c r="A487" i="3"/>
  <c r="B487" i="3"/>
  <c r="C487" i="3"/>
  <c r="D487" i="3"/>
  <c r="M487" i="3" s="1"/>
  <c r="E487" i="3"/>
  <c r="F487" i="3"/>
  <c r="I487" i="3"/>
  <c r="L487" i="3"/>
  <c r="A488" i="3"/>
  <c r="B488" i="3"/>
  <c r="C488" i="3"/>
  <c r="D488" i="3"/>
  <c r="E488" i="3"/>
  <c r="F488" i="3"/>
  <c r="I488" i="3"/>
  <c r="J488" i="3" s="1"/>
  <c r="L488" i="3"/>
  <c r="A489" i="3"/>
  <c r="B489" i="3"/>
  <c r="C489" i="3"/>
  <c r="D489" i="3"/>
  <c r="E489" i="3"/>
  <c r="F489" i="3"/>
  <c r="G489" i="3" s="1"/>
  <c r="AA489" i="3" s="1"/>
  <c r="I489" i="3"/>
  <c r="J489" i="3" s="1"/>
  <c r="L489" i="3"/>
  <c r="M489" i="3"/>
  <c r="O489" i="3"/>
  <c r="Q489" i="3"/>
  <c r="A490" i="3"/>
  <c r="B490" i="3"/>
  <c r="C490" i="3"/>
  <c r="D490" i="3"/>
  <c r="Q490" i="3" s="1"/>
  <c r="E490" i="3"/>
  <c r="F490" i="3"/>
  <c r="I490" i="3"/>
  <c r="L490" i="3"/>
  <c r="M490" i="3"/>
  <c r="O490" i="3"/>
  <c r="A491" i="3"/>
  <c r="B491" i="3"/>
  <c r="C491" i="3"/>
  <c r="D491" i="3"/>
  <c r="Q491" i="3" s="1"/>
  <c r="E491" i="3"/>
  <c r="F491" i="3"/>
  <c r="I491" i="3"/>
  <c r="L491" i="3"/>
  <c r="M491" i="3"/>
  <c r="O491" i="3"/>
  <c r="A492" i="3"/>
  <c r="B492" i="3"/>
  <c r="C492" i="3"/>
  <c r="D492" i="3"/>
  <c r="O492" i="3" s="1"/>
  <c r="E492" i="3"/>
  <c r="F492" i="3"/>
  <c r="I492" i="3"/>
  <c r="L492" i="3"/>
  <c r="M492" i="3"/>
  <c r="Q492" i="3"/>
  <c r="A493" i="3"/>
  <c r="B493" i="3"/>
  <c r="C493" i="3"/>
  <c r="D493" i="3"/>
  <c r="E493" i="3"/>
  <c r="F493" i="3"/>
  <c r="G493" i="3" s="1"/>
  <c r="I493" i="3"/>
  <c r="J493" i="3" s="1"/>
  <c r="S493" i="3" s="1"/>
  <c r="L493" i="3"/>
  <c r="M493" i="3"/>
  <c r="O493" i="3"/>
  <c r="Q493" i="3"/>
  <c r="A494" i="3"/>
  <c r="B494" i="3"/>
  <c r="C494" i="3"/>
  <c r="D494" i="3"/>
  <c r="M494" i="3" s="1"/>
  <c r="E494" i="3"/>
  <c r="F494" i="3"/>
  <c r="I494" i="3"/>
  <c r="J494" i="3" s="1"/>
  <c r="P494" i="3" s="1"/>
  <c r="L494" i="3"/>
  <c r="O494" i="3"/>
  <c r="A495" i="3"/>
  <c r="B495" i="3"/>
  <c r="C495" i="3"/>
  <c r="D495" i="3"/>
  <c r="Q495" i="3" s="1"/>
  <c r="E495" i="3"/>
  <c r="F495" i="3"/>
  <c r="I495" i="3"/>
  <c r="L495" i="3"/>
  <c r="O495" i="3"/>
  <c r="A496" i="3"/>
  <c r="B496" i="3"/>
  <c r="C496" i="3"/>
  <c r="D496" i="3"/>
  <c r="E496" i="3"/>
  <c r="F496" i="3"/>
  <c r="I496" i="3"/>
  <c r="L496" i="3"/>
  <c r="A497" i="3"/>
  <c r="B497" i="3"/>
  <c r="C497" i="3"/>
  <c r="D497" i="3"/>
  <c r="E497" i="3"/>
  <c r="F497" i="3"/>
  <c r="G497" i="3" s="1"/>
  <c r="I497" i="3"/>
  <c r="J497" i="3" s="1"/>
  <c r="L497" i="3"/>
  <c r="M497" i="3"/>
  <c r="O497" i="3"/>
  <c r="Q497" i="3"/>
  <c r="A498" i="3"/>
  <c r="B498" i="3"/>
  <c r="C498" i="3"/>
  <c r="D498" i="3"/>
  <c r="E498" i="3"/>
  <c r="F498" i="3"/>
  <c r="G498" i="3" s="1"/>
  <c r="I498" i="3"/>
  <c r="L498" i="3"/>
  <c r="O498" i="3"/>
  <c r="Q498" i="3"/>
  <c r="A499" i="3"/>
  <c r="B499" i="3"/>
  <c r="C499" i="3"/>
  <c r="D499" i="3"/>
  <c r="M499" i="3" s="1"/>
  <c r="E499" i="3"/>
  <c r="F499" i="3"/>
  <c r="I499" i="3"/>
  <c r="L499" i="3"/>
  <c r="I499" i="5"/>
  <c r="I498" i="5"/>
  <c r="I497" i="5"/>
  <c r="I496" i="5"/>
  <c r="I495" i="5"/>
  <c r="I494" i="5"/>
  <c r="I493" i="5"/>
  <c r="I492" i="5"/>
  <c r="I491" i="5"/>
  <c r="I490" i="5"/>
  <c r="I489" i="5"/>
  <c r="I488" i="5"/>
  <c r="I487" i="5"/>
  <c r="I486" i="5"/>
  <c r="I485" i="5"/>
  <c r="I484" i="5"/>
  <c r="I483" i="5"/>
  <c r="I482" i="5"/>
  <c r="I481" i="5"/>
  <c r="I480" i="5"/>
  <c r="I479" i="5"/>
  <c r="I478" i="5"/>
  <c r="I477" i="5"/>
  <c r="I476" i="5"/>
  <c r="I475" i="5"/>
  <c r="I474" i="5"/>
  <c r="I473" i="5"/>
  <c r="I472" i="5"/>
  <c r="I471" i="5"/>
  <c r="I470" i="5"/>
  <c r="I469" i="5"/>
  <c r="I468" i="5"/>
  <c r="I467" i="5"/>
  <c r="I466" i="5"/>
  <c r="I465" i="5"/>
  <c r="I464" i="5"/>
  <c r="I463" i="5"/>
  <c r="I462" i="5"/>
  <c r="I461" i="5"/>
  <c r="I460" i="5"/>
  <c r="I459" i="5"/>
  <c r="I458" i="5"/>
  <c r="I457" i="5"/>
  <c r="I456" i="5"/>
  <c r="I455" i="5"/>
  <c r="I454" i="5"/>
  <c r="I453" i="5"/>
  <c r="I452" i="5"/>
  <c r="I451" i="5"/>
  <c r="I450" i="5"/>
  <c r="I449" i="5"/>
  <c r="I448" i="5"/>
  <c r="I447" i="5"/>
  <c r="I446" i="5"/>
  <c r="I445" i="5"/>
  <c r="I444" i="5"/>
  <c r="I443" i="5"/>
  <c r="I442" i="5"/>
  <c r="I441" i="5"/>
  <c r="I440" i="5"/>
  <c r="I439" i="5"/>
  <c r="I438" i="5"/>
  <c r="I437" i="5"/>
  <c r="I436" i="5"/>
  <c r="I435" i="5"/>
  <c r="I434" i="5"/>
  <c r="I433" i="5"/>
  <c r="I432" i="5"/>
  <c r="I431" i="5"/>
  <c r="I430" i="5"/>
  <c r="I429" i="5"/>
  <c r="I428" i="5"/>
  <c r="I427" i="5"/>
  <c r="I426" i="5"/>
  <c r="I425" i="5"/>
  <c r="I424" i="5"/>
  <c r="I423" i="5"/>
  <c r="I422" i="5"/>
  <c r="I421" i="5"/>
  <c r="I420" i="5"/>
  <c r="I419" i="5"/>
  <c r="I418" i="5"/>
  <c r="I417" i="5"/>
  <c r="I416" i="5"/>
  <c r="I415" i="5"/>
  <c r="I414" i="5"/>
  <c r="I413" i="5"/>
  <c r="I412" i="5"/>
  <c r="I411" i="5"/>
  <c r="I410" i="5"/>
  <c r="I409" i="5"/>
  <c r="I408" i="5"/>
  <c r="I407" i="5"/>
  <c r="I406" i="5"/>
  <c r="I405" i="5"/>
  <c r="I404" i="5"/>
  <c r="I403" i="5"/>
  <c r="I402" i="5"/>
  <c r="I401" i="5"/>
  <c r="I400" i="5"/>
  <c r="I399" i="5"/>
  <c r="I398" i="5"/>
  <c r="I397" i="5"/>
  <c r="I396" i="5"/>
  <c r="I395" i="5"/>
  <c r="I394" i="5"/>
  <c r="I393" i="5"/>
  <c r="I392" i="5"/>
  <c r="I391" i="5"/>
  <c r="I390" i="5"/>
  <c r="I389" i="5"/>
  <c r="I388" i="5"/>
  <c r="I387" i="5"/>
  <c r="I386" i="5"/>
  <c r="I385" i="5"/>
  <c r="I384" i="5"/>
  <c r="I383" i="5"/>
  <c r="I382" i="5"/>
  <c r="I381" i="5"/>
  <c r="I380" i="5"/>
  <c r="I379" i="5"/>
  <c r="I378" i="5"/>
  <c r="I377" i="5"/>
  <c r="I376" i="5"/>
  <c r="I375" i="5"/>
  <c r="I374" i="5"/>
  <c r="I373" i="5"/>
  <c r="I372" i="5"/>
  <c r="I371" i="5"/>
  <c r="I370" i="5"/>
  <c r="I369" i="5"/>
  <c r="I368" i="5"/>
  <c r="I367" i="5"/>
  <c r="I366" i="5"/>
  <c r="I365" i="5"/>
  <c r="I364" i="5"/>
  <c r="I363" i="5"/>
  <c r="I362" i="5"/>
  <c r="I361" i="5"/>
  <c r="I360" i="5"/>
  <c r="I359" i="5"/>
  <c r="I358" i="5"/>
  <c r="I357" i="5"/>
  <c r="I356" i="5"/>
  <c r="I355" i="5"/>
  <c r="I354" i="5"/>
  <c r="I353" i="5"/>
  <c r="I352" i="5"/>
  <c r="I351" i="5"/>
  <c r="I350" i="5"/>
  <c r="I349" i="5"/>
  <c r="I348" i="5"/>
  <c r="I347" i="5"/>
  <c r="I346" i="5"/>
  <c r="I345" i="5"/>
  <c r="I344" i="5"/>
  <c r="I343" i="5"/>
  <c r="I342" i="5"/>
  <c r="I341" i="5"/>
  <c r="I340" i="5"/>
  <c r="I339" i="5"/>
  <c r="I338" i="5"/>
  <c r="I337" i="5"/>
  <c r="I336" i="5"/>
  <c r="I335" i="5"/>
  <c r="I334" i="5"/>
  <c r="I333" i="5"/>
  <c r="I332" i="5"/>
  <c r="I331" i="5"/>
  <c r="I330" i="5"/>
  <c r="I329" i="5"/>
  <c r="I328" i="5"/>
  <c r="I327" i="5"/>
  <c r="I326" i="5"/>
  <c r="I325" i="5"/>
  <c r="I324" i="5"/>
  <c r="I323" i="5"/>
  <c r="I322" i="5"/>
  <c r="I321" i="5"/>
  <c r="I320" i="5"/>
  <c r="I319" i="5"/>
  <c r="I318" i="5"/>
  <c r="I317" i="5"/>
  <c r="I316" i="5"/>
  <c r="I315" i="5"/>
  <c r="I314" i="5"/>
  <c r="I313" i="5"/>
  <c r="I312" i="5"/>
  <c r="I311" i="5"/>
  <c r="I310" i="5"/>
  <c r="I309" i="5"/>
  <c r="I308" i="5"/>
  <c r="I307" i="5"/>
  <c r="I306" i="5"/>
  <c r="I305" i="5"/>
  <c r="I304" i="5"/>
  <c r="I303" i="5"/>
  <c r="I302" i="5"/>
  <c r="I301" i="5"/>
  <c r="I300" i="5"/>
  <c r="I299" i="5"/>
  <c r="I298" i="5"/>
  <c r="I297" i="5"/>
  <c r="I296" i="5"/>
  <c r="I295" i="5"/>
  <c r="I294" i="5"/>
  <c r="I293" i="5"/>
  <c r="I292" i="5"/>
  <c r="I291" i="5"/>
  <c r="I290" i="5"/>
  <c r="I289" i="5"/>
  <c r="I288" i="5"/>
  <c r="I287" i="5"/>
  <c r="I286" i="5"/>
  <c r="I285" i="5"/>
  <c r="I284" i="5"/>
  <c r="I283" i="5"/>
  <c r="I282" i="5"/>
  <c r="I281" i="5"/>
  <c r="I280" i="5"/>
  <c r="I279" i="5"/>
  <c r="I278" i="5"/>
  <c r="I277" i="5"/>
  <c r="I276" i="5"/>
  <c r="I275" i="5"/>
  <c r="I274" i="5"/>
  <c r="I273" i="5"/>
  <c r="I272" i="5"/>
  <c r="I271" i="5"/>
  <c r="J271" i="5" s="1"/>
  <c r="P271" i="5" s="1"/>
  <c r="I270" i="5"/>
  <c r="I269" i="5"/>
  <c r="I268" i="5"/>
  <c r="I267" i="5"/>
  <c r="I266" i="5"/>
  <c r="I265" i="5"/>
  <c r="I264" i="5"/>
  <c r="I263" i="5"/>
  <c r="I262" i="5"/>
  <c r="I261" i="5"/>
  <c r="I260" i="5"/>
  <c r="I259" i="5"/>
  <c r="I258" i="5"/>
  <c r="I257" i="5"/>
  <c r="I256" i="5"/>
  <c r="I255" i="5"/>
  <c r="I254" i="5"/>
  <c r="I253" i="5"/>
  <c r="I252" i="5"/>
  <c r="I251" i="5"/>
  <c r="I250" i="5"/>
  <c r="I249" i="5"/>
  <c r="I248" i="5"/>
  <c r="I247" i="5"/>
  <c r="I246" i="5"/>
  <c r="I245" i="5"/>
  <c r="J245" i="5" s="1"/>
  <c r="I244" i="5"/>
  <c r="I243" i="5"/>
  <c r="I242" i="5"/>
  <c r="I241" i="5"/>
  <c r="I240" i="5"/>
  <c r="I239" i="5"/>
  <c r="J239" i="5" s="1"/>
  <c r="I238" i="5"/>
  <c r="I237" i="5"/>
  <c r="I236" i="5"/>
  <c r="I235" i="5"/>
  <c r="I234" i="5"/>
  <c r="I233" i="5"/>
  <c r="I232" i="5"/>
  <c r="I231" i="5"/>
  <c r="I230" i="5"/>
  <c r="I229" i="5"/>
  <c r="I228" i="5"/>
  <c r="I227" i="5"/>
  <c r="I226" i="5"/>
  <c r="I225" i="5"/>
  <c r="I224" i="5"/>
  <c r="I223" i="5"/>
  <c r="I222" i="5"/>
  <c r="I221" i="5"/>
  <c r="I220" i="5"/>
  <c r="I219" i="5"/>
  <c r="I218" i="5"/>
  <c r="I217" i="5"/>
  <c r="I216" i="5"/>
  <c r="I215" i="5"/>
  <c r="I214" i="5"/>
  <c r="I213" i="5"/>
  <c r="I212" i="5"/>
  <c r="I211" i="5"/>
  <c r="I210" i="5"/>
  <c r="I209" i="5"/>
  <c r="I208" i="5"/>
  <c r="I207" i="5"/>
  <c r="I206" i="5"/>
  <c r="I205" i="5"/>
  <c r="I204" i="5"/>
  <c r="I203" i="5"/>
  <c r="I202" i="5"/>
  <c r="I201" i="5"/>
  <c r="I200" i="5"/>
  <c r="I199" i="5"/>
  <c r="I198" i="5"/>
  <c r="I197" i="5"/>
  <c r="I196" i="5"/>
  <c r="I195" i="5"/>
  <c r="I194" i="5"/>
  <c r="I193" i="5"/>
  <c r="I192" i="5"/>
  <c r="I191" i="5"/>
  <c r="I190" i="5"/>
  <c r="I189" i="5"/>
  <c r="I188" i="5"/>
  <c r="I187" i="5"/>
  <c r="I186" i="5"/>
  <c r="I185" i="5"/>
  <c r="I184" i="5"/>
  <c r="I183" i="5"/>
  <c r="I182" i="5"/>
  <c r="I181" i="5"/>
  <c r="I180" i="5"/>
  <c r="I179" i="5"/>
  <c r="I178" i="5"/>
  <c r="I177" i="5"/>
  <c r="I176" i="5"/>
  <c r="I175" i="5"/>
  <c r="I174" i="5"/>
  <c r="I173" i="5"/>
  <c r="I172" i="5"/>
  <c r="I171" i="5"/>
  <c r="I170" i="5"/>
  <c r="I169" i="5"/>
  <c r="I168" i="5"/>
  <c r="I167" i="5"/>
  <c r="I166" i="5"/>
  <c r="I165" i="5"/>
  <c r="I164" i="5"/>
  <c r="I163" i="5"/>
  <c r="I162" i="5"/>
  <c r="I161" i="5"/>
  <c r="I160" i="5"/>
  <c r="I159" i="5"/>
  <c r="I158" i="5"/>
  <c r="I157" i="5"/>
  <c r="I156" i="5"/>
  <c r="I155" i="5"/>
  <c r="I154" i="5"/>
  <c r="I153" i="5"/>
  <c r="I152" i="5"/>
  <c r="I151" i="5"/>
  <c r="I150" i="5"/>
  <c r="I149" i="5"/>
  <c r="I148" i="5"/>
  <c r="I147" i="5"/>
  <c r="I146" i="5"/>
  <c r="I145" i="5"/>
  <c r="I144" i="5"/>
  <c r="I143" i="5"/>
  <c r="I142" i="5"/>
  <c r="I141" i="5"/>
  <c r="I140" i="5"/>
  <c r="I139" i="5"/>
  <c r="I138" i="5"/>
  <c r="I137" i="5"/>
  <c r="I136" i="5"/>
  <c r="I135" i="5"/>
  <c r="I134" i="5"/>
  <c r="I133" i="5"/>
  <c r="I132" i="5"/>
  <c r="I131" i="5"/>
  <c r="I130" i="5"/>
  <c r="I129" i="5"/>
  <c r="I128" i="5"/>
  <c r="I127" i="5"/>
  <c r="I126" i="5"/>
  <c r="I125" i="5"/>
  <c r="I124" i="5"/>
  <c r="I123" i="5"/>
  <c r="I122" i="5"/>
  <c r="I121" i="5"/>
  <c r="I120" i="5"/>
  <c r="I119" i="5"/>
  <c r="I118" i="5"/>
  <c r="I117" i="5"/>
  <c r="I116" i="5"/>
  <c r="I115" i="5"/>
  <c r="I114" i="5"/>
  <c r="I113" i="5"/>
  <c r="I112" i="5"/>
  <c r="I111" i="5"/>
  <c r="I110" i="5"/>
  <c r="I109" i="5"/>
  <c r="I108" i="5"/>
  <c r="I107" i="5"/>
  <c r="I106" i="5"/>
  <c r="I105" i="5"/>
  <c r="I104" i="5"/>
  <c r="I103" i="5"/>
  <c r="I102" i="5"/>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J222" i="5"/>
  <c r="A217" i="5"/>
  <c r="B217" i="5"/>
  <c r="C217" i="5"/>
  <c r="D217" i="5"/>
  <c r="J217" i="5" s="1"/>
  <c r="E217" i="5"/>
  <c r="F217" i="5"/>
  <c r="L217" i="5"/>
  <c r="A218" i="5"/>
  <c r="B218" i="5"/>
  <c r="C218" i="5"/>
  <c r="D218" i="5"/>
  <c r="J218" i="5" s="1"/>
  <c r="E218" i="5"/>
  <c r="F218" i="5"/>
  <c r="L218" i="5"/>
  <c r="Q218" i="5"/>
  <c r="A219" i="5"/>
  <c r="B219" i="5"/>
  <c r="C219" i="5"/>
  <c r="D219" i="5"/>
  <c r="J219" i="5" s="1"/>
  <c r="E219" i="5"/>
  <c r="F219" i="5"/>
  <c r="L219" i="5"/>
  <c r="O219" i="5"/>
  <c r="Q219" i="5"/>
  <c r="A220" i="5"/>
  <c r="B220" i="5"/>
  <c r="C220" i="5"/>
  <c r="D220" i="5"/>
  <c r="M220" i="5" s="1"/>
  <c r="E220" i="5"/>
  <c r="F220" i="5"/>
  <c r="L220" i="5"/>
  <c r="A221" i="5"/>
  <c r="B221" i="5"/>
  <c r="C221" i="5"/>
  <c r="D221" i="5"/>
  <c r="M221" i="5" s="1"/>
  <c r="E221" i="5"/>
  <c r="F221" i="5"/>
  <c r="G221" i="5" s="1"/>
  <c r="L221" i="5"/>
  <c r="Q221" i="5"/>
  <c r="A222" i="5"/>
  <c r="B222" i="5"/>
  <c r="C222" i="5"/>
  <c r="D222" i="5"/>
  <c r="E222" i="5"/>
  <c r="F222" i="5"/>
  <c r="L222" i="5"/>
  <c r="A223" i="5"/>
  <c r="B223" i="5"/>
  <c r="C223" i="5"/>
  <c r="D223" i="5"/>
  <c r="E223" i="5"/>
  <c r="F223" i="5"/>
  <c r="L223" i="5"/>
  <c r="A224" i="5"/>
  <c r="B224" i="5"/>
  <c r="C224" i="5"/>
  <c r="D224" i="5"/>
  <c r="M224" i="5" s="1"/>
  <c r="E224" i="5"/>
  <c r="F224" i="5"/>
  <c r="L224" i="5"/>
  <c r="A225" i="5"/>
  <c r="B225" i="5"/>
  <c r="C225" i="5"/>
  <c r="D225" i="5"/>
  <c r="O225" i="5" s="1"/>
  <c r="E225" i="5"/>
  <c r="F225" i="5"/>
  <c r="L225" i="5"/>
  <c r="A226" i="5"/>
  <c r="B226" i="5"/>
  <c r="C226" i="5"/>
  <c r="D226" i="5"/>
  <c r="M226" i="5" s="1"/>
  <c r="E226" i="5"/>
  <c r="F226" i="5"/>
  <c r="L226" i="5"/>
  <c r="A227" i="5"/>
  <c r="B227" i="5"/>
  <c r="C227" i="5"/>
  <c r="D227" i="5"/>
  <c r="O227" i="5" s="1"/>
  <c r="E227" i="5"/>
  <c r="F227" i="5"/>
  <c r="L227" i="5"/>
  <c r="A228" i="5"/>
  <c r="B228" i="5"/>
  <c r="C228" i="5"/>
  <c r="D228" i="5"/>
  <c r="M228" i="5" s="1"/>
  <c r="E228" i="5"/>
  <c r="F228" i="5"/>
  <c r="L228" i="5"/>
  <c r="O228" i="5"/>
  <c r="A229" i="5"/>
  <c r="B229" i="5"/>
  <c r="C229" i="5"/>
  <c r="D229" i="5"/>
  <c r="E229" i="5"/>
  <c r="F229" i="5"/>
  <c r="G229" i="5" s="1"/>
  <c r="AA229" i="5" s="1"/>
  <c r="L229" i="5"/>
  <c r="A230" i="5"/>
  <c r="B230" i="5"/>
  <c r="C230" i="5"/>
  <c r="D230" i="5"/>
  <c r="J230" i="5" s="1"/>
  <c r="E230" i="5"/>
  <c r="F230" i="5"/>
  <c r="L230" i="5"/>
  <c r="A231" i="5"/>
  <c r="B231" i="5"/>
  <c r="C231" i="5"/>
  <c r="D231" i="5"/>
  <c r="O231" i="5" s="1"/>
  <c r="E231" i="5"/>
  <c r="F231" i="5"/>
  <c r="G231" i="5" s="1"/>
  <c r="L231" i="5"/>
  <c r="A232" i="5"/>
  <c r="B232" i="5"/>
  <c r="C232" i="5"/>
  <c r="D232" i="5"/>
  <c r="G232" i="5" s="1"/>
  <c r="AA232" i="5" s="1"/>
  <c r="E232" i="5"/>
  <c r="F232" i="5"/>
  <c r="L232" i="5"/>
  <c r="A233" i="5"/>
  <c r="B233" i="5"/>
  <c r="C233" i="5"/>
  <c r="D233" i="5"/>
  <c r="E233" i="5"/>
  <c r="F233" i="5"/>
  <c r="L233" i="5"/>
  <c r="A234" i="5"/>
  <c r="B234" i="5"/>
  <c r="C234" i="5"/>
  <c r="D234" i="5"/>
  <c r="E234" i="5"/>
  <c r="F234" i="5"/>
  <c r="L234" i="5"/>
  <c r="M234" i="5"/>
  <c r="A235" i="5"/>
  <c r="B235" i="5"/>
  <c r="C235" i="5"/>
  <c r="D235" i="5"/>
  <c r="O235" i="5" s="1"/>
  <c r="E235" i="5"/>
  <c r="F235" i="5"/>
  <c r="L235" i="5"/>
  <c r="A236" i="5"/>
  <c r="B236" i="5"/>
  <c r="C236" i="5"/>
  <c r="D236" i="5"/>
  <c r="M236" i="5" s="1"/>
  <c r="E236" i="5"/>
  <c r="F236" i="5"/>
  <c r="L236" i="5"/>
  <c r="A237" i="5"/>
  <c r="B237" i="5"/>
  <c r="C237" i="5"/>
  <c r="D237" i="5"/>
  <c r="O237" i="5" s="1"/>
  <c r="E237" i="5"/>
  <c r="F237" i="5"/>
  <c r="L237" i="5"/>
  <c r="A238" i="5"/>
  <c r="B238" i="5"/>
  <c r="C238" i="5"/>
  <c r="D238" i="5"/>
  <c r="O238" i="5" s="1"/>
  <c r="E238" i="5"/>
  <c r="F238" i="5"/>
  <c r="L238" i="5"/>
  <c r="A239" i="5"/>
  <c r="B239" i="5"/>
  <c r="C239" i="5"/>
  <c r="D239" i="5"/>
  <c r="O239" i="5" s="1"/>
  <c r="E239" i="5"/>
  <c r="F239" i="5"/>
  <c r="G239" i="5" s="1"/>
  <c r="AA239" i="5" s="1"/>
  <c r="L239" i="5"/>
  <c r="M239" i="5"/>
  <c r="A240" i="5"/>
  <c r="B240" i="5"/>
  <c r="C240" i="5"/>
  <c r="D240" i="5"/>
  <c r="E240" i="5"/>
  <c r="F240" i="5"/>
  <c r="L240" i="5"/>
  <c r="A241" i="5"/>
  <c r="B241" i="5"/>
  <c r="C241" i="5"/>
  <c r="D241" i="5"/>
  <c r="M241" i="5" s="1"/>
  <c r="E241" i="5"/>
  <c r="F241" i="5"/>
  <c r="L241" i="5"/>
  <c r="Q241" i="5"/>
  <c r="A242" i="5"/>
  <c r="B242" i="5"/>
  <c r="C242" i="5"/>
  <c r="D242" i="5"/>
  <c r="J242" i="5" s="1"/>
  <c r="E242" i="5"/>
  <c r="F242" i="5"/>
  <c r="L242" i="5"/>
  <c r="A243" i="5"/>
  <c r="B243" i="5"/>
  <c r="C243" i="5"/>
  <c r="D243" i="5"/>
  <c r="M243" i="5" s="1"/>
  <c r="E243" i="5"/>
  <c r="F243" i="5"/>
  <c r="L243" i="5"/>
  <c r="A244" i="5"/>
  <c r="B244" i="5"/>
  <c r="C244" i="5"/>
  <c r="D244" i="5"/>
  <c r="M244" i="5" s="1"/>
  <c r="E244" i="5"/>
  <c r="F244" i="5"/>
  <c r="G244" i="5" s="1"/>
  <c r="AA244" i="5" s="1"/>
  <c r="L244" i="5"/>
  <c r="O244" i="5"/>
  <c r="Q244" i="5"/>
  <c r="A245" i="5"/>
  <c r="B245" i="5"/>
  <c r="C245" i="5"/>
  <c r="D245" i="5"/>
  <c r="O245" i="5" s="1"/>
  <c r="E245" i="5"/>
  <c r="F245" i="5"/>
  <c r="L245" i="5"/>
  <c r="M245" i="5"/>
  <c r="A246" i="5"/>
  <c r="B246" i="5"/>
  <c r="C246" i="5"/>
  <c r="D246" i="5"/>
  <c r="J246" i="5" s="1"/>
  <c r="E246" i="5"/>
  <c r="F246" i="5"/>
  <c r="L246" i="5"/>
  <c r="A247" i="5"/>
  <c r="B247" i="5"/>
  <c r="C247" i="5"/>
  <c r="D247" i="5"/>
  <c r="M247" i="5" s="1"/>
  <c r="E247" i="5"/>
  <c r="F247" i="5"/>
  <c r="L247" i="5"/>
  <c r="A248" i="5"/>
  <c r="B248" i="5"/>
  <c r="C248" i="5"/>
  <c r="D248" i="5"/>
  <c r="E248" i="5"/>
  <c r="F248" i="5"/>
  <c r="L248" i="5"/>
  <c r="A249" i="5"/>
  <c r="B249" i="5"/>
  <c r="C249" i="5"/>
  <c r="D249" i="5"/>
  <c r="O249" i="5" s="1"/>
  <c r="E249" i="5"/>
  <c r="F249" i="5"/>
  <c r="L249" i="5"/>
  <c r="A250" i="5"/>
  <c r="B250" i="5"/>
  <c r="C250" i="5"/>
  <c r="D250" i="5"/>
  <c r="G250" i="5" s="1"/>
  <c r="AA250" i="5" s="1"/>
  <c r="E250" i="5"/>
  <c r="F250" i="5"/>
  <c r="L250" i="5"/>
  <c r="M250" i="5"/>
  <c r="A251" i="5"/>
  <c r="B251" i="5"/>
  <c r="C251" i="5"/>
  <c r="D251" i="5"/>
  <c r="O251" i="5" s="1"/>
  <c r="E251" i="5"/>
  <c r="F251" i="5"/>
  <c r="L251" i="5"/>
  <c r="A252" i="5"/>
  <c r="B252" i="5"/>
  <c r="C252" i="5"/>
  <c r="D252" i="5"/>
  <c r="M252" i="5" s="1"/>
  <c r="E252" i="5"/>
  <c r="F252" i="5"/>
  <c r="L252" i="5"/>
  <c r="A253" i="5"/>
  <c r="B253" i="5"/>
  <c r="C253" i="5"/>
  <c r="D253" i="5"/>
  <c r="M253" i="5" s="1"/>
  <c r="E253" i="5"/>
  <c r="F253" i="5"/>
  <c r="L253" i="5"/>
  <c r="A254" i="5"/>
  <c r="B254" i="5"/>
  <c r="C254" i="5"/>
  <c r="D254" i="5"/>
  <c r="J254" i="5" s="1"/>
  <c r="E254" i="5"/>
  <c r="F254" i="5"/>
  <c r="L254" i="5"/>
  <c r="A255" i="5"/>
  <c r="B255" i="5"/>
  <c r="C255" i="5"/>
  <c r="D255" i="5"/>
  <c r="M255" i="5" s="1"/>
  <c r="E255" i="5"/>
  <c r="F255" i="5"/>
  <c r="L255" i="5"/>
  <c r="A256" i="5"/>
  <c r="B256" i="5"/>
  <c r="C256" i="5"/>
  <c r="D256" i="5"/>
  <c r="J256" i="5" s="1"/>
  <c r="E256" i="5"/>
  <c r="F256" i="5"/>
  <c r="L256" i="5"/>
  <c r="A257" i="5"/>
  <c r="B257" i="5"/>
  <c r="C257" i="5"/>
  <c r="D257" i="5"/>
  <c r="O257" i="5" s="1"/>
  <c r="E257" i="5"/>
  <c r="F257" i="5"/>
  <c r="L257" i="5"/>
  <c r="A258" i="5"/>
  <c r="B258" i="5"/>
  <c r="C258" i="5"/>
  <c r="D258" i="5"/>
  <c r="M258" i="5" s="1"/>
  <c r="E258" i="5"/>
  <c r="F258" i="5"/>
  <c r="L258" i="5"/>
  <c r="A259" i="5"/>
  <c r="B259" i="5"/>
  <c r="C259" i="5"/>
  <c r="D259" i="5"/>
  <c r="G259" i="5" s="1"/>
  <c r="E259" i="5"/>
  <c r="F259" i="5"/>
  <c r="L259" i="5"/>
  <c r="Q259" i="5"/>
  <c r="A260" i="5"/>
  <c r="B260" i="5"/>
  <c r="C260" i="5"/>
  <c r="D260" i="5"/>
  <c r="J260" i="5" s="1"/>
  <c r="E260" i="5"/>
  <c r="F260" i="5"/>
  <c r="L260" i="5"/>
  <c r="A261" i="5"/>
  <c r="B261" i="5"/>
  <c r="C261" i="5"/>
  <c r="D261" i="5"/>
  <c r="M261" i="5" s="1"/>
  <c r="E261" i="5"/>
  <c r="F261" i="5"/>
  <c r="L261" i="5"/>
  <c r="A262" i="5"/>
  <c r="B262" i="5"/>
  <c r="C262" i="5"/>
  <c r="D262" i="5"/>
  <c r="J262" i="5" s="1"/>
  <c r="E262" i="5"/>
  <c r="F262" i="5"/>
  <c r="L262" i="5"/>
  <c r="A263" i="5"/>
  <c r="B263" i="5"/>
  <c r="C263" i="5"/>
  <c r="D263" i="5"/>
  <c r="M263" i="5" s="1"/>
  <c r="E263" i="5"/>
  <c r="F263" i="5"/>
  <c r="L263" i="5"/>
  <c r="A264" i="5"/>
  <c r="B264" i="5"/>
  <c r="C264" i="5"/>
  <c r="D264" i="5"/>
  <c r="O264" i="5" s="1"/>
  <c r="E264" i="5"/>
  <c r="F264" i="5"/>
  <c r="L264" i="5"/>
  <c r="M264" i="5"/>
  <c r="A265" i="5"/>
  <c r="B265" i="5"/>
  <c r="C265" i="5"/>
  <c r="D265" i="5"/>
  <c r="M265" i="5" s="1"/>
  <c r="E265" i="5"/>
  <c r="F265" i="5"/>
  <c r="L265" i="5"/>
  <c r="A266" i="5"/>
  <c r="B266" i="5"/>
  <c r="C266" i="5"/>
  <c r="D266" i="5"/>
  <c r="J266" i="5" s="1"/>
  <c r="E266" i="5"/>
  <c r="F266" i="5"/>
  <c r="L266" i="5"/>
  <c r="M266" i="5"/>
  <c r="Q266" i="5"/>
  <c r="A267" i="5"/>
  <c r="B267" i="5"/>
  <c r="C267" i="5"/>
  <c r="D267" i="5"/>
  <c r="J267" i="5" s="1"/>
  <c r="E267" i="5"/>
  <c r="F267" i="5"/>
  <c r="L267" i="5"/>
  <c r="A268" i="5"/>
  <c r="B268" i="5"/>
  <c r="C268" i="5"/>
  <c r="D268" i="5"/>
  <c r="M268" i="5" s="1"/>
  <c r="E268" i="5"/>
  <c r="F268" i="5"/>
  <c r="L268" i="5"/>
  <c r="A269" i="5"/>
  <c r="B269" i="5"/>
  <c r="C269" i="5"/>
  <c r="D269" i="5"/>
  <c r="G269" i="5" s="1"/>
  <c r="E269" i="5"/>
  <c r="F269" i="5"/>
  <c r="L269" i="5"/>
  <c r="A270" i="5"/>
  <c r="B270" i="5"/>
  <c r="C270" i="5"/>
  <c r="D270" i="5"/>
  <c r="J270" i="5" s="1"/>
  <c r="E270" i="5"/>
  <c r="F270" i="5"/>
  <c r="L270" i="5"/>
  <c r="A271" i="5"/>
  <c r="B271" i="5"/>
  <c r="C271" i="5"/>
  <c r="D271" i="5"/>
  <c r="Q271" i="5" s="1"/>
  <c r="E271" i="5"/>
  <c r="F271" i="5"/>
  <c r="L271" i="5"/>
  <c r="A272" i="5"/>
  <c r="B272" i="5"/>
  <c r="C272" i="5"/>
  <c r="D272" i="5"/>
  <c r="J272" i="5" s="1"/>
  <c r="P272" i="5" s="1"/>
  <c r="E272" i="5"/>
  <c r="F272" i="5"/>
  <c r="L272" i="5"/>
  <c r="A273" i="5"/>
  <c r="B273" i="5"/>
  <c r="C273" i="5"/>
  <c r="D273" i="5"/>
  <c r="O273" i="5" s="1"/>
  <c r="E273" i="5"/>
  <c r="F273" i="5"/>
  <c r="L273" i="5"/>
  <c r="M273" i="5"/>
  <c r="Q273" i="5"/>
  <c r="A274" i="5"/>
  <c r="B274" i="5"/>
  <c r="C274" i="5"/>
  <c r="D274" i="5"/>
  <c r="Q274" i="5" s="1"/>
  <c r="E274" i="5"/>
  <c r="F274" i="5"/>
  <c r="L274" i="5"/>
  <c r="A275" i="5"/>
  <c r="B275" i="5"/>
  <c r="C275" i="5"/>
  <c r="D275" i="5"/>
  <c r="J275" i="5" s="1"/>
  <c r="E275" i="5"/>
  <c r="F275" i="5"/>
  <c r="L275" i="5"/>
  <c r="A276" i="5"/>
  <c r="B276" i="5"/>
  <c r="C276" i="5"/>
  <c r="D276" i="5"/>
  <c r="J276" i="5" s="1"/>
  <c r="E276" i="5"/>
  <c r="F276" i="5"/>
  <c r="L276" i="5"/>
  <c r="M276" i="5"/>
  <c r="A277" i="5"/>
  <c r="B277" i="5"/>
  <c r="C277" i="5"/>
  <c r="D277" i="5"/>
  <c r="M277" i="5" s="1"/>
  <c r="E277" i="5"/>
  <c r="F277" i="5"/>
  <c r="L277" i="5"/>
  <c r="A278" i="5"/>
  <c r="B278" i="5"/>
  <c r="C278" i="5"/>
  <c r="D278" i="5"/>
  <c r="G278" i="5" s="1"/>
  <c r="AA278" i="5" s="1"/>
  <c r="E278" i="5"/>
  <c r="F278" i="5"/>
  <c r="L278" i="5"/>
  <c r="Q278" i="5"/>
  <c r="A279" i="5"/>
  <c r="B279" i="5"/>
  <c r="C279" i="5"/>
  <c r="D279" i="5"/>
  <c r="O279" i="5" s="1"/>
  <c r="E279" i="5"/>
  <c r="F279" i="5"/>
  <c r="L279" i="5"/>
  <c r="A280" i="5"/>
  <c r="B280" i="5"/>
  <c r="C280" i="5"/>
  <c r="D280" i="5"/>
  <c r="O280" i="5" s="1"/>
  <c r="E280" i="5"/>
  <c r="F280" i="5"/>
  <c r="L280" i="5"/>
  <c r="A281" i="5"/>
  <c r="B281" i="5"/>
  <c r="C281" i="5"/>
  <c r="D281" i="5"/>
  <c r="E281" i="5"/>
  <c r="F281" i="5"/>
  <c r="L281" i="5"/>
  <c r="M281" i="5"/>
  <c r="A282" i="5"/>
  <c r="B282" i="5"/>
  <c r="C282" i="5"/>
  <c r="D282" i="5"/>
  <c r="J282" i="5" s="1"/>
  <c r="E282" i="5"/>
  <c r="F282" i="5"/>
  <c r="L282" i="5"/>
  <c r="A283" i="5"/>
  <c r="B283" i="5"/>
  <c r="C283" i="5"/>
  <c r="D283" i="5"/>
  <c r="O283" i="5" s="1"/>
  <c r="E283" i="5"/>
  <c r="F283" i="5"/>
  <c r="L283" i="5"/>
  <c r="A284" i="5"/>
  <c r="B284" i="5"/>
  <c r="C284" i="5"/>
  <c r="D284" i="5"/>
  <c r="J284" i="5" s="1"/>
  <c r="E284" i="5"/>
  <c r="F284" i="5"/>
  <c r="L284" i="5"/>
  <c r="A285" i="5"/>
  <c r="B285" i="5"/>
  <c r="C285" i="5"/>
  <c r="D285" i="5"/>
  <c r="O285" i="5" s="1"/>
  <c r="E285" i="5"/>
  <c r="F285" i="5"/>
  <c r="L285" i="5"/>
  <c r="A286" i="5"/>
  <c r="B286" i="5"/>
  <c r="C286" i="5"/>
  <c r="D286" i="5"/>
  <c r="M286" i="5" s="1"/>
  <c r="E286" i="5"/>
  <c r="F286" i="5"/>
  <c r="L286" i="5"/>
  <c r="A287" i="5"/>
  <c r="B287" i="5"/>
  <c r="C287" i="5"/>
  <c r="D287" i="5"/>
  <c r="M287" i="5" s="1"/>
  <c r="E287" i="5"/>
  <c r="F287" i="5"/>
  <c r="L287" i="5"/>
  <c r="A288" i="5"/>
  <c r="B288" i="5"/>
  <c r="C288" i="5"/>
  <c r="D288" i="5"/>
  <c r="J288" i="5" s="1"/>
  <c r="E288" i="5"/>
  <c r="F288" i="5"/>
  <c r="L288" i="5"/>
  <c r="A289" i="5"/>
  <c r="B289" i="5"/>
  <c r="C289" i="5"/>
  <c r="D289" i="5"/>
  <c r="M289" i="5" s="1"/>
  <c r="E289" i="5"/>
  <c r="F289" i="5"/>
  <c r="L289" i="5"/>
  <c r="A290" i="5"/>
  <c r="B290" i="5"/>
  <c r="C290" i="5"/>
  <c r="D290" i="5"/>
  <c r="J290" i="5" s="1"/>
  <c r="E290" i="5"/>
  <c r="F290" i="5"/>
  <c r="L290" i="5"/>
  <c r="M290" i="5"/>
  <c r="A291" i="5"/>
  <c r="B291" i="5"/>
  <c r="C291" i="5"/>
  <c r="D291" i="5"/>
  <c r="J291" i="5" s="1"/>
  <c r="E291" i="5"/>
  <c r="F291" i="5"/>
  <c r="L291" i="5"/>
  <c r="A292" i="5"/>
  <c r="B292" i="5"/>
  <c r="C292" i="5"/>
  <c r="D292" i="5"/>
  <c r="J292" i="5" s="1"/>
  <c r="E292" i="5"/>
  <c r="F292" i="5"/>
  <c r="L292" i="5"/>
  <c r="A293" i="5"/>
  <c r="B293" i="5"/>
  <c r="C293" i="5"/>
  <c r="D293" i="5"/>
  <c r="M293" i="5" s="1"/>
  <c r="E293" i="5"/>
  <c r="F293" i="5"/>
  <c r="L293" i="5"/>
  <c r="A294" i="5"/>
  <c r="B294" i="5"/>
  <c r="C294" i="5"/>
  <c r="D294" i="5"/>
  <c r="M294" i="5" s="1"/>
  <c r="E294" i="5"/>
  <c r="F294" i="5"/>
  <c r="L294" i="5"/>
  <c r="A295" i="5"/>
  <c r="B295" i="5"/>
  <c r="C295" i="5"/>
  <c r="D295" i="5"/>
  <c r="M295" i="5" s="1"/>
  <c r="E295" i="5"/>
  <c r="F295" i="5"/>
  <c r="G295" i="5" s="1"/>
  <c r="L295" i="5"/>
  <c r="A296" i="5"/>
  <c r="B296" i="5"/>
  <c r="C296" i="5"/>
  <c r="D296" i="5"/>
  <c r="Q296" i="5" s="1"/>
  <c r="E296" i="5"/>
  <c r="F296" i="5"/>
  <c r="L296" i="5"/>
  <c r="A297" i="5"/>
  <c r="B297" i="5"/>
  <c r="C297" i="5"/>
  <c r="D297" i="5"/>
  <c r="E297" i="5"/>
  <c r="F297" i="5"/>
  <c r="L297" i="5"/>
  <c r="A298" i="5"/>
  <c r="B298" i="5"/>
  <c r="C298" i="5"/>
  <c r="D298" i="5"/>
  <c r="Q298" i="5" s="1"/>
  <c r="E298" i="5"/>
  <c r="F298" i="5"/>
  <c r="L298" i="5"/>
  <c r="A299" i="5"/>
  <c r="B299" i="5"/>
  <c r="C299" i="5"/>
  <c r="D299" i="5"/>
  <c r="M299" i="5" s="1"/>
  <c r="E299" i="5"/>
  <c r="F299" i="5"/>
  <c r="L299" i="5"/>
  <c r="A300" i="5"/>
  <c r="B300" i="5"/>
  <c r="C300" i="5"/>
  <c r="D300" i="5"/>
  <c r="M300" i="5" s="1"/>
  <c r="E300" i="5"/>
  <c r="F300" i="5"/>
  <c r="L300" i="5"/>
  <c r="A301" i="5"/>
  <c r="B301" i="5"/>
  <c r="C301" i="5"/>
  <c r="D301" i="5"/>
  <c r="G301" i="5" s="1"/>
  <c r="AA301" i="5" s="1"/>
  <c r="E301" i="5"/>
  <c r="F301" i="5"/>
  <c r="L301" i="5"/>
  <c r="A302" i="5"/>
  <c r="B302" i="5"/>
  <c r="C302" i="5"/>
  <c r="D302" i="5"/>
  <c r="J302" i="5" s="1"/>
  <c r="E302" i="5"/>
  <c r="F302" i="5"/>
  <c r="L302" i="5"/>
  <c r="A303" i="5"/>
  <c r="B303" i="5"/>
  <c r="C303" i="5"/>
  <c r="D303" i="5"/>
  <c r="J303" i="5" s="1"/>
  <c r="E303" i="5"/>
  <c r="F303" i="5"/>
  <c r="L303" i="5"/>
  <c r="O303" i="5"/>
  <c r="A304" i="5"/>
  <c r="B304" i="5"/>
  <c r="C304" i="5"/>
  <c r="D304" i="5"/>
  <c r="J304" i="5" s="1"/>
  <c r="E304" i="5"/>
  <c r="F304" i="5"/>
  <c r="G304" i="5" s="1"/>
  <c r="AA304" i="5" s="1"/>
  <c r="L304" i="5"/>
  <c r="Q304" i="5"/>
  <c r="A305" i="5"/>
  <c r="B305" i="5"/>
  <c r="C305" i="5"/>
  <c r="D305" i="5"/>
  <c r="J305" i="5" s="1"/>
  <c r="E305" i="5"/>
  <c r="F305" i="5"/>
  <c r="L305" i="5"/>
  <c r="A306" i="5"/>
  <c r="B306" i="5"/>
  <c r="C306" i="5"/>
  <c r="D306" i="5"/>
  <c r="Q306" i="5" s="1"/>
  <c r="E306" i="5"/>
  <c r="F306" i="5"/>
  <c r="L306" i="5"/>
  <c r="A307" i="5"/>
  <c r="B307" i="5"/>
  <c r="C307" i="5"/>
  <c r="D307" i="5"/>
  <c r="E307" i="5"/>
  <c r="F307" i="5"/>
  <c r="L307" i="5"/>
  <c r="A308" i="5"/>
  <c r="B308" i="5"/>
  <c r="C308" i="5"/>
  <c r="D308" i="5"/>
  <c r="J308" i="5" s="1"/>
  <c r="E308" i="5"/>
  <c r="F308" i="5"/>
  <c r="L308" i="5"/>
  <c r="A309" i="5"/>
  <c r="B309" i="5"/>
  <c r="C309" i="5"/>
  <c r="D309" i="5"/>
  <c r="M309" i="5" s="1"/>
  <c r="E309" i="5"/>
  <c r="F309" i="5"/>
  <c r="L309" i="5"/>
  <c r="A310" i="5"/>
  <c r="B310" i="5"/>
  <c r="C310" i="5"/>
  <c r="D310" i="5"/>
  <c r="Q310" i="5" s="1"/>
  <c r="E310" i="5"/>
  <c r="F310" i="5"/>
  <c r="L310" i="5"/>
  <c r="A311" i="5"/>
  <c r="B311" i="5"/>
  <c r="C311" i="5"/>
  <c r="D311" i="5"/>
  <c r="E311" i="5"/>
  <c r="F311" i="5"/>
  <c r="L311" i="5"/>
  <c r="A312" i="5"/>
  <c r="B312" i="5"/>
  <c r="C312" i="5"/>
  <c r="D312" i="5"/>
  <c r="M312" i="5" s="1"/>
  <c r="E312" i="5"/>
  <c r="F312" i="5"/>
  <c r="L312" i="5"/>
  <c r="A313" i="5"/>
  <c r="B313" i="5"/>
  <c r="C313" i="5"/>
  <c r="D313" i="5"/>
  <c r="G313" i="5" s="1"/>
  <c r="AA313" i="5" s="1"/>
  <c r="E313" i="5"/>
  <c r="F313" i="5"/>
  <c r="L313" i="5"/>
  <c r="A314" i="5"/>
  <c r="B314" i="5"/>
  <c r="C314" i="5"/>
  <c r="D314" i="5"/>
  <c r="J314" i="5" s="1"/>
  <c r="E314" i="5"/>
  <c r="F314" i="5"/>
  <c r="L314" i="5"/>
  <c r="A315" i="5"/>
  <c r="B315" i="5"/>
  <c r="C315" i="5"/>
  <c r="D315" i="5"/>
  <c r="J315" i="5" s="1"/>
  <c r="E315" i="5"/>
  <c r="F315" i="5"/>
  <c r="L315" i="5"/>
  <c r="A316" i="5"/>
  <c r="B316" i="5"/>
  <c r="C316" i="5"/>
  <c r="D316" i="5"/>
  <c r="M316" i="5" s="1"/>
  <c r="E316" i="5"/>
  <c r="F316" i="5"/>
  <c r="L316" i="5"/>
  <c r="A317" i="5"/>
  <c r="B317" i="5"/>
  <c r="C317" i="5"/>
  <c r="D317" i="5"/>
  <c r="J317" i="5" s="1"/>
  <c r="E317" i="5"/>
  <c r="F317" i="5"/>
  <c r="L317" i="5"/>
  <c r="O317" i="5"/>
  <c r="A318" i="5"/>
  <c r="B318" i="5"/>
  <c r="C318" i="5"/>
  <c r="D318" i="5"/>
  <c r="J318" i="5" s="1"/>
  <c r="E318" i="5"/>
  <c r="F318" i="5"/>
  <c r="L318" i="5"/>
  <c r="O318" i="5"/>
  <c r="A319" i="5"/>
  <c r="B319" i="5"/>
  <c r="C319" i="5"/>
  <c r="D319" i="5"/>
  <c r="J319" i="5" s="1"/>
  <c r="E319" i="5"/>
  <c r="F319" i="5"/>
  <c r="L319" i="5"/>
  <c r="M319" i="5"/>
  <c r="A320" i="5"/>
  <c r="B320" i="5"/>
  <c r="C320" i="5"/>
  <c r="D320" i="5"/>
  <c r="J320" i="5" s="1"/>
  <c r="E320" i="5"/>
  <c r="F320" i="5"/>
  <c r="L320" i="5"/>
  <c r="A321" i="5"/>
  <c r="B321" i="5"/>
  <c r="C321" i="5"/>
  <c r="D321" i="5"/>
  <c r="M321" i="5" s="1"/>
  <c r="E321" i="5"/>
  <c r="F321" i="5"/>
  <c r="L321" i="5"/>
  <c r="A322" i="5"/>
  <c r="B322" i="5"/>
  <c r="C322" i="5"/>
  <c r="D322" i="5"/>
  <c r="Q322" i="5" s="1"/>
  <c r="E322" i="5"/>
  <c r="F322" i="5"/>
  <c r="L322" i="5"/>
  <c r="A323" i="5"/>
  <c r="B323" i="5"/>
  <c r="C323" i="5"/>
  <c r="D323" i="5"/>
  <c r="J323" i="5" s="1"/>
  <c r="E323" i="5"/>
  <c r="F323" i="5"/>
  <c r="L323" i="5"/>
  <c r="A324" i="5"/>
  <c r="B324" i="5"/>
  <c r="C324" i="5"/>
  <c r="D324" i="5"/>
  <c r="E324" i="5"/>
  <c r="F324" i="5"/>
  <c r="L324" i="5"/>
  <c r="A325" i="5"/>
  <c r="B325" i="5"/>
  <c r="C325" i="5"/>
  <c r="D325" i="5"/>
  <c r="J325" i="5" s="1"/>
  <c r="E325" i="5"/>
  <c r="F325" i="5"/>
  <c r="L325" i="5"/>
  <c r="A326" i="5"/>
  <c r="B326" i="5"/>
  <c r="C326" i="5"/>
  <c r="D326" i="5"/>
  <c r="M326" i="5" s="1"/>
  <c r="E326" i="5"/>
  <c r="F326" i="5"/>
  <c r="L326" i="5"/>
  <c r="A327" i="5"/>
  <c r="B327" i="5"/>
  <c r="C327" i="5"/>
  <c r="D327" i="5"/>
  <c r="J327" i="5" s="1"/>
  <c r="E327" i="5"/>
  <c r="F327" i="5"/>
  <c r="L327" i="5"/>
  <c r="A328" i="5"/>
  <c r="B328" i="5"/>
  <c r="C328" i="5"/>
  <c r="D328" i="5"/>
  <c r="M328" i="5" s="1"/>
  <c r="E328" i="5"/>
  <c r="F328" i="5"/>
  <c r="G328" i="5"/>
  <c r="AA328" i="5" s="1"/>
  <c r="L328" i="5"/>
  <c r="A329" i="5"/>
  <c r="B329" i="5"/>
  <c r="C329" i="5"/>
  <c r="D329" i="5"/>
  <c r="O329" i="5" s="1"/>
  <c r="E329" i="5"/>
  <c r="F329" i="5"/>
  <c r="L329" i="5"/>
  <c r="M329" i="5"/>
  <c r="A330" i="5"/>
  <c r="B330" i="5"/>
  <c r="C330" i="5"/>
  <c r="D330" i="5"/>
  <c r="J330" i="5" s="1"/>
  <c r="E330" i="5"/>
  <c r="F330" i="5"/>
  <c r="L330" i="5"/>
  <c r="M330" i="5"/>
  <c r="A331" i="5"/>
  <c r="B331" i="5"/>
  <c r="C331" i="5"/>
  <c r="D331" i="5"/>
  <c r="J331" i="5" s="1"/>
  <c r="U331" i="5" s="1"/>
  <c r="E331" i="5"/>
  <c r="F331" i="5"/>
  <c r="L331" i="5"/>
  <c r="A332" i="5"/>
  <c r="B332" i="5"/>
  <c r="C332" i="5"/>
  <c r="D332" i="5"/>
  <c r="J332" i="5" s="1"/>
  <c r="E332" i="5"/>
  <c r="F332" i="5"/>
  <c r="L332" i="5"/>
  <c r="A333" i="5"/>
  <c r="B333" i="5"/>
  <c r="C333" i="5"/>
  <c r="D333" i="5"/>
  <c r="Q333" i="5" s="1"/>
  <c r="E333" i="5"/>
  <c r="F333" i="5"/>
  <c r="L333" i="5"/>
  <c r="A334" i="5"/>
  <c r="B334" i="5"/>
  <c r="C334" i="5"/>
  <c r="D334" i="5"/>
  <c r="J334" i="5" s="1"/>
  <c r="E334" i="5"/>
  <c r="F334" i="5"/>
  <c r="L334" i="5"/>
  <c r="A335" i="5"/>
  <c r="B335" i="5"/>
  <c r="C335" i="5"/>
  <c r="D335" i="5"/>
  <c r="J335" i="5" s="1"/>
  <c r="E335" i="5"/>
  <c r="F335" i="5"/>
  <c r="L335" i="5"/>
  <c r="A336" i="5"/>
  <c r="B336" i="5"/>
  <c r="C336" i="5"/>
  <c r="D336" i="5"/>
  <c r="J336" i="5" s="1"/>
  <c r="E336" i="5"/>
  <c r="F336" i="5"/>
  <c r="L336" i="5"/>
  <c r="A337" i="5"/>
  <c r="B337" i="5"/>
  <c r="C337" i="5"/>
  <c r="D337" i="5"/>
  <c r="J337" i="5" s="1"/>
  <c r="E337" i="5"/>
  <c r="F337" i="5"/>
  <c r="L337" i="5"/>
  <c r="A338" i="5"/>
  <c r="B338" i="5"/>
  <c r="C338" i="5"/>
  <c r="D338" i="5"/>
  <c r="J338" i="5" s="1"/>
  <c r="E338" i="5"/>
  <c r="F338" i="5"/>
  <c r="L338" i="5"/>
  <c r="A339" i="5"/>
  <c r="B339" i="5"/>
  <c r="C339" i="5"/>
  <c r="D339" i="5"/>
  <c r="M339" i="5" s="1"/>
  <c r="E339" i="5"/>
  <c r="F339" i="5"/>
  <c r="G339" i="5" s="1"/>
  <c r="AA339" i="5" s="1"/>
  <c r="L339" i="5"/>
  <c r="O339" i="5"/>
  <c r="Q339" i="5"/>
  <c r="A340" i="5"/>
  <c r="B340" i="5"/>
  <c r="C340" i="5"/>
  <c r="D340" i="5"/>
  <c r="M340" i="5" s="1"/>
  <c r="E340" i="5"/>
  <c r="F340" i="5"/>
  <c r="L340" i="5"/>
  <c r="A341" i="5"/>
  <c r="B341" i="5"/>
  <c r="C341" i="5"/>
  <c r="D341" i="5"/>
  <c r="O341" i="5" s="1"/>
  <c r="E341" i="5"/>
  <c r="F341" i="5"/>
  <c r="L341" i="5"/>
  <c r="A342" i="5"/>
  <c r="B342" i="5"/>
  <c r="C342" i="5"/>
  <c r="D342" i="5"/>
  <c r="Q342" i="5" s="1"/>
  <c r="E342" i="5"/>
  <c r="F342" i="5"/>
  <c r="L342" i="5"/>
  <c r="A343" i="5"/>
  <c r="B343" i="5"/>
  <c r="C343" i="5"/>
  <c r="D343" i="5"/>
  <c r="M343" i="5" s="1"/>
  <c r="E343" i="5"/>
  <c r="F343" i="5"/>
  <c r="L343" i="5"/>
  <c r="A344" i="5"/>
  <c r="B344" i="5"/>
  <c r="C344" i="5"/>
  <c r="D344" i="5"/>
  <c r="J344" i="5" s="1"/>
  <c r="E344" i="5"/>
  <c r="F344" i="5"/>
  <c r="L344" i="5"/>
  <c r="A345" i="5"/>
  <c r="B345" i="5"/>
  <c r="C345" i="5"/>
  <c r="D345" i="5"/>
  <c r="O345" i="5" s="1"/>
  <c r="E345" i="5"/>
  <c r="F345" i="5"/>
  <c r="L345" i="5"/>
  <c r="Q345" i="5"/>
  <c r="A346" i="5"/>
  <c r="B346" i="5"/>
  <c r="C346" i="5"/>
  <c r="D346" i="5"/>
  <c r="O346" i="5" s="1"/>
  <c r="E346" i="5"/>
  <c r="F346" i="5"/>
  <c r="L346" i="5"/>
  <c r="A347" i="5"/>
  <c r="B347" i="5"/>
  <c r="C347" i="5"/>
  <c r="D347" i="5"/>
  <c r="J347" i="5" s="1"/>
  <c r="E347" i="5"/>
  <c r="F347" i="5"/>
  <c r="L347" i="5"/>
  <c r="M347" i="5"/>
  <c r="O347" i="5"/>
  <c r="Q347" i="5"/>
  <c r="A348" i="5"/>
  <c r="B348" i="5"/>
  <c r="C348" i="5"/>
  <c r="D348" i="5"/>
  <c r="M348" i="5" s="1"/>
  <c r="E348" i="5"/>
  <c r="F348" i="5"/>
  <c r="L348" i="5"/>
  <c r="A349" i="5"/>
  <c r="B349" i="5"/>
  <c r="C349" i="5"/>
  <c r="D349" i="5"/>
  <c r="J349" i="5" s="1"/>
  <c r="E349" i="5"/>
  <c r="F349" i="5"/>
  <c r="L349" i="5"/>
  <c r="A350" i="5"/>
  <c r="B350" i="5"/>
  <c r="C350" i="5"/>
  <c r="D350" i="5"/>
  <c r="M350" i="5" s="1"/>
  <c r="E350" i="5"/>
  <c r="F350" i="5"/>
  <c r="L350" i="5"/>
  <c r="A351" i="5"/>
  <c r="B351" i="5"/>
  <c r="C351" i="5"/>
  <c r="D351" i="5"/>
  <c r="Q351" i="5" s="1"/>
  <c r="E351" i="5"/>
  <c r="F351" i="5"/>
  <c r="L351" i="5"/>
  <c r="M351" i="5"/>
  <c r="O351" i="5"/>
  <c r="A352" i="5"/>
  <c r="B352" i="5"/>
  <c r="C352" i="5"/>
  <c r="D352" i="5"/>
  <c r="M352" i="5" s="1"/>
  <c r="E352" i="5"/>
  <c r="F352" i="5"/>
  <c r="L352" i="5"/>
  <c r="A353" i="5"/>
  <c r="B353" i="5"/>
  <c r="C353" i="5"/>
  <c r="D353" i="5"/>
  <c r="M353" i="5" s="1"/>
  <c r="E353" i="5"/>
  <c r="F353" i="5"/>
  <c r="L353" i="5"/>
  <c r="O353" i="5"/>
  <c r="Q353" i="5"/>
  <c r="A354" i="5"/>
  <c r="B354" i="5"/>
  <c r="C354" i="5"/>
  <c r="D354" i="5"/>
  <c r="J354" i="5" s="1"/>
  <c r="E354" i="5"/>
  <c r="F354" i="5"/>
  <c r="L354" i="5"/>
  <c r="A355" i="5"/>
  <c r="B355" i="5"/>
  <c r="C355" i="5"/>
  <c r="D355" i="5"/>
  <c r="J355" i="5" s="1"/>
  <c r="E355" i="5"/>
  <c r="F355" i="5"/>
  <c r="L355" i="5"/>
  <c r="A356" i="5"/>
  <c r="B356" i="5"/>
  <c r="C356" i="5"/>
  <c r="D356" i="5"/>
  <c r="O356" i="5" s="1"/>
  <c r="E356" i="5"/>
  <c r="F356" i="5"/>
  <c r="L356" i="5"/>
  <c r="Q356" i="5"/>
  <c r="A357" i="5"/>
  <c r="B357" i="5"/>
  <c r="C357" i="5"/>
  <c r="D357" i="5"/>
  <c r="Q357" i="5" s="1"/>
  <c r="E357" i="5"/>
  <c r="F357" i="5"/>
  <c r="G357" i="5" s="1"/>
  <c r="AA357" i="5" s="1"/>
  <c r="L357" i="5"/>
  <c r="O357" i="5"/>
  <c r="A358" i="5"/>
  <c r="B358" i="5"/>
  <c r="C358" i="5"/>
  <c r="D358" i="5"/>
  <c r="J358" i="5" s="1"/>
  <c r="P358" i="5" s="1"/>
  <c r="E358" i="5"/>
  <c r="F358" i="5"/>
  <c r="L358" i="5"/>
  <c r="A359" i="5"/>
  <c r="B359" i="5"/>
  <c r="C359" i="5"/>
  <c r="D359" i="5"/>
  <c r="M359" i="5" s="1"/>
  <c r="E359" i="5"/>
  <c r="F359" i="5"/>
  <c r="L359" i="5"/>
  <c r="Q359" i="5"/>
  <c r="A360" i="5"/>
  <c r="B360" i="5"/>
  <c r="C360" i="5"/>
  <c r="D360" i="5"/>
  <c r="J360" i="5" s="1"/>
  <c r="E360" i="5"/>
  <c r="F360" i="5"/>
  <c r="L360" i="5"/>
  <c r="A361" i="5"/>
  <c r="B361" i="5"/>
  <c r="C361" i="5"/>
  <c r="D361" i="5"/>
  <c r="J361" i="5" s="1"/>
  <c r="E361" i="5"/>
  <c r="F361" i="5"/>
  <c r="L361" i="5"/>
  <c r="A362" i="5"/>
  <c r="B362" i="5"/>
  <c r="C362" i="5"/>
  <c r="D362" i="5"/>
  <c r="M362" i="5" s="1"/>
  <c r="E362" i="5"/>
  <c r="F362" i="5"/>
  <c r="L362" i="5"/>
  <c r="A363" i="5"/>
  <c r="B363" i="5"/>
  <c r="C363" i="5"/>
  <c r="D363" i="5"/>
  <c r="J363" i="5" s="1"/>
  <c r="E363" i="5"/>
  <c r="F363" i="5"/>
  <c r="L363" i="5"/>
  <c r="A364" i="5"/>
  <c r="B364" i="5"/>
  <c r="C364" i="5"/>
  <c r="D364" i="5"/>
  <c r="J364" i="5" s="1"/>
  <c r="E364" i="5"/>
  <c r="F364" i="5"/>
  <c r="L364" i="5"/>
  <c r="Q364" i="5"/>
  <c r="A365" i="5"/>
  <c r="B365" i="5"/>
  <c r="C365" i="5"/>
  <c r="D365" i="5"/>
  <c r="M365" i="5" s="1"/>
  <c r="E365" i="5"/>
  <c r="F365" i="5"/>
  <c r="G365" i="5" s="1"/>
  <c r="L365" i="5"/>
  <c r="O365" i="5"/>
  <c r="A366" i="5"/>
  <c r="B366" i="5"/>
  <c r="C366" i="5"/>
  <c r="D366" i="5"/>
  <c r="J366" i="5" s="1"/>
  <c r="E366" i="5"/>
  <c r="F366" i="5"/>
  <c r="L366" i="5"/>
  <c r="A367" i="5"/>
  <c r="B367" i="5"/>
  <c r="C367" i="5"/>
  <c r="D367" i="5"/>
  <c r="M367" i="5" s="1"/>
  <c r="E367" i="5"/>
  <c r="F367" i="5"/>
  <c r="L367" i="5"/>
  <c r="A368" i="5"/>
  <c r="B368" i="5"/>
  <c r="C368" i="5"/>
  <c r="D368" i="5"/>
  <c r="J368" i="5" s="1"/>
  <c r="E368" i="5"/>
  <c r="F368" i="5"/>
  <c r="L368" i="5"/>
  <c r="A369" i="5"/>
  <c r="B369" i="5"/>
  <c r="C369" i="5"/>
  <c r="D369" i="5"/>
  <c r="M369" i="5" s="1"/>
  <c r="E369" i="5"/>
  <c r="F369" i="5"/>
  <c r="L369" i="5"/>
  <c r="A370" i="5"/>
  <c r="B370" i="5"/>
  <c r="C370" i="5"/>
  <c r="D370" i="5"/>
  <c r="O370" i="5" s="1"/>
  <c r="E370" i="5"/>
  <c r="F370" i="5"/>
  <c r="L370" i="5"/>
  <c r="A371" i="5"/>
  <c r="B371" i="5"/>
  <c r="C371" i="5"/>
  <c r="D371" i="5"/>
  <c r="M371" i="5" s="1"/>
  <c r="E371" i="5"/>
  <c r="F371" i="5"/>
  <c r="L371" i="5"/>
  <c r="A372" i="5"/>
  <c r="B372" i="5"/>
  <c r="C372" i="5"/>
  <c r="D372" i="5"/>
  <c r="O372" i="5" s="1"/>
  <c r="E372" i="5"/>
  <c r="F372" i="5"/>
  <c r="G372" i="5" s="1"/>
  <c r="AA372" i="5" s="1"/>
  <c r="L372" i="5"/>
  <c r="Q372" i="5"/>
  <c r="A373" i="5"/>
  <c r="B373" i="5"/>
  <c r="C373" i="5"/>
  <c r="D373" i="5"/>
  <c r="J373" i="5" s="1"/>
  <c r="E373" i="5"/>
  <c r="F373" i="5"/>
  <c r="L373" i="5"/>
  <c r="A374" i="5"/>
  <c r="B374" i="5"/>
  <c r="C374" i="5"/>
  <c r="D374" i="5"/>
  <c r="M374" i="5" s="1"/>
  <c r="E374" i="5"/>
  <c r="F374" i="5"/>
  <c r="L374" i="5"/>
  <c r="Q374" i="5"/>
  <c r="A375" i="5"/>
  <c r="B375" i="5"/>
  <c r="C375" i="5"/>
  <c r="D375" i="5"/>
  <c r="M375" i="5" s="1"/>
  <c r="E375" i="5"/>
  <c r="F375" i="5"/>
  <c r="L375" i="5"/>
  <c r="A376" i="5"/>
  <c r="B376" i="5"/>
  <c r="C376" i="5"/>
  <c r="D376" i="5"/>
  <c r="E376" i="5"/>
  <c r="F376" i="5"/>
  <c r="L376" i="5"/>
  <c r="A377" i="5"/>
  <c r="B377" i="5"/>
  <c r="C377" i="5"/>
  <c r="D377" i="5"/>
  <c r="J377" i="5" s="1"/>
  <c r="P377" i="5" s="1"/>
  <c r="E377" i="5"/>
  <c r="F377" i="5"/>
  <c r="G377" i="5" s="1"/>
  <c r="L377" i="5"/>
  <c r="M377" i="5"/>
  <c r="O377" i="5"/>
  <c r="Q377" i="5"/>
  <c r="A378" i="5"/>
  <c r="B378" i="5"/>
  <c r="C378" i="5"/>
  <c r="D378" i="5"/>
  <c r="J378" i="5" s="1"/>
  <c r="E378" i="5"/>
  <c r="F378" i="5"/>
  <c r="L378" i="5"/>
  <c r="A379" i="5"/>
  <c r="B379" i="5"/>
  <c r="C379" i="5"/>
  <c r="D379" i="5"/>
  <c r="M379" i="5" s="1"/>
  <c r="E379" i="5"/>
  <c r="F379" i="5"/>
  <c r="L379" i="5"/>
  <c r="A380" i="5"/>
  <c r="B380" i="5"/>
  <c r="C380" i="5"/>
  <c r="D380" i="5"/>
  <c r="J380" i="5" s="1"/>
  <c r="E380" i="5"/>
  <c r="F380" i="5"/>
  <c r="L380" i="5"/>
  <c r="A381" i="5"/>
  <c r="B381" i="5"/>
  <c r="C381" i="5"/>
  <c r="D381" i="5"/>
  <c r="M381" i="5" s="1"/>
  <c r="E381" i="5"/>
  <c r="F381" i="5"/>
  <c r="L381" i="5"/>
  <c r="A382" i="5"/>
  <c r="B382" i="5"/>
  <c r="C382" i="5"/>
  <c r="D382" i="5"/>
  <c r="Q382" i="5" s="1"/>
  <c r="E382" i="5"/>
  <c r="F382" i="5"/>
  <c r="L382" i="5"/>
  <c r="A383" i="5"/>
  <c r="B383" i="5"/>
  <c r="C383" i="5"/>
  <c r="D383" i="5"/>
  <c r="M383" i="5" s="1"/>
  <c r="E383" i="5"/>
  <c r="F383" i="5"/>
  <c r="L383" i="5"/>
  <c r="A384" i="5"/>
  <c r="B384" i="5"/>
  <c r="C384" i="5"/>
  <c r="D384" i="5"/>
  <c r="J384" i="5" s="1"/>
  <c r="E384" i="5"/>
  <c r="F384" i="5"/>
  <c r="L384" i="5"/>
  <c r="Q384" i="5"/>
  <c r="A385" i="5"/>
  <c r="B385" i="5"/>
  <c r="C385" i="5"/>
  <c r="D385" i="5"/>
  <c r="J385" i="5" s="1"/>
  <c r="E385" i="5"/>
  <c r="F385" i="5"/>
  <c r="L385" i="5"/>
  <c r="A386" i="5"/>
  <c r="B386" i="5"/>
  <c r="C386" i="5"/>
  <c r="D386" i="5"/>
  <c r="M386" i="5" s="1"/>
  <c r="E386" i="5"/>
  <c r="F386" i="5"/>
  <c r="L386" i="5"/>
  <c r="A387" i="5"/>
  <c r="B387" i="5"/>
  <c r="C387" i="5"/>
  <c r="D387" i="5"/>
  <c r="M387" i="5" s="1"/>
  <c r="E387" i="5"/>
  <c r="F387" i="5"/>
  <c r="L387" i="5"/>
  <c r="O387" i="5"/>
  <c r="A388" i="5"/>
  <c r="B388" i="5"/>
  <c r="C388" i="5"/>
  <c r="D388" i="5"/>
  <c r="E388" i="5"/>
  <c r="F388" i="5"/>
  <c r="L388" i="5"/>
  <c r="A389" i="5"/>
  <c r="B389" i="5"/>
  <c r="C389" i="5"/>
  <c r="D389" i="5"/>
  <c r="J389" i="5" s="1"/>
  <c r="E389" i="5"/>
  <c r="F389" i="5"/>
  <c r="G389" i="5" s="1"/>
  <c r="L389" i="5"/>
  <c r="A390" i="5"/>
  <c r="B390" i="5"/>
  <c r="C390" i="5"/>
  <c r="D390" i="5"/>
  <c r="O390" i="5" s="1"/>
  <c r="E390" i="5"/>
  <c r="F390" i="5"/>
  <c r="L390" i="5"/>
  <c r="A391" i="5"/>
  <c r="B391" i="5"/>
  <c r="C391" i="5"/>
  <c r="D391" i="5"/>
  <c r="M391" i="5" s="1"/>
  <c r="E391" i="5"/>
  <c r="F391" i="5"/>
  <c r="L391" i="5"/>
  <c r="A392" i="5"/>
  <c r="B392" i="5"/>
  <c r="C392" i="5"/>
  <c r="D392" i="5"/>
  <c r="J392" i="5" s="1"/>
  <c r="E392" i="5"/>
  <c r="F392" i="5"/>
  <c r="L392" i="5"/>
  <c r="A393" i="5"/>
  <c r="B393" i="5"/>
  <c r="C393" i="5"/>
  <c r="D393" i="5"/>
  <c r="M393" i="5" s="1"/>
  <c r="E393" i="5"/>
  <c r="F393" i="5"/>
  <c r="L393" i="5"/>
  <c r="A394" i="5"/>
  <c r="B394" i="5"/>
  <c r="C394" i="5"/>
  <c r="D394" i="5"/>
  <c r="Q394" i="5" s="1"/>
  <c r="E394" i="5"/>
  <c r="F394" i="5"/>
  <c r="L394" i="5"/>
  <c r="O394" i="5"/>
  <c r="A395" i="5"/>
  <c r="B395" i="5"/>
  <c r="C395" i="5"/>
  <c r="D395" i="5"/>
  <c r="M395" i="5" s="1"/>
  <c r="E395" i="5"/>
  <c r="F395" i="5"/>
  <c r="L395" i="5"/>
  <c r="A396" i="5"/>
  <c r="B396" i="5"/>
  <c r="C396" i="5"/>
  <c r="D396" i="5"/>
  <c r="J396" i="5" s="1"/>
  <c r="E396" i="5"/>
  <c r="F396" i="5"/>
  <c r="L396" i="5"/>
  <c r="O396" i="5"/>
  <c r="A397" i="5"/>
  <c r="B397" i="5"/>
  <c r="C397" i="5"/>
  <c r="D397" i="5"/>
  <c r="J397" i="5" s="1"/>
  <c r="E397" i="5"/>
  <c r="F397" i="5"/>
  <c r="L397" i="5"/>
  <c r="A398" i="5"/>
  <c r="B398" i="5"/>
  <c r="C398" i="5"/>
  <c r="D398" i="5"/>
  <c r="O398" i="5" s="1"/>
  <c r="E398" i="5"/>
  <c r="F398" i="5"/>
  <c r="L398" i="5"/>
  <c r="A399" i="5"/>
  <c r="B399" i="5"/>
  <c r="C399" i="5"/>
  <c r="D399" i="5"/>
  <c r="J399" i="5" s="1"/>
  <c r="E399" i="5"/>
  <c r="F399" i="5"/>
  <c r="L399" i="5"/>
  <c r="M399" i="5"/>
  <c r="O399" i="5"/>
  <c r="A400" i="5"/>
  <c r="B400" i="5"/>
  <c r="C400" i="5"/>
  <c r="D400" i="5"/>
  <c r="J400" i="5" s="1"/>
  <c r="E400" i="5"/>
  <c r="F400" i="5"/>
  <c r="L400" i="5"/>
  <c r="A401" i="5"/>
  <c r="B401" i="5"/>
  <c r="C401" i="5"/>
  <c r="D401" i="5"/>
  <c r="O401" i="5" s="1"/>
  <c r="E401" i="5"/>
  <c r="F401" i="5"/>
  <c r="L401" i="5"/>
  <c r="Q401" i="5"/>
  <c r="A402" i="5"/>
  <c r="B402" i="5"/>
  <c r="C402" i="5"/>
  <c r="D402" i="5"/>
  <c r="O402" i="5" s="1"/>
  <c r="E402" i="5"/>
  <c r="F402" i="5"/>
  <c r="L402" i="5"/>
  <c r="M402" i="5"/>
  <c r="A403" i="5"/>
  <c r="B403" i="5"/>
  <c r="C403" i="5"/>
  <c r="D403" i="5"/>
  <c r="M403" i="5" s="1"/>
  <c r="E403" i="5"/>
  <c r="F403" i="5"/>
  <c r="L403" i="5"/>
  <c r="A404" i="5"/>
  <c r="B404" i="5"/>
  <c r="C404" i="5"/>
  <c r="D404" i="5"/>
  <c r="J404" i="5" s="1"/>
  <c r="E404" i="5"/>
  <c r="F404" i="5"/>
  <c r="L404" i="5"/>
  <c r="A405" i="5"/>
  <c r="B405" i="5"/>
  <c r="C405" i="5"/>
  <c r="D405" i="5"/>
  <c r="E405" i="5"/>
  <c r="F405" i="5"/>
  <c r="L405" i="5"/>
  <c r="A406" i="5"/>
  <c r="B406" i="5"/>
  <c r="C406" i="5"/>
  <c r="D406" i="5"/>
  <c r="J406" i="5" s="1"/>
  <c r="E406" i="5"/>
  <c r="F406" i="5"/>
  <c r="L406" i="5"/>
  <c r="A407" i="5"/>
  <c r="B407" i="5"/>
  <c r="C407" i="5"/>
  <c r="D407" i="5"/>
  <c r="J407" i="5" s="1"/>
  <c r="E407" i="5"/>
  <c r="F407" i="5"/>
  <c r="L407" i="5"/>
  <c r="A408" i="5"/>
  <c r="B408" i="5"/>
  <c r="C408" i="5"/>
  <c r="D408" i="5"/>
  <c r="M408" i="5" s="1"/>
  <c r="E408" i="5"/>
  <c r="F408" i="5"/>
  <c r="L408" i="5"/>
  <c r="A409" i="5"/>
  <c r="B409" i="5"/>
  <c r="C409" i="5"/>
  <c r="D409" i="5"/>
  <c r="J409" i="5" s="1"/>
  <c r="E409" i="5"/>
  <c r="F409" i="5"/>
  <c r="L409" i="5"/>
  <c r="A410" i="5"/>
  <c r="B410" i="5"/>
  <c r="C410" i="5"/>
  <c r="D410" i="5"/>
  <c r="M410" i="5" s="1"/>
  <c r="E410" i="5"/>
  <c r="F410" i="5"/>
  <c r="L410" i="5"/>
  <c r="A411" i="5"/>
  <c r="B411" i="5"/>
  <c r="C411" i="5"/>
  <c r="D411" i="5"/>
  <c r="J411" i="5" s="1"/>
  <c r="P411" i="5" s="1"/>
  <c r="E411" i="5"/>
  <c r="F411" i="5"/>
  <c r="L411" i="5"/>
  <c r="O411" i="5"/>
  <c r="Q411" i="5"/>
  <c r="A412" i="5"/>
  <c r="B412" i="5"/>
  <c r="C412" i="5"/>
  <c r="D412" i="5"/>
  <c r="J412" i="5" s="1"/>
  <c r="E412" i="5"/>
  <c r="F412" i="5"/>
  <c r="L412" i="5"/>
  <c r="A413" i="5"/>
  <c r="B413" i="5"/>
  <c r="C413" i="5"/>
  <c r="D413" i="5"/>
  <c r="E413" i="5"/>
  <c r="F413" i="5"/>
  <c r="L413" i="5"/>
  <c r="A414" i="5"/>
  <c r="B414" i="5"/>
  <c r="C414" i="5"/>
  <c r="D414" i="5"/>
  <c r="Q414" i="5" s="1"/>
  <c r="E414" i="5"/>
  <c r="F414" i="5"/>
  <c r="L414" i="5"/>
  <c r="A415" i="5"/>
  <c r="B415" i="5"/>
  <c r="C415" i="5"/>
  <c r="D415" i="5"/>
  <c r="M415" i="5" s="1"/>
  <c r="E415" i="5"/>
  <c r="F415" i="5"/>
  <c r="L415" i="5"/>
  <c r="A416" i="5"/>
  <c r="B416" i="5"/>
  <c r="C416" i="5"/>
  <c r="D416" i="5"/>
  <c r="Q416" i="5" s="1"/>
  <c r="E416" i="5"/>
  <c r="F416" i="5"/>
  <c r="L416" i="5"/>
  <c r="A417" i="5"/>
  <c r="B417" i="5"/>
  <c r="C417" i="5"/>
  <c r="D417" i="5"/>
  <c r="O417" i="5" s="1"/>
  <c r="E417" i="5"/>
  <c r="F417" i="5"/>
  <c r="L417" i="5"/>
  <c r="A418" i="5"/>
  <c r="B418" i="5"/>
  <c r="C418" i="5"/>
  <c r="D418" i="5"/>
  <c r="O418" i="5" s="1"/>
  <c r="E418" i="5"/>
  <c r="F418" i="5"/>
  <c r="G418" i="5" s="1"/>
  <c r="AA418" i="5" s="1"/>
  <c r="L418" i="5"/>
  <c r="M418" i="5"/>
  <c r="A419" i="5"/>
  <c r="B419" i="5"/>
  <c r="C419" i="5"/>
  <c r="D419" i="5"/>
  <c r="E419" i="5"/>
  <c r="F419" i="5"/>
  <c r="L419" i="5"/>
  <c r="A420" i="5"/>
  <c r="B420" i="5"/>
  <c r="C420" i="5"/>
  <c r="D420" i="5"/>
  <c r="M420" i="5" s="1"/>
  <c r="E420" i="5"/>
  <c r="F420" i="5"/>
  <c r="G420" i="5"/>
  <c r="AA420" i="5" s="1"/>
  <c r="L420" i="5"/>
  <c r="A421" i="5"/>
  <c r="B421" i="5"/>
  <c r="C421" i="5"/>
  <c r="D421" i="5"/>
  <c r="O421" i="5" s="1"/>
  <c r="E421" i="5"/>
  <c r="F421" i="5"/>
  <c r="L421" i="5"/>
  <c r="A422" i="5"/>
  <c r="B422" i="5"/>
  <c r="C422" i="5"/>
  <c r="D422" i="5"/>
  <c r="E422" i="5"/>
  <c r="F422" i="5"/>
  <c r="L422" i="5"/>
  <c r="A423" i="5"/>
  <c r="B423" i="5"/>
  <c r="C423" i="5"/>
  <c r="D423" i="5"/>
  <c r="J423" i="5" s="1"/>
  <c r="P423" i="5" s="1"/>
  <c r="E423" i="5"/>
  <c r="F423" i="5"/>
  <c r="G423" i="5" s="1"/>
  <c r="L423" i="5"/>
  <c r="M423" i="5"/>
  <c r="O423" i="5"/>
  <c r="Q423" i="5"/>
  <c r="A424" i="5"/>
  <c r="B424" i="5"/>
  <c r="C424" i="5"/>
  <c r="D424" i="5"/>
  <c r="J424" i="5" s="1"/>
  <c r="E424" i="5"/>
  <c r="F424" i="5"/>
  <c r="L424" i="5"/>
  <c r="A425" i="5"/>
  <c r="B425" i="5"/>
  <c r="C425" i="5"/>
  <c r="D425" i="5"/>
  <c r="E425" i="5"/>
  <c r="F425" i="5"/>
  <c r="L425" i="5"/>
  <c r="Q425" i="5"/>
  <c r="A426" i="5"/>
  <c r="B426" i="5"/>
  <c r="C426" i="5"/>
  <c r="D426" i="5"/>
  <c r="J426" i="5" s="1"/>
  <c r="E426" i="5"/>
  <c r="F426" i="5"/>
  <c r="L426" i="5"/>
  <c r="A427" i="5"/>
  <c r="B427" i="5"/>
  <c r="C427" i="5"/>
  <c r="D427" i="5"/>
  <c r="M427" i="5" s="1"/>
  <c r="E427" i="5"/>
  <c r="F427" i="5"/>
  <c r="L427" i="5"/>
  <c r="A428" i="5"/>
  <c r="B428" i="5"/>
  <c r="C428" i="5"/>
  <c r="D428" i="5"/>
  <c r="Q428" i="5" s="1"/>
  <c r="E428" i="5"/>
  <c r="F428" i="5"/>
  <c r="G428" i="5" s="1"/>
  <c r="AA428" i="5" s="1"/>
  <c r="L428" i="5"/>
  <c r="M428" i="5"/>
  <c r="O428" i="5"/>
  <c r="A429" i="5"/>
  <c r="B429" i="5"/>
  <c r="C429" i="5"/>
  <c r="D429" i="5"/>
  <c r="M429" i="5" s="1"/>
  <c r="E429" i="5"/>
  <c r="F429" i="5"/>
  <c r="L429" i="5"/>
  <c r="A430" i="5"/>
  <c r="B430" i="5"/>
  <c r="C430" i="5"/>
  <c r="D430" i="5"/>
  <c r="O430" i="5" s="1"/>
  <c r="E430" i="5"/>
  <c r="F430" i="5"/>
  <c r="L430" i="5"/>
  <c r="M430" i="5"/>
  <c r="A431" i="5"/>
  <c r="B431" i="5"/>
  <c r="C431" i="5"/>
  <c r="D431" i="5"/>
  <c r="E431" i="5"/>
  <c r="F431" i="5"/>
  <c r="L431" i="5"/>
  <c r="A432" i="5"/>
  <c r="B432" i="5"/>
  <c r="C432" i="5"/>
  <c r="D432" i="5"/>
  <c r="M432" i="5" s="1"/>
  <c r="E432" i="5"/>
  <c r="F432" i="5"/>
  <c r="L432" i="5"/>
  <c r="A433" i="5"/>
  <c r="B433" i="5"/>
  <c r="C433" i="5"/>
  <c r="D433" i="5"/>
  <c r="J433" i="5" s="1"/>
  <c r="E433" i="5"/>
  <c r="F433" i="5"/>
  <c r="L433" i="5"/>
  <c r="A434" i="5"/>
  <c r="B434" i="5"/>
  <c r="C434" i="5"/>
  <c r="D434" i="5"/>
  <c r="J434" i="5" s="1"/>
  <c r="E434" i="5"/>
  <c r="F434" i="5"/>
  <c r="L434" i="5"/>
  <c r="A435" i="5"/>
  <c r="B435" i="5"/>
  <c r="C435" i="5"/>
  <c r="D435" i="5"/>
  <c r="E435" i="5"/>
  <c r="F435" i="5"/>
  <c r="L435" i="5"/>
  <c r="A436" i="5"/>
  <c r="B436" i="5"/>
  <c r="C436" i="5"/>
  <c r="D436" i="5"/>
  <c r="J436" i="5" s="1"/>
  <c r="E436" i="5"/>
  <c r="F436" i="5"/>
  <c r="L436" i="5"/>
  <c r="A437" i="5"/>
  <c r="B437" i="5"/>
  <c r="C437" i="5"/>
  <c r="D437" i="5"/>
  <c r="Q437" i="5" s="1"/>
  <c r="E437" i="5"/>
  <c r="F437" i="5"/>
  <c r="L437" i="5"/>
  <c r="A438" i="5"/>
  <c r="B438" i="5"/>
  <c r="C438" i="5"/>
  <c r="D438" i="5"/>
  <c r="E438" i="5"/>
  <c r="F438" i="5"/>
  <c r="L438" i="5"/>
  <c r="A439" i="5"/>
  <c r="B439" i="5"/>
  <c r="C439" i="5"/>
  <c r="D439" i="5"/>
  <c r="Q439" i="5" s="1"/>
  <c r="E439" i="5"/>
  <c r="F439" i="5"/>
  <c r="L439" i="5"/>
  <c r="A440" i="5"/>
  <c r="B440" i="5"/>
  <c r="C440" i="5"/>
  <c r="D440" i="5"/>
  <c r="Q440" i="5" s="1"/>
  <c r="E440" i="5"/>
  <c r="F440" i="5"/>
  <c r="L440" i="5"/>
  <c r="A441" i="5"/>
  <c r="B441" i="5"/>
  <c r="C441" i="5"/>
  <c r="D441" i="5"/>
  <c r="O441" i="5" s="1"/>
  <c r="E441" i="5"/>
  <c r="F441" i="5"/>
  <c r="L441" i="5"/>
  <c r="A442" i="5"/>
  <c r="B442" i="5"/>
  <c r="C442" i="5"/>
  <c r="D442" i="5"/>
  <c r="M442" i="5" s="1"/>
  <c r="E442" i="5"/>
  <c r="F442" i="5"/>
  <c r="L442" i="5"/>
  <c r="A443" i="5"/>
  <c r="B443" i="5"/>
  <c r="C443" i="5"/>
  <c r="D443" i="5"/>
  <c r="O443" i="5" s="1"/>
  <c r="E443" i="5"/>
  <c r="F443" i="5"/>
  <c r="L443" i="5"/>
  <c r="A444" i="5"/>
  <c r="B444" i="5"/>
  <c r="C444" i="5"/>
  <c r="D444" i="5"/>
  <c r="Q444" i="5" s="1"/>
  <c r="E444" i="5"/>
  <c r="F444" i="5"/>
  <c r="L444" i="5"/>
  <c r="O444" i="5"/>
  <c r="A445" i="5"/>
  <c r="B445" i="5"/>
  <c r="C445" i="5"/>
  <c r="D445" i="5"/>
  <c r="M445" i="5" s="1"/>
  <c r="E445" i="5"/>
  <c r="F445" i="5"/>
  <c r="L445" i="5"/>
  <c r="A446" i="5"/>
  <c r="B446" i="5"/>
  <c r="C446" i="5"/>
  <c r="D446" i="5"/>
  <c r="J446" i="5" s="1"/>
  <c r="E446" i="5"/>
  <c r="F446" i="5"/>
  <c r="L446" i="5"/>
  <c r="A447" i="5"/>
  <c r="B447" i="5"/>
  <c r="C447" i="5"/>
  <c r="D447" i="5"/>
  <c r="M447" i="5" s="1"/>
  <c r="E447" i="5"/>
  <c r="F447" i="5"/>
  <c r="L447" i="5"/>
  <c r="A448" i="5"/>
  <c r="B448" i="5"/>
  <c r="C448" i="5"/>
  <c r="D448" i="5"/>
  <c r="O448" i="5" s="1"/>
  <c r="E448" i="5"/>
  <c r="F448" i="5"/>
  <c r="L448" i="5"/>
  <c r="M448" i="5"/>
  <c r="A449" i="5"/>
  <c r="B449" i="5"/>
  <c r="C449" i="5"/>
  <c r="D449" i="5"/>
  <c r="J449" i="5" s="1"/>
  <c r="E449" i="5"/>
  <c r="F449" i="5"/>
  <c r="L449" i="5"/>
  <c r="A450" i="5"/>
  <c r="B450" i="5"/>
  <c r="C450" i="5"/>
  <c r="D450" i="5"/>
  <c r="M450" i="5" s="1"/>
  <c r="E450" i="5"/>
  <c r="F450" i="5"/>
  <c r="L450" i="5"/>
  <c r="A451" i="5"/>
  <c r="B451" i="5"/>
  <c r="C451" i="5"/>
  <c r="D451" i="5"/>
  <c r="Q451" i="5" s="1"/>
  <c r="E451" i="5"/>
  <c r="F451" i="5"/>
  <c r="L451" i="5"/>
  <c r="A452" i="5"/>
  <c r="B452" i="5"/>
  <c r="C452" i="5"/>
  <c r="D452" i="5"/>
  <c r="M452" i="5" s="1"/>
  <c r="E452" i="5"/>
  <c r="F452" i="5"/>
  <c r="L452" i="5"/>
  <c r="A453" i="5"/>
  <c r="B453" i="5"/>
  <c r="C453" i="5"/>
  <c r="D453" i="5"/>
  <c r="Q453" i="5" s="1"/>
  <c r="E453" i="5"/>
  <c r="F453" i="5"/>
  <c r="G453" i="5" s="1"/>
  <c r="L453" i="5"/>
  <c r="O453" i="5"/>
  <c r="A454" i="5"/>
  <c r="B454" i="5"/>
  <c r="C454" i="5"/>
  <c r="D454" i="5"/>
  <c r="M454" i="5" s="1"/>
  <c r="E454" i="5"/>
  <c r="F454" i="5"/>
  <c r="L454" i="5"/>
  <c r="A455" i="5"/>
  <c r="B455" i="5"/>
  <c r="C455" i="5"/>
  <c r="D455" i="5"/>
  <c r="O455" i="5" s="1"/>
  <c r="E455" i="5"/>
  <c r="F455" i="5"/>
  <c r="L455" i="5"/>
  <c r="A456" i="5"/>
  <c r="B456" i="5"/>
  <c r="C456" i="5"/>
  <c r="D456" i="5"/>
  <c r="O456" i="5" s="1"/>
  <c r="E456" i="5"/>
  <c r="F456" i="5"/>
  <c r="L456" i="5"/>
  <c r="A457" i="5"/>
  <c r="B457" i="5"/>
  <c r="C457" i="5"/>
  <c r="D457" i="5"/>
  <c r="M457" i="5" s="1"/>
  <c r="E457" i="5"/>
  <c r="F457" i="5"/>
  <c r="L457" i="5"/>
  <c r="A458" i="5"/>
  <c r="B458" i="5"/>
  <c r="C458" i="5"/>
  <c r="D458" i="5"/>
  <c r="O458" i="5" s="1"/>
  <c r="E458" i="5"/>
  <c r="F458" i="5"/>
  <c r="L458" i="5"/>
  <c r="A459" i="5"/>
  <c r="B459" i="5"/>
  <c r="C459" i="5"/>
  <c r="D459" i="5"/>
  <c r="M459" i="5" s="1"/>
  <c r="E459" i="5"/>
  <c r="F459" i="5"/>
  <c r="L459" i="5"/>
  <c r="A460" i="5"/>
  <c r="B460" i="5"/>
  <c r="C460" i="5"/>
  <c r="D460" i="5"/>
  <c r="J460" i="5" s="1"/>
  <c r="E460" i="5"/>
  <c r="F460" i="5"/>
  <c r="G460" i="5" s="1"/>
  <c r="AA460" i="5" s="1"/>
  <c r="L460" i="5"/>
  <c r="O460" i="5"/>
  <c r="A461" i="5"/>
  <c r="B461" i="5"/>
  <c r="C461" i="5"/>
  <c r="D461" i="5"/>
  <c r="J461" i="5" s="1"/>
  <c r="E461" i="5"/>
  <c r="F461" i="5"/>
  <c r="L461" i="5"/>
  <c r="A462" i="5"/>
  <c r="B462" i="5"/>
  <c r="C462" i="5"/>
  <c r="D462" i="5"/>
  <c r="O462" i="5" s="1"/>
  <c r="E462" i="5"/>
  <c r="F462" i="5"/>
  <c r="L462" i="5"/>
  <c r="A463" i="5"/>
  <c r="B463" i="5"/>
  <c r="C463" i="5"/>
  <c r="D463" i="5"/>
  <c r="J463" i="5" s="1"/>
  <c r="E463" i="5"/>
  <c r="F463" i="5"/>
  <c r="L463" i="5"/>
  <c r="A464" i="5"/>
  <c r="B464" i="5"/>
  <c r="C464" i="5"/>
  <c r="D464" i="5"/>
  <c r="M464" i="5" s="1"/>
  <c r="E464" i="5"/>
  <c r="F464" i="5"/>
  <c r="L464" i="5"/>
  <c r="A465" i="5"/>
  <c r="B465" i="5"/>
  <c r="C465" i="5"/>
  <c r="D465" i="5"/>
  <c r="M465" i="5" s="1"/>
  <c r="E465" i="5"/>
  <c r="F465" i="5"/>
  <c r="L465" i="5"/>
  <c r="Q465" i="5"/>
  <c r="A466" i="5"/>
  <c r="B466" i="5"/>
  <c r="C466" i="5"/>
  <c r="D466" i="5"/>
  <c r="M466" i="5" s="1"/>
  <c r="E466" i="5"/>
  <c r="F466" i="5"/>
  <c r="L466" i="5"/>
  <c r="Q466" i="5"/>
  <c r="A467" i="5"/>
  <c r="B467" i="5"/>
  <c r="C467" i="5"/>
  <c r="D467" i="5"/>
  <c r="O467" i="5" s="1"/>
  <c r="E467" i="5"/>
  <c r="F467" i="5"/>
  <c r="L467" i="5"/>
  <c r="A468" i="5"/>
  <c r="B468" i="5"/>
  <c r="C468" i="5"/>
  <c r="D468" i="5"/>
  <c r="Q468" i="5" s="1"/>
  <c r="E468" i="5"/>
  <c r="F468" i="5"/>
  <c r="L468" i="5"/>
  <c r="O468" i="5"/>
  <c r="A469" i="5"/>
  <c r="B469" i="5"/>
  <c r="C469" i="5"/>
  <c r="D469" i="5"/>
  <c r="M469" i="5" s="1"/>
  <c r="E469" i="5"/>
  <c r="F469" i="5"/>
  <c r="L469" i="5"/>
  <c r="A470" i="5"/>
  <c r="B470" i="5"/>
  <c r="C470" i="5"/>
  <c r="D470" i="5"/>
  <c r="J470" i="5" s="1"/>
  <c r="E470" i="5"/>
  <c r="F470" i="5"/>
  <c r="L470" i="5"/>
  <c r="A471" i="5"/>
  <c r="B471" i="5"/>
  <c r="C471" i="5"/>
  <c r="D471" i="5"/>
  <c r="M471" i="5" s="1"/>
  <c r="E471" i="5"/>
  <c r="F471" i="5"/>
  <c r="L471" i="5"/>
  <c r="O471" i="5"/>
  <c r="A472" i="5"/>
  <c r="B472" i="5"/>
  <c r="C472" i="5"/>
  <c r="D472" i="5"/>
  <c r="M472" i="5" s="1"/>
  <c r="E472" i="5"/>
  <c r="F472" i="5"/>
  <c r="L472" i="5"/>
  <c r="A473" i="5"/>
  <c r="B473" i="5"/>
  <c r="C473" i="5"/>
  <c r="D473" i="5"/>
  <c r="J473" i="5" s="1"/>
  <c r="E473" i="5"/>
  <c r="F473" i="5"/>
  <c r="L473" i="5"/>
  <c r="A474" i="5"/>
  <c r="B474" i="5"/>
  <c r="C474" i="5"/>
  <c r="D474" i="5"/>
  <c r="G474" i="5" s="1"/>
  <c r="AA474" i="5" s="1"/>
  <c r="E474" i="5"/>
  <c r="F474" i="5"/>
  <c r="L474" i="5"/>
  <c r="A475" i="5"/>
  <c r="B475" i="5"/>
  <c r="C475" i="5"/>
  <c r="D475" i="5"/>
  <c r="E475" i="5"/>
  <c r="F475" i="5"/>
  <c r="L475" i="5"/>
  <c r="A476" i="5"/>
  <c r="B476" i="5"/>
  <c r="C476" i="5"/>
  <c r="D476" i="5"/>
  <c r="E476" i="5"/>
  <c r="F476" i="5"/>
  <c r="L476" i="5"/>
  <c r="A477" i="5"/>
  <c r="B477" i="5"/>
  <c r="C477" i="5"/>
  <c r="D477" i="5"/>
  <c r="Q477" i="5" s="1"/>
  <c r="E477" i="5"/>
  <c r="F477" i="5"/>
  <c r="L477" i="5"/>
  <c r="O477" i="5"/>
  <c r="A478" i="5"/>
  <c r="B478" i="5"/>
  <c r="C478" i="5"/>
  <c r="D478" i="5"/>
  <c r="G478" i="5" s="1"/>
  <c r="E478" i="5"/>
  <c r="F478" i="5"/>
  <c r="L478" i="5"/>
  <c r="A479" i="5"/>
  <c r="B479" i="5"/>
  <c r="C479" i="5"/>
  <c r="D479" i="5"/>
  <c r="J479" i="5" s="1"/>
  <c r="E479" i="5"/>
  <c r="F479" i="5"/>
  <c r="L479" i="5"/>
  <c r="A480" i="5"/>
  <c r="B480" i="5"/>
  <c r="C480" i="5"/>
  <c r="D480" i="5"/>
  <c r="Q480" i="5" s="1"/>
  <c r="E480" i="5"/>
  <c r="F480" i="5"/>
  <c r="L480" i="5"/>
  <c r="O480" i="5"/>
  <c r="A481" i="5"/>
  <c r="B481" i="5"/>
  <c r="C481" i="5"/>
  <c r="D481" i="5"/>
  <c r="M481" i="5" s="1"/>
  <c r="E481" i="5"/>
  <c r="F481" i="5"/>
  <c r="L481" i="5"/>
  <c r="Q481" i="5"/>
  <c r="A482" i="5"/>
  <c r="B482" i="5"/>
  <c r="C482" i="5"/>
  <c r="D482" i="5"/>
  <c r="O482" i="5" s="1"/>
  <c r="E482" i="5"/>
  <c r="F482" i="5"/>
  <c r="L482" i="5"/>
  <c r="A483" i="5"/>
  <c r="B483" i="5"/>
  <c r="C483" i="5"/>
  <c r="D483" i="5"/>
  <c r="O483" i="5" s="1"/>
  <c r="E483" i="5"/>
  <c r="F483" i="5"/>
  <c r="L483" i="5"/>
  <c r="A484" i="5"/>
  <c r="B484" i="5"/>
  <c r="C484" i="5"/>
  <c r="D484" i="5"/>
  <c r="M484" i="5" s="1"/>
  <c r="E484" i="5"/>
  <c r="F484" i="5"/>
  <c r="L484" i="5"/>
  <c r="A485" i="5"/>
  <c r="B485" i="5"/>
  <c r="C485" i="5"/>
  <c r="D485" i="5"/>
  <c r="Q485" i="5" s="1"/>
  <c r="E485" i="5"/>
  <c r="F485" i="5"/>
  <c r="L485" i="5"/>
  <c r="A486" i="5"/>
  <c r="B486" i="5"/>
  <c r="C486" i="5"/>
  <c r="D486" i="5"/>
  <c r="M486" i="5" s="1"/>
  <c r="E486" i="5"/>
  <c r="F486" i="5"/>
  <c r="L486" i="5"/>
  <c r="A487" i="5"/>
  <c r="B487" i="5"/>
  <c r="C487" i="5"/>
  <c r="D487" i="5"/>
  <c r="J487" i="5" s="1"/>
  <c r="P487" i="5" s="1"/>
  <c r="E487" i="5"/>
  <c r="F487" i="5"/>
  <c r="L487" i="5"/>
  <c r="M487" i="5"/>
  <c r="O487" i="5"/>
  <c r="Q487" i="5"/>
  <c r="A488" i="5"/>
  <c r="B488" i="5"/>
  <c r="C488" i="5"/>
  <c r="D488" i="5"/>
  <c r="J488" i="5" s="1"/>
  <c r="E488" i="5"/>
  <c r="F488" i="5"/>
  <c r="L488" i="5"/>
  <c r="A489" i="5"/>
  <c r="B489" i="5"/>
  <c r="C489" i="5"/>
  <c r="D489" i="5"/>
  <c r="O489" i="5" s="1"/>
  <c r="E489" i="5"/>
  <c r="F489" i="5"/>
  <c r="G489" i="5"/>
  <c r="AA489" i="5" s="1"/>
  <c r="L489" i="5"/>
  <c r="A490" i="5"/>
  <c r="B490" i="5"/>
  <c r="C490" i="5"/>
  <c r="D490" i="5"/>
  <c r="J490" i="5" s="1"/>
  <c r="E490" i="5"/>
  <c r="F490" i="5"/>
  <c r="L490" i="5"/>
  <c r="M490" i="5"/>
  <c r="O490" i="5"/>
  <c r="Q490" i="5"/>
  <c r="A491" i="5"/>
  <c r="B491" i="5"/>
  <c r="C491" i="5"/>
  <c r="D491" i="5"/>
  <c r="O491" i="5" s="1"/>
  <c r="E491" i="5"/>
  <c r="F491" i="5"/>
  <c r="L491" i="5"/>
  <c r="Q491" i="5"/>
  <c r="A492" i="5"/>
  <c r="B492" i="5"/>
  <c r="C492" i="5"/>
  <c r="D492" i="5"/>
  <c r="J492" i="5" s="1"/>
  <c r="P492" i="5" s="1"/>
  <c r="E492" i="5"/>
  <c r="F492" i="5"/>
  <c r="L492" i="5"/>
  <c r="A493" i="5"/>
  <c r="B493" i="5"/>
  <c r="C493" i="5"/>
  <c r="D493" i="5"/>
  <c r="O493" i="5" s="1"/>
  <c r="E493" i="5"/>
  <c r="F493" i="5"/>
  <c r="L493" i="5"/>
  <c r="M493" i="5"/>
  <c r="A494" i="5"/>
  <c r="B494" i="5"/>
  <c r="C494" i="5"/>
  <c r="D494" i="5"/>
  <c r="M494" i="5" s="1"/>
  <c r="E494" i="5"/>
  <c r="F494" i="5"/>
  <c r="L494" i="5"/>
  <c r="A495" i="5"/>
  <c r="B495" i="5"/>
  <c r="C495" i="5"/>
  <c r="D495" i="5"/>
  <c r="J495" i="5" s="1"/>
  <c r="E495" i="5"/>
  <c r="F495" i="5"/>
  <c r="L495" i="5"/>
  <c r="A496" i="5"/>
  <c r="B496" i="5"/>
  <c r="C496" i="5"/>
  <c r="D496" i="5"/>
  <c r="M496" i="5" s="1"/>
  <c r="E496" i="5"/>
  <c r="F496" i="5"/>
  <c r="L496" i="5"/>
  <c r="A497" i="5"/>
  <c r="B497" i="5"/>
  <c r="C497" i="5"/>
  <c r="D497" i="5"/>
  <c r="Q497" i="5" s="1"/>
  <c r="E497" i="5"/>
  <c r="F497" i="5"/>
  <c r="L497" i="5"/>
  <c r="A498" i="5"/>
  <c r="B498" i="5"/>
  <c r="C498" i="5"/>
  <c r="D498" i="5"/>
  <c r="M498" i="5" s="1"/>
  <c r="E498" i="5"/>
  <c r="F498" i="5"/>
  <c r="L498" i="5"/>
  <c r="A499" i="5"/>
  <c r="B499" i="5"/>
  <c r="C499" i="5"/>
  <c r="D499" i="5"/>
  <c r="E499" i="5"/>
  <c r="F499" i="5"/>
  <c r="L499" i="5"/>
  <c r="C8" i="6"/>
  <c r="F8" i="6"/>
  <c r="C9" i="6"/>
  <c r="G9" i="6" s="1"/>
  <c r="F9" i="6"/>
  <c r="C10" i="6"/>
  <c r="G10" i="6" s="1"/>
  <c r="F10" i="6"/>
  <c r="C11" i="6"/>
  <c r="G11" i="6" s="1"/>
  <c r="F11" i="6"/>
  <c r="C12" i="6"/>
  <c r="G12" i="6" s="1"/>
  <c r="F12" i="6"/>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A5" i="5"/>
  <c r="B5" i="5"/>
  <c r="C5" i="5"/>
  <c r="D5" i="5"/>
  <c r="E5" i="5"/>
  <c r="F5" i="5"/>
  <c r="I5" i="5"/>
  <c r="L5" i="5"/>
  <c r="A6" i="5"/>
  <c r="B6" i="5"/>
  <c r="C6" i="5"/>
  <c r="D6" i="5"/>
  <c r="O6" i="5" s="1"/>
  <c r="E6" i="5"/>
  <c r="F6" i="5"/>
  <c r="I6" i="5"/>
  <c r="L6" i="5"/>
  <c r="A7" i="5"/>
  <c r="B7" i="5"/>
  <c r="C7" i="5"/>
  <c r="D7" i="5"/>
  <c r="O7" i="5" s="1"/>
  <c r="E7" i="5"/>
  <c r="F7" i="5"/>
  <c r="I7" i="5"/>
  <c r="L7" i="5"/>
  <c r="Q7" i="5"/>
  <c r="A8" i="5"/>
  <c r="B8" i="5"/>
  <c r="C8" i="5"/>
  <c r="D8" i="5"/>
  <c r="Q8" i="5" s="1"/>
  <c r="E8" i="5"/>
  <c r="F8" i="5"/>
  <c r="I8" i="5"/>
  <c r="L8" i="5"/>
  <c r="A9" i="5"/>
  <c r="B9" i="5"/>
  <c r="C9" i="5"/>
  <c r="D9" i="5"/>
  <c r="Q9" i="5" s="1"/>
  <c r="E9" i="5"/>
  <c r="F9" i="5"/>
  <c r="I9" i="5"/>
  <c r="L9" i="5"/>
  <c r="A10" i="5"/>
  <c r="B10" i="5"/>
  <c r="C10" i="5"/>
  <c r="D10" i="5"/>
  <c r="E10" i="5"/>
  <c r="F10" i="5"/>
  <c r="I10" i="5"/>
  <c r="L10" i="5"/>
  <c r="A11" i="5"/>
  <c r="B11" i="5"/>
  <c r="C11" i="5"/>
  <c r="D11" i="5"/>
  <c r="E11" i="5"/>
  <c r="F11" i="5"/>
  <c r="I11" i="5"/>
  <c r="L11" i="5"/>
  <c r="A12" i="5"/>
  <c r="B12" i="5"/>
  <c r="C12" i="5"/>
  <c r="D12" i="5"/>
  <c r="O12" i="5" s="1"/>
  <c r="E12" i="5"/>
  <c r="F12" i="5"/>
  <c r="I12" i="5"/>
  <c r="L12" i="5"/>
  <c r="A13" i="5"/>
  <c r="B13" i="5"/>
  <c r="C13" i="5"/>
  <c r="D13" i="5"/>
  <c r="O13" i="5" s="1"/>
  <c r="E13" i="5"/>
  <c r="F13" i="5"/>
  <c r="I13" i="5"/>
  <c r="L13" i="5"/>
  <c r="A14" i="5"/>
  <c r="B14" i="5"/>
  <c r="C14" i="5"/>
  <c r="D14" i="5"/>
  <c r="E14" i="5"/>
  <c r="F14" i="5"/>
  <c r="I14" i="5"/>
  <c r="L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D15" i="5"/>
  <c r="J15" i="5" s="1"/>
  <c r="D16" i="5"/>
  <c r="J16" i="5" s="1"/>
  <c r="D17" i="5"/>
  <c r="M17" i="5" s="1"/>
  <c r="D18" i="5"/>
  <c r="J18" i="5" s="1"/>
  <c r="D19" i="5"/>
  <c r="J19" i="5" s="1"/>
  <c r="D20" i="5"/>
  <c r="J20" i="5" s="1"/>
  <c r="D21" i="5"/>
  <c r="D22" i="5"/>
  <c r="J22" i="5" s="1"/>
  <c r="D23" i="5"/>
  <c r="M23" i="5" s="1"/>
  <c r="D24" i="5"/>
  <c r="J24" i="5" s="1"/>
  <c r="D25" i="5"/>
  <c r="M25" i="5" s="1"/>
  <c r="D26" i="5"/>
  <c r="J26" i="5" s="1"/>
  <c r="D27" i="5"/>
  <c r="J27" i="5" s="1"/>
  <c r="D28" i="5"/>
  <c r="J28" i="5" s="1"/>
  <c r="D29" i="5"/>
  <c r="M29" i="5" s="1"/>
  <c r="D30" i="5"/>
  <c r="J30" i="5" s="1"/>
  <c r="D31" i="5"/>
  <c r="J31" i="5" s="1"/>
  <c r="D32" i="5"/>
  <c r="J32" i="5" s="1"/>
  <c r="D33" i="5"/>
  <c r="D34" i="5"/>
  <c r="J34" i="5" s="1"/>
  <c r="D35" i="5"/>
  <c r="J35" i="5" s="1"/>
  <c r="D36" i="5"/>
  <c r="J36" i="5" s="1"/>
  <c r="D37" i="5"/>
  <c r="M37" i="5" s="1"/>
  <c r="D38" i="5"/>
  <c r="J38" i="5" s="1"/>
  <c r="D39" i="5"/>
  <c r="O39" i="5" s="1"/>
  <c r="D40" i="5"/>
  <c r="J40" i="5" s="1"/>
  <c r="D41" i="5"/>
  <c r="M41" i="5" s="1"/>
  <c r="D42" i="5"/>
  <c r="J42" i="5" s="1"/>
  <c r="D43" i="5"/>
  <c r="J43" i="5" s="1"/>
  <c r="D44" i="5"/>
  <c r="J44" i="5" s="1"/>
  <c r="D45" i="5"/>
  <c r="D46" i="5"/>
  <c r="J46" i="5" s="1"/>
  <c r="D47" i="5"/>
  <c r="J47" i="5" s="1"/>
  <c r="D48" i="5"/>
  <c r="J48" i="5" s="1"/>
  <c r="D49" i="5"/>
  <c r="M49" i="5" s="1"/>
  <c r="D50" i="5"/>
  <c r="J50" i="5" s="1"/>
  <c r="D51" i="5"/>
  <c r="Q51" i="5" s="1"/>
  <c r="D52" i="5"/>
  <c r="J52" i="5" s="1"/>
  <c r="D53" i="5"/>
  <c r="M53" i="5" s="1"/>
  <c r="D54" i="5"/>
  <c r="J54" i="5" s="1"/>
  <c r="D55" i="5"/>
  <c r="J55" i="5" s="1"/>
  <c r="D56" i="5"/>
  <c r="J56" i="5" s="1"/>
  <c r="D57" i="5"/>
  <c r="D58" i="5"/>
  <c r="J58" i="5" s="1"/>
  <c r="D59" i="5"/>
  <c r="M59" i="5" s="1"/>
  <c r="D60" i="5"/>
  <c r="M60" i="5" s="1"/>
  <c r="D61" i="5"/>
  <c r="M61" i="5" s="1"/>
  <c r="D62" i="5"/>
  <c r="O62" i="5" s="1"/>
  <c r="D63" i="5"/>
  <c r="D64" i="5"/>
  <c r="J64" i="5" s="1"/>
  <c r="D65" i="5"/>
  <c r="M65" i="5" s="1"/>
  <c r="D66" i="5"/>
  <c r="J66" i="5" s="1"/>
  <c r="D67" i="5"/>
  <c r="J67" i="5" s="1"/>
  <c r="D68" i="5"/>
  <c r="J68" i="5" s="1"/>
  <c r="D69" i="5"/>
  <c r="D70" i="5"/>
  <c r="J70" i="5" s="1"/>
  <c r="D71" i="5"/>
  <c r="J71" i="5" s="1"/>
  <c r="D72" i="5"/>
  <c r="J72" i="5" s="1"/>
  <c r="D73" i="5"/>
  <c r="M73" i="5" s="1"/>
  <c r="D74" i="5"/>
  <c r="J74" i="5" s="1"/>
  <c r="D75" i="5"/>
  <c r="O75" i="5" s="1"/>
  <c r="D76" i="5"/>
  <c r="J76" i="5" s="1"/>
  <c r="D77" i="5"/>
  <c r="M77" i="5" s="1"/>
  <c r="D78" i="5"/>
  <c r="J78" i="5" s="1"/>
  <c r="D79" i="5"/>
  <c r="J79" i="5" s="1"/>
  <c r="D80" i="5"/>
  <c r="J80" i="5" s="1"/>
  <c r="D81" i="5"/>
  <c r="D82" i="5"/>
  <c r="J82" i="5" s="1"/>
  <c r="D83" i="5"/>
  <c r="J83" i="5" s="1"/>
  <c r="D84" i="5"/>
  <c r="J84" i="5" s="1"/>
  <c r="D85" i="5"/>
  <c r="M85" i="5" s="1"/>
  <c r="D86" i="5"/>
  <c r="J86" i="5" s="1"/>
  <c r="D87" i="5"/>
  <c r="J87" i="5" s="1"/>
  <c r="D88" i="5"/>
  <c r="J88" i="5" s="1"/>
  <c r="D89" i="5"/>
  <c r="M89" i="5" s="1"/>
  <c r="D90" i="5"/>
  <c r="J90" i="5" s="1"/>
  <c r="D91" i="5"/>
  <c r="J91" i="5" s="1"/>
  <c r="D92" i="5"/>
  <c r="J92" i="5" s="1"/>
  <c r="D93" i="5"/>
  <c r="D94" i="5"/>
  <c r="J94" i="5" s="1"/>
  <c r="D95" i="5"/>
  <c r="M95" i="5" s="1"/>
  <c r="D96" i="5"/>
  <c r="J96" i="5" s="1"/>
  <c r="D97" i="5"/>
  <c r="M97" i="5" s="1"/>
  <c r="D98" i="5"/>
  <c r="J98" i="5" s="1"/>
  <c r="D99" i="5"/>
  <c r="J99" i="5" s="1"/>
  <c r="D100" i="5"/>
  <c r="J100" i="5" s="1"/>
  <c r="D101" i="5"/>
  <c r="M101" i="5" s="1"/>
  <c r="D102" i="5"/>
  <c r="J102" i="5" s="1"/>
  <c r="D103" i="5"/>
  <c r="J103" i="5" s="1"/>
  <c r="D104" i="5"/>
  <c r="J104" i="5" s="1"/>
  <c r="D105" i="5"/>
  <c r="D106" i="5"/>
  <c r="J106" i="5" s="1"/>
  <c r="D107" i="5"/>
  <c r="J107" i="5" s="1"/>
  <c r="D108" i="5"/>
  <c r="J108" i="5" s="1"/>
  <c r="D109" i="5"/>
  <c r="M109" i="5" s="1"/>
  <c r="D110" i="5"/>
  <c r="J110" i="5" s="1"/>
  <c r="D111" i="5"/>
  <c r="J111" i="5" s="1"/>
  <c r="D112" i="5"/>
  <c r="J112" i="5" s="1"/>
  <c r="D113" i="5"/>
  <c r="M113" i="5" s="1"/>
  <c r="D114" i="5"/>
  <c r="J114" i="5" s="1"/>
  <c r="D115" i="5"/>
  <c r="J115" i="5" s="1"/>
  <c r="D116" i="5"/>
  <c r="J116" i="5" s="1"/>
  <c r="D117" i="5"/>
  <c r="D118" i="5"/>
  <c r="J118" i="5" s="1"/>
  <c r="D119" i="5"/>
  <c r="J119" i="5" s="1"/>
  <c r="D120" i="5"/>
  <c r="J120" i="5" s="1"/>
  <c r="D121" i="5"/>
  <c r="M121" i="5" s="1"/>
  <c r="D122" i="5"/>
  <c r="J122" i="5" s="1"/>
  <c r="D123" i="5"/>
  <c r="O123" i="5" s="1"/>
  <c r="D124" i="5"/>
  <c r="J124" i="5" s="1"/>
  <c r="D125" i="5"/>
  <c r="M125" i="5" s="1"/>
  <c r="D126" i="5"/>
  <c r="J126" i="5" s="1"/>
  <c r="D127" i="5"/>
  <c r="J127" i="5" s="1"/>
  <c r="D128" i="5"/>
  <c r="J128" i="5" s="1"/>
  <c r="D129" i="5"/>
  <c r="D130" i="5"/>
  <c r="J130" i="5" s="1"/>
  <c r="D131" i="5"/>
  <c r="M131" i="5" s="1"/>
  <c r="D132" i="5"/>
  <c r="J132" i="5" s="1"/>
  <c r="D133" i="5"/>
  <c r="M133" i="5" s="1"/>
  <c r="D134" i="5"/>
  <c r="J134" i="5" s="1"/>
  <c r="D135" i="5"/>
  <c r="Q135" i="5" s="1"/>
  <c r="D136" i="5"/>
  <c r="J136" i="5" s="1"/>
  <c r="D137" i="5"/>
  <c r="M137" i="5" s="1"/>
  <c r="D138" i="5"/>
  <c r="J138" i="5" s="1"/>
  <c r="D139" i="5"/>
  <c r="J139" i="5" s="1"/>
  <c r="D140" i="5"/>
  <c r="J140" i="5" s="1"/>
  <c r="D141" i="5"/>
  <c r="D142" i="5"/>
  <c r="J142" i="5" s="1"/>
  <c r="D143" i="5"/>
  <c r="J143" i="5" s="1"/>
  <c r="D144" i="5"/>
  <c r="J144" i="5" s="1"/>
  <c r="D145" i="5"/>
  <c r="M145" i="5" s="1"/>
  <c r="D146" i="5"/>
  <c r="J146" i="5" s="1"/>
  <c r="D147" i="5"/>
  <c r="Q147" i="5" s="1"/>
  <c r="D148" i="5"/>
  <c r="J148" i="5" s="1"/>
  <c r="D149" i="5"/>
  <c r="M149" i="5" s="1"/>
  <c r="D150" i="5"/>
  <c r="J150" i="5" s="1"/>
  <c r="D151" i="5"/>
  <c r="J151" i="5" s="1"/>
  <c r="D152" i="5"/>
  <c r="J152" i="5" s="1"/>
  <c r="D153" i="5"/>
  <c r="D154" i="5"/>
  <c r="J154" i="5" s="1"/>
  <c r="D155" i="5"/>
  <c r="J155" i="5" s="1"/>
  <c r="D156" i="5"/>
  <c r="M156" i="5" s="1"/>
  <c r="D157" i="5"/>
  <c r="M157" i="5" s="1"/>
  <c r="D158" i="5"/>
  <c r="J158" i="5" s="1"/>
  <c r="D159" i="5"/>
  <c r="O159" i="5" s="1"/>
  <c r="D160" i="5"/>
  <c r="J160" i="5" s="1"/>
  <c r="D161" i="5"/>
  <c r="M161" i="5" s="1"/>
  <c r="D162" i="5"/>
  <c r="J162" i="5" s="1"/>
  <c r="D163" i="5"/>
  <c r="J163" i="5" s="1"/>
  <c r="D164" i="5"/>
  <c r="J164" i="5" s="1"/>
  <c r="D165" i="5"/>
  <c r="D166" i="5"/>
  <c r="J166" i="5" s="1"/>
  <c r="D167" i="5"/>
  <c r="M167" i="5" s="1"/>
  <c r="D168" i="5"/>
  <c r="J168" i="5" s="1"/>
  <c r="D169" i="5"/>
  <c r="M169" i="5" s="1"/>
  <c r="D170" i="5"/>
  <c r="J170" i="5" s="1"/>
  <c r="D171" i="5"/>
  <c r="J171" i="5" s="1"/>
  <c r="D172" i="5"/>
  <c r="J172" i="5" s="1"/>
  <c r="D173" i="5"/>
  <c r="M173" i="5" s="1"/>
  <c r="D174" i="5"/>
  <c r="J174" i="5" s="1"/>
  <c r="D175" i="5"/>
  <c r="J175" i="5" s="1"/>
  <c r="D176" i="5"/>
  <c r="J176" i="5" s="1"/>
  <c r="D177" i="5"/>
  <c r="D178" i="5"/>
  <c r="J178" i="5" s="1"/>
  <c r="D179" i="5"/>
  <c r="J179" i="5" s="1"/>
  <c r="D180" i="5"/>
  <c r="J180" i="5" s="1"/>
  <c r="D181" i="5"/>
  <c r="M181" i="5" s="1"/>
  <c r="D182" i="5"/>
  <c r="Q182" i="5" s="1"/>
  <c r="D183" i="5"/>
  <c r="J183" i="5" s="1"/>
  <c r="D184" i="5"/>
  <c r="J184" i="5" s="1"/>
  <c r="D185" i="5"/>
  <c r="M185" i="5" s="1"/>
  <c r="D186" i="5"/>
  <c r="J186" i="5" s="1"/>
  <c r="D187" i="5"/>
  <c r="J187" i="5" s="1"/>
  <c r="D188" i="5"/>
  <c r="J188" i="5" s="1"/>
  <c r="D189" i="5"/>
  <c r="D190" i="5"/>
  <c r="J190" i="5" s="1"/>
  <c r="D191" i="5"/>
  <c r="J191" i="5" s="1"/>
  <c r="D192" i="5"/>
  <c r="J192" i="5" s="1"/>
  <c r="D193" i="5"/>
  <c r="M193" i="5" s="1"/>
  <c r="D194" i="5"/>
  <c r="J194" i="5" s="1"/>
  <c r="D195" i="5"/>
  <c r="J195" i="5" s="1"/>
  <c r="D196" i="5"/>
  <c r="J196" i="5" s="1"/>
  <c r="D197" i="5"/>
  <c r="M197" i="5" s="1"/>
  <c r="D198" i="5"/>
  <c r="J198" i="5" s="1"/>
  <c r="D199" i="5"/>
  <c r="J199" i="5" s="1"/>
  <c r="D200" i="5"/>
  <c r="J200" i="5" s="1"/>
  <c r="D201" i="5"/>
  <c r="D202" i="5"/>
  <c r="J202" i="5" s="1"/>
  <c r="D203" i="5"/>
  <c r="M203" i="5" s="1"/>
  <c r="D204" i="5"/>
  <c r="M204" i="5" s="1"/>
  <c r="D205" i="5"/>
  <c r="M205" i="5" s="1"/>
  <c r="D206" i="5"/>
  <c r="O206" i="5" s="1"/>
  <c r="D207" i="5"/>
  <c r="O207" i="5" s="1"/>
  <c r="D208" i="5"/>
  <c r="J208" i="5" s="1"/>
  <c r="D209" i="5"/>
  <c r="M209" i="5" s="1"/>
  <c r="D210" i="5"/>
  <c r="J210" i="5" s="1"/>
  <c r="D211" i="5"/>
  <c r="J211" i="5" s="1"/>
  <c r="D212" i="5"/>
  <c r="J212" i="5" s="1"/>
  <c r="D213" i="5"/>
  <c r="D214" i="5"/>
  <c r="J214" i="5" s="1"/>
  <c r="D215" i="5"/>
  <c r="J215" i="5" s="1"/>
  <c r="D216" i="5"/>
  <c r="J216" i="5" s="1"/>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F15" i="5"/>
  <c r="G15" i="5" s="1"/>
  <c r="F16" i="5"/>
  <c r="F17" i="5"/>
  <c r="F18" i="5"/>
  <c r="G18" i="5" s="1"/>
  <c r="F19" i="5"/>
  <c r="G19" i="5" s="1"/>
  <c r="F20" i="5"/>
  <c r="G20" i="5" s="1"/>
  <c r="F21" i="5"/>
  <c r="F22" i="5"/>
  <c r="F23" i="5"/>
  <c r="F24" i="5"/>
  <c r="F25" i="5"/>
  <c r="F26" i="5"/>
  <c r="F27" i="5"/>
  <c r="G27" i="5" s="1"/>
  <c r="F28" i="5"/>
  <c r="F29" i="5"/>
  <c r="F30" i="5"/>
  <c r="G30" i="5" s="1"/>
  <c r="F31" i="5"/>
  <c r="G31" i="5" s="1"/>
  <c r="F32" i="5"/>
  <c r="G32" i="5" s="1"/>
  <c r="F33" i="5"/>
  <c r="F34" i="5"/>
  <c r="F35" i="5"/>
  <c r="F36" i="5"/>
  <c r="F37" i="5"/>
  <c r="F38" i="5"/>
  <c r="F39" i="5"/>
  <c r="G39" i="5" s="1"/>
  <c r="F40" i="5"/>
  <c r="F41" i="5"/>
  <c r="F42" i="5"/>
  <c r="G42" i="5" s="1"/>
  <c r="F43" i="5"/>
  <c r="G43" i="5" s="1"/>
  <c r="F44" i="5"/>
  <c r="G44" i="5" s="1"/>
  <c r="F45" i="5"/>
  <c r="F46" i="5"/>
  <c r="F47" i="5"/>
  <c r="F48" i="5"/>
  <c r="F49" i="5"/>
  <c r="F50" i="5"/>
  <c r="F51" i="5"/>
  <c r="G51" i="5" s="1"/>
  <c r="F52" i="5"/>
  <c r="F53" i="5"/>
  <c r="F54" i="5"/>
  <c r="G54" i="5" s="1"/>
  <c r="F55" i="5"/>
  <c r="G55" i="5" s="1"/>
  <c r="F56" i="5"/>
  <c r="G56" i="5" s="1"/>
  <c r="F57" i="5"/>
  <c r="F58" i="5"/>
  <c r="F59" i="5"/>
  <c r="F60" i="5"/>
  <c r="F61" i="5"/>
  <c r="F62" i="5"/>
  <c r="F63" i="5"/>
  <c r="F64" i="5"/>
  <c r="F65" i="5"/>
  <c r="G65" i="5" s="1"/>
  <c r="F66" i="5"/>
  <c r="G66" i="5" s="1"/>
  <c r="F67" i="5"/>
  <c r="G67" i="5" s="1"/>
  <c r="F68" i="5"/>
  <c r="G68" i="5" s="1"/>
  <c r="F69" i="5"/>
  <c r="F70" i="5"/>
  <c r="F71" i="5"/>
  <c r="F72" i="5"/>
  <c r="F73" i="5"/>
  <c r="F74" i="5"/>
  <c r="F75" i="5"/>
  <c r="G75" i="5" s="1"/>
  <c r="F76" i="5"/>
  <c r="F77" i="5"/>
  <c r="F78" i="5"/>
  <c r="G78" i="5" s="1"/>
  <c r="F79" i="5"/>
  <c r="G79" i="5" s="1"/>
  <c r="F80" i="5"/>
  <c r="G80" i="5" s="1"/>
  <c r="F81" i="5"/>
  <c r="F82" i="5"/>
  <c r="F83" i="5"/>
  <c r="F84" i="5"/>
  <c r="F85" i="5"/>
  <c r="F86" i="5"/>
  <c r="F87" i="5"/>
  <c r="G87" i="5" s="1"/>
  <c r="F88" i="5"/>
  <c r="F89" i="5"/>
  <c r="F90" i="5"/>
  <c r="G90" i="5" s="1"/>
  <c r="F91" i="5"/>
  <c r="G91" i="5" s="1"/>
  <c r="F92" i="5"/>
  <c r="G92" i="5" s="1"/>
  <c r="F93" i="5"/>
  <c r="F94" i="5"/>
  <c r="F95" i="5"/>
  <c r="F96" i="5"/>
  <c r="F97" i="5"/>
  <c r="F98" i="5"/>
  <c r="F99" i="5"/>
  <c r="G99" i="5" s="1"/>
  <c r="F100" i="5"/>
  <c r="F101" i="5"/>
  <c r="F102" i="5"/>
  <c r="G102" i="5" s="1"/>
  <c r="F103" i="5"/>
  <c r="G103" i="5" s="1"/>
  <c r="F104" i="5"/>
  <c r="G104" i="5" s="1"/>
  <c r="F105" i="5"/>
  <c r="F106" i="5"/>
  <c r="F107" i="5"/>
  <c r="F108" i="5"/>
  <c r="F109" i="5"/>
  <c r="F110" i="5"/>
  <c r="F111" i="5"/>
  <c r="G111" i="5" s="1"/>
  <c r="F112" i="5"/>
  <c r="F113" i="5"/>
  <c r="F114" i="5"/>
  <c r="G114" i="5" s="1"/>
  <c r="F115" i="5"/>
  <c r="G115" i="5" s="1"/>
  <c r="F116" i="5"/>
  <c r="F117" i="5"/>
  <c r="F118" i="5"/>
  <c r="F119" i="5"/>
  <c r="F120" i="5"/>
  <c r="F121" i="5"/>
  <c r="F122" i="5"/>
  <c r="F123" i="5"/>
  <c r="G123" i="5" s="1"/>
  <c r="F124" i="5"/>
  <c r="F125" i="5"/>
  <c r="F126" i="5"/>
  <c r="G126" i="5" s="1"/>
  <c r="F127" i="5"/>
  <c r="G127" i="5" s="1"/>
  <c r="F128" i="5"/>
  <c r="G128" i="5" s="1"/>
  <c r="F129" i="5"/>
  <c r="F130" i="5"/>
  <c r="F131" i="5"/>
  <c r="F132" i="5"/>
  <c r="F133" i="5"/>
  <c r="F134" i="5"/>
  <c r="F135" i="5"/>
  <c r="G135" i="5" s="1"/>
  <c r="F136" i="5"/>
  <c r="F137" i="5"/>
  <c r="F138" i="5"/>
  <c r="G138" i="5" s="1"/>
  <c r="F139" i="5"/>
  <c r="G139" i="5" s="1"/>
  <c r="F140" i="5"/>
  <c r="G140" i="5" s="1"/>
  <c r="F141" i="5"/>
  <c r="F142" i="5"/>
  <c r="F143" i="5"/>
  <c r="F144" i="5"/>
  <c r="F145" i="5"/>
  <c r="F146" i="5"/>
  <c r="F147" i="5"/>
  <c r="G147" i="5" s="1"/>
  <c r="F148" i="5"/>
  <c r="F149" i="5"/>
  <c r="F150" i="5"/>
  <c r="G150" i="5" s="1"/>
  <c r="F151" i="5"/>
  <c r="G151" i="5" s="1"/>
  <c r="F152" i="5"/>
  <c r="G152" i="5" s="1"/>
  <c r="F153" i="5"/>
  <c r="F154" i="5"/>
  <c r="F155" i="5"/>
  <c r="F156" i="5"/>
  <c r="F157" i="5"/>
  <c r="F158" i="5"/>
  <c r="F159" i="5"/>
  <c r="G159" i="5" s="1"/>
  <c r="F160" i="5"/>
  <c r="F161" i="5"/>
  <c r="F162" i="5"/>
  <c r="G162" i="5" s="1"/>
  <c r="F163" i="5"/>
  <c r="G163" i="5" s="1"/>
  <c r="F164" i="5"/>
  <c r="G164" i="5" s="1"/>
  <c r="F165" i="5"/>
  <c r="F166" i="5"/>
  <c r="F167" i="5"/>
  <c r="F168" i="5"/>
  <c r="F169" i="5"/>
  <c r="F170" i="5"/>
  <c r="F171" i="5"/>
  <c r="G171" i="5" s="1"/>
  <c r="F172" i="5"/>
  <c r="F173" i="5"/>
  <c r="F174" i="5"/>
  <c r="G174" i="5" s="1"/>
  <c r="F175" i="5"/>
  <c r="G175" i="5" s="1"/>
  <c r="F176" i="5"/>
  <c r="G176" i="5" s="1"/>
  <c r="F177" i="5"/>
  <c r="F178" i="5"/>
  <c r="F179" i="5"/>
  <c r="F180" i="5"/>
  <c r="F181" i="5"/>
  <c r="F182" i="5"/>
  <c r="F183" i="5"/>
  <c r="G183" i="5" s="1"/>
  <c r="F184" i="5"/>
  <c r="F185" i="5"/>
  <c r="F186" i="5"/>
  <c r="G186" i="5" s="1"/>
  <c r="F187" i="5"/>
  <c r="G187" i="5" s="1"/>
  <c r="F188" i="5"/>
  <c r="G188" i="5" s="1"/>
  <c r="F189" i="5"/>
  <c r="F190" i="5"/>
  <c r="F191" i="5"/>
  <c r="F192" i="5"/>
  <c r="F193" i="5"/>
  <c r="F194" i="5"/>
  <c r="F195" i="5"/>
  <c r="G195" i="5" s="1"/>
  <c r="F196" i="5"/>
  <c r="F197" i="5"/>
  <c r="F198" i="5"/>
  <c r="G198" i="5" s="1"/>
  <c r="F199" i="5"/>
  <c r="G199" i="5" s="1"/>
  <c r="F200" i="5"/>
  <c r="G200" i="5" s="1"/>
  <c r="F201" i="5"/>
  <c r="F202" i="5"/>
  <c r="F203" i="5"/>
  <c r="F204" i="5"/>
  <c r="F205" i="5"/>
  <c r="F206" i="5"/>
  <c r="F207" i="5"/>
  <c r="G207" i="5" s="1"/>
  <c r="F208" i="5"/>
  <c r="F209" i="5"/>
  <c r="F210" i="5"/>
  <c r="G210" i="5" s="1"/>
  <c r="F211" i="5"/>
  <c r="G211" i="5" s="1"/>
  <c r="F212" i="5"/>
  <c r="G212" i="5" s="1"/>
  <c r="F213" i="5"/>
  <c r="F214" i="5"/>
  <c r="F215" i="5"/>
  <c r="F216" i="5"/>
  <c r="G116" i="5"/>
  <c r="O15" i="5"/>
  <c r="O16" i="5"/>
  <c r="O18" i="5"/>
  <c r="O19" i="5"/>
  <c r="O20" i="5"/>
  <c r="O27" i="5"/>
  <c r="O28" i="5"/>
  <c r="O30" i="5"/>
  <c r="O31" i="5"/>
  <c r="O32" i="5"/>
  <c r="O40" i="5"/>
  <c r="O42" i="5"/>
  <c r="O43" i="5"/>
  <c r="O44" i="5"/>
  <c r="O51" i="5"/>
  <c r="O52" i="5"/>
  <c r="O54" i="5"/>
  <c r="O55" i="5"/>
  <c r="O56" i="5"/>
  <c r="O60" i="5"/>
  <c r="O61" i="5"/>
  <c r="O64" i="5"/>
  <c r="O66" i="5"/>
  <c r="O67" i="5"/>
  <c r="O68" i="5"/>
  <c r="O69" i="5"/>
  <c r="O76" i="5"/>
  <c r="O78" i="5"/>
  <c r="O79" i="5"/>
  <c r="O80" i="5"/>
  <c r="O87" i="5"/>
  <c r="O88" i="5"/>
  <c r="O90" i="5"/>
  <c r="O91" i="5"/>
  <c r="O92" i="5"/>
  <c r="O99" i="5"/>
  <c r="O100" i="5"/>
  <c r="O102" i="5"/>
  <c r="O103" i="5"/>
  <c r="O104" i="5"/>
  <c r="O111" i="5"/>
  <c r="O112" i="5"/>
  <c r="O114" i="5"/>
  <c r="O115" i="5"/>
  <c r="O116" i="5"/>
  <c r="O121" i="5"/>
  <c r="O124" i="5"/>
  <c r="O126" i="5"/>
  <c r="O127" i="5"/>
  <c r="O128" i="5"/>
  <c r="O135" i="5"/>
  <c r="O136" i="5"/>
  <c r="O138" i="5"/>
  <c r="O139" i="5"/>
  <c r="O140" i="5"/>
  <c r="O148" i="5"/>
  <c r="O150" i="5"/>
  <c r="O151" i="5"/>
  <c r="O152" i="5"/>
  <c r="O160" i="5"/>
  <c r="O162" i="5"/>
  <c r="O163" i="5"/>
  <c r="O164" i="5"/>
  <c r="O171" i="5"/>
  <c r="O172" i="5"/>
  <c r="O174" i="5"/>
  <c r="O175" i="5"/>
  <c r="O176" i="5"/>
  <c r="O181" i="5"/>
  <c r="O183" i="5"/>
  <c r="O184" i="5"/>
  <c r="O186" i="5"/>
  <c r="O187" i="5"/>
  <c r="O188" i="5"/>
  <c r="O195" i="5"/>
  <c r="O196" i="5"/>
  <c r="O198" i="5"/>
  <c r="O199" i="5"/>
  <c r="O200" i="5"/>
  <c r="O208" i="5"/>
  <c r="O210" i="5"/>
  <c r="O211" i="5"/>
  <c r="O212" i="5"/>
  <c r="O213" i="5"/>
  <c r="Q15" i="5"/>
  <c r="Q16" i="5"/>
  <c r="Q18" i="5"/>
  <c r="Q19" i="5"/>
  <c r="Q20" i="5"/>
  <c r="Q27" i="5"/>
  <c r="Q28" i="5"/>
  <c r="Q30" i="5"/>
  <c r="Q31" i="5"/>
  <c r="Q32" i="5"/>
  <c r="Q39" i="5"/>
  <c r="Q40" i="5"/>
  <c r="Q42" i="5"/>
  <c r="Q43" i="5"/>
  <c r="Q44" i="5"/>
  <c r="Q52" i="5"/>
  <c r="Q54" i="5"/>
  <c r="Q55" i="5"/>
  <c r="Q56" i="5"/>
  <c r="Q61" i="5"/>
  <c r="Q64" i="5"/>
  <c r="Q66" i="5"/>
  <c r="Q67" i="5"/>
  <c r="Q68" i="5"/>
  <c r="Q75" i="5"/>
  <c r="Q76" i="5"/>
  <c r="Q78" i="5"/>
  <c r="Q79" i="5"/>
  <c r="Q80" i="5"/>
  <c r="Q87" i="5"/>
  <c r="Q88" i="5"/>
  <c r="Q90" i="5"/>
  <c r="Q91" i="5"/>
  <c r="Q92" i="5"/>
  <c r="Q99" i="5"/>
  <c r="Q100" i="5"/>
  <c r="Q102" i="5"/>
  <c r="Q103" i="5"/>
  <c r="Q104" i="5"/>
  <c r="Q111" i="5"/>
  <c r="Q112" i="5"/>
  <c r="Q114" i="5"/>
  <c r="Q115" i="5"/>
  <c r="Q116" i="5"/>
  <c r="Q123" i="5"/>
  <c r="Q124" i="5"/>
  <c r="Q126" i="5"/>
  <c r="Q127" i="5"/>
  <c r="Q128" i="5"/>
  <c r="Q136" i="5"/>
  <c r="Q138" i="5"/>
  <c r="Q139" i="5"/>
  <c r="Q140" i="5"/>
  <c r="Q145" i="5"/>
  <c r="Q148" i="5"/>
  <c r="Q150" i="5"/>
  <c r="Q151" i="5"/>
  <c r="Q152" i="5"/>
  <c r="Q159" i="5"/>
  <c r="Q160" i="5"/>
  <c r="Q162" i="5"/>
  <c r="Q163" i="5"/>
  <c r="Q164" i="5"/>
  <c r="Q171" i="5"/>
  <c r="Q172" i="5"/>
  <c r="Q174" i="5"/>
  <c r="Q175" i="5"/>
  <c r="Q176" i="5"/>
  <c r="Q183" i="5"/>
  <c r="Q184" i="5"/>
  <c r="Q186" i="5"/>
  <c r="Q187" i="5"/>
  <c r="Q188" i="5"/>
  <c r="Q195" i="5"/>
  <c r="Q196" i="5"/>
  <c r="Q198" i="5"/>
  <c r="Q199" i="5"/>
  <c r="Q200" i="5"/>
  <c r="Q205" i="5"/>
  <c r="Q207" i="5"/>
  <c r="Q208" i="5"/>
  <c r="Q210" i="5"/>
  <c r="Q211" i="5"/>
  <c r="Q212" i="5"/>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D5" i="3"/>
  <c r="O5" i="3" s="1"/>
  <c r="D6" i="3"/>
  <c r="D7" i="3"/>
  <c r="O7" i="3" s="1"/>
  <c r="D8" i="3"/>
  <c r="O8" i="3" s="1"/>
  <c r="D9" i="3"/>
  <c r="Q9" i="3" s="1"/>
  <c r="D10" i="3"/>
  <c r="Q10" i="3" s="1"/>
  <c r="D11" i="3"/>
  <c r="D12" i="3"/>
  <c r="Q12" i="3" s="1"/>
  <c r="D13" i="3"/>
  <c r="D14" i="3"/>
  <c r="D15" i="3"/>
  <c r="D16" i="3"/>
  <c r="D17" i="3"/>
  <c r="Q17" i="3" s="1"/>
  <c r="D18" i="3"/>
  <c r="D19" i="3"/>
  <c r="O19" i="3" s="1"/>
  <c r="D20" i="3"/>
  <c r="Q20" i="3" s="1"/>
  <c r="D21" i="3"/>
  <c r="O21" i="3" s="1"/>
  <c r="D22" i="3"/>
  <c r="O22" i="3" s="1"/>
  <c r="D23" i="3"/>
  <c r="Q23" i="3" s="1"/>
  <c r="D24" i="3"/>
  <c r="O24" i="3" s="1"/>
  <c r="D25" i="3"/>
  <c r="D26" i="3"/>
  <c r="Q26" i="3" s="1"/>
  <c r="D27" i="3"/>
  <c r="O27" i="3" s="1"/>
  <c r="D28" i="3"/>
  <c r="D29" i="3"/>
  <c r="O29" i="3" s="1"/>
  <c r="D30" i="3"/>
  <c r="D31" i="3"/>
  <c r="O31" i="3" s="1"/>
  <c r="D32" i="3"/>
  <c r="D33" i="3"/>
  <c r="Q33" i="3" s="1"/>
  <c r="D34" i="3"/>
  <c r="O34" i="3" s="1"/>
  <c r="D35" i="3"/>
  <c r="Q35" i="3" s="1"/>
  <c r="D36" i="3"/>
  <c r="D37" i="3"/>
  <c r="D38" i="3"/>
  <c r="Q38" i="3" s="1"/>
  <c r="D39" i="3"/>
  <c r="D40" i="3"/>
  <c r="D41" i="3"/>
  <c r="O41" i="3" s="1"/>
  <c r="D42" i="3"/>
  <c r="D43" i="3"/>
  <c r="O43" i="3" s="1"/>
  <c r="D44" i="3"/>
  <c r="O44" i="3" s="1"/>
  <c r="D45" i="3"/>
  <c r="O45" i="3" s="1"/>
  <c r="D46" i="3"/>
  <c r="Q46" i="3" s="1"/>
  <c r="D47" i="3"/>
  <c r="O47" i="3" s="1"/>
  <c r="D48" i="3"/>
  <c r="O48" i="3" s="1"/>
  <c r="D49" i="3"/>
  <c r="D50" i="3"/>
  <c r="D51" i="3"/>
  <c r="D52" i="3"/>
  <c r="D53" i="3"/>
  <c r="O53" i="3" s="1"/>
  <c r="D54" i="3"/>
  <c r="D55" i="3"/>
  <c r="Q55" i="3" s="1"/>
  <c r="D56" i="3"/>
  <c r="Q56" i="3" s="1"/>
  <c r="D57" i="3"/>
  <c r="D58" i="3"/>
  <c r="Q58" i="3" s="1"/>
  <c r="D59" i="3"/>
  <c r="D60" i="3"/>
  <c r="O60" i="3" s="1"/>
  <c r="D61" i="3"/>
  <c r="D62" i="3"/>
  <c r="D63" i="3"/>
  <c r="D64" i="3"/>
  <c r="O64" i="3" s="1"/>
  <c r="D65" i="3"/>
  <c r="O65" i="3" s="1"/>
  <c r="D66" i="3"/>
  <c r="D67" i="3"/>
  <c r="O67" i="3" s="1"/>
  <c r="D68" i="3"/>
  <c r="Q68" i="3" s="1"/>
  <c r="D69" i="3"/>
  <c r="O69" i="3" s="1"/>
  <c r="D70" i="3"/>
  <c r="O70" i="3" s="1"/>
  <c r="D71" i="3"/>
  <c r="Q71" i="3" s="1"/>
  <c r="D72" i="3"/>
  <c r="D73" i="3"/>
  <c r="D74" i="3"/>
  <c r="D75" i="3"/>
  <c r="D76" i="3"/>
  <c r="D77" i="3"/>
  <c r="O77" i="3" s="1"/>
  <c r="D78" i="3"/>
  <c r="D79" i="3"/>
  <c r="Q79" i="3" s="1"/>
  <c r="D80" i="3"/>
  <c r="Q80" i="3" s="1"/>
  <c r="D81" i="3"/>
  <c r="O81" i="3" s="1"/>
  <c r="D82" i="3"/>
  <c r="Q82" i="3" s="1"/>
  <c r="D83" i="3"/>
  <c r="Q83" i="3" s="1"/>
  <c r="D84" i="3"/>
  <c r="Q84" i="3" s="1"/>
  <c r="D85" i="3"/>
  <c r="D86" i="3"/>
  <c r="O86" i="3" s="1"/>
  <c r="D87" i="3"/>
  <c r="D88" i="3"/>
  <c r="O88" i="3" s="1"/>
  <c r="D89" i="3"/>
  <c r="O89" i="3" s="1"/>
  <c r="D90" i="3"/>
  <c r="D91" i="3"/>
  <c r="O91" i="3" s="1"/>
  <c r="D92" i="3"/>
  <c r="Q92" i="3" s="1"/>
  <c r="D93" i="3"/>
  <c r="O93" i="3" s="1"/>
  <c r="D94" i="3"/>
  <c r="Q94" i="3" s="1"/>
  <c r="D95" i="3"/>
  <c r="Q95" i="3" s="1"/>
  <c r="D96" i="3"/>
  <c r="O96" i="3" s="1"/>
  <c r="D97" i="3"/>
  <c r="D98" i="3"/>
  <c r="D99" i="3"/>
  <c r="D100" i="3"/>
  <c r="O100" i="3" s="1"/>
  <c r="D101" i="3"/>
  <c r="Q101" i="3" s="1"/>
  <c r="D102" i="3"/>
  <c r="D103" i="3"/>
  <c r="Q103" i="3" s="1"/>
  <c r="D104" i="3"/>
  <c r="Q104" i="3" s="1"/>
  <c r="D105" i="3"/>
  <c r="O105" i="3" s="1"/>
  <c r="D106" i="3"/>
  <c r="O106" i="3" s="1"/>
  <c r="D107" i="3"/>
  <c r="O107" i="3" s="1"/>
  <c r="D108" i="3"/>
  <c r="O108" i="3" s="1"/>
  <c r="D109" i="3"/>
  <c r="D110" i="3"/>
  <c r="O110" i="3" s="1"/>
  <c r="D111" i="3"/>
  <c r="D112" i="3"/>
  <c r="O112" i="3" s="1"/>
  <c r="D113" i="3"/>
  <c r="O113" i="3" s="1"/>
  <c r="D114" i="3"/>
  <c r="D115" i="3"/>
  <c r="Q115" i="3" s="1"/>
  <c r="D116" i="3"/>
  <c r="Q116" i="3" s="1"/>
  <c r="D117" i="3"/>
  <c r="O117" i="3" s="1"/>
  <c r="D118" i="3"/>
  <c r="O118" i="3" s="1"/>
  <c r="D119" i="3"/>
  <c r="D120" i="3"/>
  <c r="O120" i="3" s="1"/>
  <c r="D121" i="3"/>
  <c r="D122" i="3"/>
  <c r="O122" i="3" s="1"/>
  <c r="D123" i="3"/>
  <c r="D124" i="3"/>
  <c r="D125" i="3"/>
  <c r="Q125" i="3" s="1"/>
  <c r="D126" i="3"/>
  <c r="D127" i="3"/>
  <c r="Q127" i="3" s="1"/>
  <c r="D128" i="3"/>
  <c r="Q128" i="3" s="1"/>
  <c r="D129" i="3"/>
  <c r="Q129" i="3" s="1"/>
  <c r="D130" i="3"/>
  <c r="Q130" i="3" s="1"/>
  <c r="D131" i="3"/>
  <c r="O131" i="3" s="1"/>
  <c r="D132" i="3"/>
  <c r="O132" i="3" s="1"/>
  <c r="D133" i="3"/>
  <c r="O133" i="3" s="1"/>
  <c r="D134" i="3"/>
  <c r="O134" i="3" s="1"/>
  <c r="D135" i="3"/>
  <c r="D136" i="3"/>
  <c r="D137" i="3"/>
  <c r="O137" i="3" s="1"/>
  <c r="D138" i="3"/>
  <c r="D139" i="3"/>
  <c r="Q139" i="3" s="1"/>
  <c r="D140" i="3"/>
  <c r="O140" i="3" s="1"/>
  <c r="D141" i="3"/>
  <c r="O141" i="3" s="1"/>
  <c r="D142" i="3"/>
  <c r="Q142" i="3" s="1"/>
  <c r="D143" i="3"/>
  <c r="D144" i="3"/>
  <c r="O144" i="3" s="1"/>
  <c r="D145" i="3"/>
  <c r="D146" i="3"/>
  <c r="Q146" i="3" s="1"/>
  <c r="D147" i="3"/>
  <c r="D148" i="3"/>
  <c r="D149" i="3"/>
  <c r="D150" i="3"/>
  <c r="D151" i="3"/>
  <c r="Q151" i="3" s="1"/>
  <c r="D152" i="3"/>
  <c r="Q152" i="3" s="1"/>
  <c r="D153" i="3"/>
  <c r="O153" i="3" s="1"/>
  <c r="D154" i="3"/>
  <c r="Q154" i="3" s="1"/>
  <c r="D155" i="3"/>
  <c r="Q155" i="3" s="1"/>
  <c r="D156" i="3"/>
  <c r="Q156" i="3" s="1"/>
  <c r="D157" i="3"/>
  <c r="D158" i="3"/>
  <c r="O158" i="3" s="1"/>
  <c r="D159" i="3"/>
  <c r="D160" i="3"/>
  <c r="O160" i="3" s="1"/>
  <c r="D161" i="3"/>
  <c r="Q161" i="3" s="1"/>
  <c r="D162" i="3"/>
  <c r="D163" i="3"/>
  <c r="Q163" i="3" s="1"/>
  <c r="D164" i="3"/>
  <c r="Q164" i="3" s="1"/>
  <c r="D165" i="3"/>
  <c r="O165" i="3" s="1"/>
  <c r="D166" i="3"/>
  <c r="O166" i="3" s="1"/>
  <c r="D167" i="3"/>
  <c r="D168" i="3"/>
  <c r="O168" i="3" s="1"/>
  <c r="D169" i="3"/>
  <c r="D170" i="3"/>
  <c r="O170" i="3" s="1"/>
  <c r="D171" i="3"/>
  <c r="D172" i="3"/>
  <c r="Q172" i="3" s="1"/>
  <c r="D173" i="3"/>
  <c r="O173" i="3" s="1"/>
  <c r="D174" i="3"/>
  <c r="D175" i="3"/>
  <c r="Q175" i="3" s="1"/>
  <c r="D176" i="3"/>
  <c r="Q176" i="3" s="1"/>
  <c r="D177" i="3"/>
  <c r="Q177" i="3" s="1"/>
  <c r="D178" i="3"/>
  <c r="O178" i="3" s="1"/>
  <c r="D179" i="3"/>
  <c r="D180" i="3"/>
  <c r="O180" i="3" s="1"/>
  <c r="D181" i="3"/>
  <c r="O181" i="3" s="1"/>
  <c r="D182" i="3"/>
  <c r="D183" i="3"/>
  <c r="D184" i="3"/>
  <c r="O184" i="3" s="1"/>
  <c r="D185" i="3"/>
  <c r="Q185" i="3" s="1"/>
  <c r="D186" i="3"/>
  <c r="D187" i="3"/>
  <c r="O187" i="3" s="1"/>
  <c r="D188" i="3"/>
  <c r="O188" i="3" s="1"/>
  <c r="D189" i="3"/>
  <c r="O189" i="3" s="1"/>
  <c r="D190" i="3"/>
  <c r="Q190" i="3" s="1"/>
  <c r="D191" i="3"/>
  <c r="D192" i="3"/>
  <c r="Q192" i="3" s="1"/>
  <c r="D193" i="3"/>
  <c r="D194" i="3"/>
  <c r="Q194" i="3" s="1"/>
  <c r="D195" i="3"/>
  <c r="D196" i="3"/>
  <c r="Q196" i="3" s="1"/>
  <c r="D197" i="3"/>
  <c r="O197" i="3" s="1"/>
  <c r="D198" i="3"/>
  <c r="D199" i="3"/>
  <c r="Q199" i="3" s="1"/>
  <c r="D200" i="3"/>
  <c r="O200" i="3" s="1"/>
  <c r="D201" i="3"/>
  <c r="D202" i="3"/>
  <c r="O202" i="3" s="1"/>
  <c r="D203" i="3"/>
  <c r="D204" i="3"/>
  <c r="O204" i="3" s="1"/>
  <c r="D205" i="3"/>
  <c r="D206" i="3"/>
  <c r="O206" i="3" s="1"/>
  <c r="D207" i="3"/>
  <c r="D208" i="3"/>
  <c r="D209" i="3"/>
  <c r="Q209" i="3" s="1"/>
  <c r="D210" i="3"/>
  <c r="D211" i="3"/>
  <c r="O211" i="3" s="1"/>
  <c r="D212" i="3"/>
  <c r="O212" i="3" s="1"/>
  <c r="D213" i="3"/>
  <c r="O213" i="3" s="1"/>
  <c r="D214" i="3"/>
  <c r="O214" i="3" s="1"/>
  <c r="D215" i="3"/>
  <c r="D216" i="3"/>
  <c r="O216" i="3" s="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I5" i="3"/>
  <c r="J5" i="3" s="1"/>
  <c r="I6" i="3"/>
  <c r="I7" i="3"/>
  <c r="I8" i="3"/>
  <c r="I9" i="3"/>
  <c r="I10" i="3"/>
  <c r="J10" i="3" s="1"/>
  <c r="P10" i="3" s="1"/>
  <c r="I11" i="3"/>
  <c r="I12" i="3"/>
  <c r="I13" i="3"/>
  <c r="I14" i="3"/>
  <c r="I15" i="3"/>
  <c r="I16" i="3"/>
  <c r="I17" i="3"/>
  <c r="J17" i="3" s="1"/>
  <c r="I18" i="3"/>
  <c r="I19" i="3"/>
  <c r="I20" i="3"/>
  <c r="I21" i="3"/>
  <c r="I22" i="3"/>
  <c r="J22" i="3" s="1"/>
  <c r="I23" i="3"/>
  <c r="I24" i="3"/>
  <c r="I25" i="3"/>
  <c r="I26" i="3"/>
  <c r="I27" i="3"/>
  <c r="I28" i="3"/>
  <c r="I29" i="3"/>
  <c r="J29" i="3" s="1"/>
  <c r="I30" i="3"/>
  <c r="I31" i="3"/>
  <c r="I32" i="3"/>
  <c r="I33" i="3"/>
  <c r="I34" i="3"/>
  <c r="J34" i="3" s="1"/>
  <c r="I35" i="3"/>
  <c r="I36" i="3"/>
  <c r="I37" i="3"/>
  <c r="I38" i="3"/>
  <c r="I39" i="3"/>
  <c r="I40" i="3"/>
  <c r="I41" i="3"/>
  <c r="J41" i="3" s="1"/>
  <c r="I42" i="3"/>
  <c r="I43" i="3"/>
  <c r="I44" i="3"/>
  <c r="I45" i="3"/>
  <c r="I46" i="3"/>
  <c r="J46" i="3" s="1"/>
  <c r="I47" i="3"/>
  <c r="I48" i="3"/>
  <c r="I49" i="3"/>
  <c r="I50" i="3"/>
  <c r="I51" i="3"/>
  <c r="I52" i="3"/>
  <c r="I53" i="3"/>
  <c r="J53" i="3" s="1"/>
  <c r="I54" i="3"/>
  <c r="I55" i="3"/>
  <c r="I56" i="3"/>
  <c r="I57" i="3"/>
  <c r="I58" i="3"/>
  <c r="J58" i="3" s="1"/>
  <c r="I59" i="3"/>
  <c r="I60" i="3"/>
  <c r="I61" i="3"/>
  <c r="I62" i="3"/>
  <c r="I63" i="3"/>
  <c r="I64" i="3"/>
  <c r="I65" i="3"/>
  <c r="J65" i="3" s="1"/>
  <c r="I66" i="3"/>
  <c r="I67" i="3"/>
  <c r="I68" i="3"/>
  <c r="I69" i="3"/>
  <c r="I70" i="3"/>
  <c r="J70" i="3" s="1"/>
  <c r="I71" i="3"/>
  <c r="I72" i="3"/>
  <c r="I73" i="3"/>
  <c r="I74" i="3"/>
  <c r="I75" i="3"/>
  <c r="I76" i="3"/>
  <c r="I77" i="3"/>
  <c r="J77" i="3" s="1"/>
  <c r="I78" i="3"/>
  <c r="I79" i="3"/>
  <c r="I80" i="3"/>
  <c r="I81" i="3"/>
  <c r="I82" i="3"/>
  <c r="J82" i="3" s="1"/>
  <c r="I83" i="3"/>
  <c r="I84" i="3"/>
  <c r="I85" i="3"/>
  <c r="I86" i="3"/>
  <c r="I87" i="3"/>
  <c r="I88" i="3"/>
  <c r="I89" i="3"/>
  <c r="J89" i="3" s="1"/>
  <c r="I90" i="3"/>
  <c r="I91" i="3"/>
  <c r="I92" i="3"/>
  <c r="I93" i="3"/>
  <c r="I94" i="3"/>
  <c r="J94" i="3" s="1"/>
  <c r="I95" i="3"/>
  <c r="I96" i="3"/>
  <c r="I97" i="3"/>
  <c r="I98" i="3"/>
  <c r="I99" i="3"/>
  <c r="I100" i="3"/>
  <c r="I101" i="3"/>
  <c r="J101" i="3" s="1"/>
  <c r="I102" i="3"/>
  <c r="I103" i="3"/>
  <c r="I104" i="3"/>
  <c r="I105" i="3"/>
  <c r="I106" i="3"/>
  <c r="J106" i="3" s="1"/>
  <c r="I107" i="3"/>
  <c r="I108" i="3"/>
  <c r="I109" i="3"/>
  <c r="I110" i="3"/>
  <c r="I111" i="3"/>
  <c r="I112" i="3"/>
  <c r="I113" i="3"/>
  <c r="J113" i="3" s="1"/>
  <c r="I114" i="3"/>
  <c r="I115" i="3"/>
  <c r="I116" i="3"/>
  <c r="I117" i="3"/>
  <c r="I118" i="3"/>
  <c r="J118" i="3" s="1"/>
  <c r="I119" i="3"/>
  <c r="I120" i="3"/>
  <c r="I121" i="3"/>
  <c r="I122" i="3"/>
  <c r="I123" i="3"/>
  <c r="I124" i="3"/>
  <c r="I125" i="3"/>
  <c r="J125" i="3" s="1"/>
  <c r="I126" i="3"/>
  <c r="I127" i="3"/>
  <c r="I128" i="3"/>
  <c r="I129" i="3"/>
  <c r="I130" i="3"/>
  <c r="J130" i="3" s="1"/>
  <c r="I131" i="3"/>
  <c r="I132" i="3"/>
  <c r="I133" i="3"/>
  <c r="I134" i="3"/>
  <c r="I135" i="3"/>
  <c r="I136" i="3"/>
  <c r="I137" i="3"/>
  <c r="J137" i="3" s="1"/>
  <c r="I138" i="3"/>
  <c r="I139" i="3"/>
  <c r="I140" i="3"/>
  <c r="I141" i="3"/>
  <c r="I142" i="3"/>
  <c r="J142" i="3" s="1"/>
  <c r="I143" i="3"/>
  <c r="I144" i="3"/>
  <c r="I145" i="3"/>
  <c r="I146" i="3"/>
  <c r="I147" i="3"/>
  <c r="I148" i="3"/>
  <c r="I149" i="3"/>
  <c r="J149" i="3" s="1"/>
  <c r="I150" i="3"/>
  <c r="I151" i="3"/>
  <c r="I152" i="3"/>
  <c r="I153" i="3"/>
  <c r="I154" i="3"/>
  <c r="J154" i="3" s="1"/>
  <c r="I155" i="3"/>
  <c r="I156" i="3"/>
  <c r="I157" i="3"/>
  <c r="I158" i="3"/>
  <c r="I159" i="3"/>
  <c r="I160" i="3"/>
  <c r="I161" i="3"/>
  <c r="J161" i="3" s="1"/>
  <c r="I162" i="3"/>
  <c r="I163" i="3"/>
  <c r="I164" i="3"/>
  <c r="I165" i="3"/>
  <c r="I166" i="3"/>
  <c r="J166" i="3" s="1"/>
  <c r="I167" i="3"/>
  <c r="I168" i="3"/>
  <c r="I169" i="3"/>
  <c r="I170" i="3"/>
  <c r="I171" i="3"/>
  <c r="I172" i="3"/>
  <c r="I173" i="3"/>
  <c r="J173" i="3" s="1"/>
  <c r="I174" i="3"/>
  <c r="I175" i="3"/>
  <c r="I176" i="3"/>
  <c r="I177" i="3"/>
  <c r="I178" i="3"/>
  <c r="J178" i="3" s="1"/>
  <c r="I179" i="3"/>
  <c r="I180" i="3"/>
  <c r="I181" i="3"/>
  <c r="I182" i="3"/>
  <c r="I183" i="3"/>
  <c r="I184" i="3"/>
  <c r="I185" i="3"/>
  <c r="J185" i="3" s="1"/>
  <c r="I186" i="3"/>
  <c r="I187" i="3"/>
  <c r="J187" i="3" s="1"/>
  <c r="I188" i="3"/>
  <c r="I189" i="3"/>
  <c r="I190" i="3"/>
  <c r="J190" i="3" s="1"/>
  <c r="I191" i="3"/>
  <c r="I192" i="3"/>
  <c r="I193" i="3"/>
  <c r="I194" i="3"/>
  <c r="I195" i="3"/>
  <c r="I196" i="3"/>
  <c r="I197" i="3"/>
  <c r="J197" i="3" s="1"/>
  <c r="I198" i="3"/>
  <c r="I199" i="3"/>
  <c r="I200" i="3"/>
  <c r="I201" i="3"/>
  <c r="I202" i="3"/>
  <c r="J202" i="3" s="1"/>
  <c r="I203" i="3"/>
  <c r="I204" i="3"/>
  <c r="I205" i="3"/>
  <c r="I206" i="3"/>
  <c r="I207" i="3"/>
  <c r="I208" i="3"/>
  <c r="I209" i="3"/>
  <c r="J209" i="3" s="1"/>
  <c r="I210" i="3"/>
  <c r="I211" i="3"/>
  <c r="I212" i="3"/>
  <c r="I213" i="3"/>
  <c r="I214" i="3"/>
  <c r="J214" i="3" s="1"/>
  <c r="I215" i="3"/>
  <c r="I216" i="3"/>
  <c r="L5" i="3"/>
  <c r="L6" i="3"/>
  <c r="L7" i="3"/>
  <c r="L8" i="3"/>
  <c r="L9" i="3"/>
  <c r="L10" i="3"/>
  <c r="L11" i="3"/>
  <c r="L12" i="3"/>
  <c r="L13" i="3"/>
  <c r="L14" i="3"/>
  <c r="L15" i="3"/>
  <c r="L16" i="3"/>
  <c r="M16" i="3" s="1"/>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M51" i="3" s="1"/>
  <c r="L52" i="3"/>
  <c r="M52" i="3" s="1"/>
  <c r="L53" i="3"/>
  <c r="L54" i="3"/>
  <c r="L55" i="3"/>
  <c r="L56" i="3"/>
  <c r="L57" i="3"/>
  <c r="L58" i="3"/>
  <c r="L59" i="3"/>
  <c r="L60" i="3"/>
  <c r="L61" i="3"/>
  <c r="L62" i="3"/>
  <c r="L63" i="3"/>
  <c r="L64" i="3"/>
  <c r="M64" i="3" s="1"/>
  <c r="L65" i="3"/>
  <c r="L66" i="3"/>
  <c r="L67" i="3"/>
  <c r="L68" i="3"/>
  <c r="L69" i="3"/>
  <c r="L70" i="3"/>
  <c r="L71" i="3"/>
  <c r="L72" i="3"/>
  <c r="L73" i="3"/>
  <c r="L74" i="3"/>
  <c r="L75" i="3"/>
  <c r="L76" i="3"/>
  <c r="L77" i="3"/>
  <c r="L78" i="3"/>
  <c r="L79" i="3"/>
  <c r="L80" i="3"/>
  <c r="L81" i="3"/>
  <c r="L82" i="3"/>
  <c r="L83" i="3"/>
  <c r="L84" i="3"/>
  <c r="L85" i="3"/>
  <c r="L86" i="3"/>
  <c r="L87" i="3"/>
  <c r="L88" i="3"/>
  <c r="M88" i="3" s="1"/>
  <c r="L89" i="3"/>
  <c r="L90" i="3"/>
  <c r="L91" i="3"/>
  <c r="L92" i="3"/>
  <c r="L93" i="3"/>
  <c r="L94" i="3"/>
  <c r="L95" i="3"/>
  <c r="L96" i="3"/>
  <c r="L97" i="3"/>
  <c r="L98" i="3"/>
  <c r="L99" i="3"/>
  <c r="M99" i="3" s="1"/>
  <c r="L100" i="3"/>
  <c r="M100" i="3" s="1"/>
  <c r="L101" i="3"/>
  <c r="L102" i="3"/>
  <c r="L103" i="3"/>
  <c r="L104" i="3"/>
  <c r="L105" i="3"/>
  <c r="L106" i="3"/>
  <c r="L107" i="3"/>
  <c r="L108" i="3"/>
  <c r="L109" i="3"/>
  <c r="L110" i="3"/>
  <c r="L111" i="3"/>
  <c r="L112" i="3"/>
  <c r="M112" i="3" s="1"/>
  <c r="L113" i="3"/>
  <c r="L114" i="3"/>
  <c r="L115" i="3"/>
  <c r="L116" i="3"/>
  <c r="L117" i="3"/>
  <c r="L118" i="3"/>
  <c r="L119" i="3"/>
  <c r="L120" i="3"/>
  <c r="L121" i="3"/>
  <c r="L122" i="3"/>
  <c r="L123" i="3"/>
  <c r="M123" i="3" s="1"/>
  <c r="L124" i="3"/>
  <c r="L125" i="3"/>
  <c r="L126" i="3"/>
  <c r="L127" i="3"/>
  <c r="L128" i="3"/>
  <c r="L129" i="3"/>
  <c r="L130" i="3"/>
  <c r="L131" i="3"/>
  <c r="L132" i="3"/>
  <c r="L133" i="3"/>
  <c r="L134" i="3"/>
  <c r="L135" i="3"/>
  <c r="M135" i="3" s="1"/>
  <c r="L136" i="3"/>
  <c r="L137" i="3"/>
  <c r="L138" i="3"/>
  <c r="L139" i="3"/>
  <c r="L140" i="3"/>
  <c r="L141" i="3"/>
  <c r="L142" i="3"/>
  <c r="L143" i="3"/>
  <c r="L144" i="3"/>
  <c r="L145" i="3"/>
  <c r="L146" i="3"/>
  <c r="L147" i="3"/>
  <c r="L148" i="3"/>
  <c r="L149" i="3"/>
  <c r="L150" i="3"/>
  <c r="L151" i="3"/>
  <c r="L152" i="3"/>
  <c r="L153" i="3"/>
  <c r="L154" i="3"/>
  <c r="L155" i="3"/>
  <c r="L156" i="3"/>
  <c r="L157" i="3"/>
  <c r="L158" i="3"/>
  <c r="L159" i="3"/>
  <c r="L160" i="3"/>
  <c r="M160" i="3" s="1"/>
  <c r="L161" i="3"/>
  <c r="L162" i="3"/>
  <c r="L163" i="3"/>
  <c r="L164" i="3"/>
  <c r="L165" i="3"/>
  <c r="L166" i="3"/>
  <c r="L167" i="3"/>
  <c r="L168" i="3"/>
  <c r="L169" i="3"/>
  <c r="L170" i="3"/>
  <c r="L171" i="3"/>
  <c r="M171" i="3" s="1"/>
  <c r="L172" i="3"/>
  <c r="L173" i="3"/>
  <c r="L174" i="3"/>
  <c r="L175" i="3"/>
  <c r="L176" i="3"/>
  <c r="L177" i="3"/>
  <c r="L178" i="3"/>
  <c r="L179" i="3"/>
  <c r="L180" i="3"/>
  <c r="L181" i="3"/>
  <c r="L182" i="3"/>
  <c r="L183" i="3"/>
  <c r="M183" i="3" s="1"/>
  <c r="L184" i="3"/>
  <c r="M184" i="3" s="1"/>
  <c r="L185" i="3"/>
  <c r="L186" i="3"/>
  <c r="L187" i="3"/>
  <c r="L188" i="3"/>
  <c r="L189" i="3"/>
  <c r="L190" i="3"/>
  <c r="L191" i="3"/>
  <c r="L192" i="3"/>
  <c r="L193" i="3"/>
  <c r="L194" i="3"/>
  <c r="L195" i="3"/>
  <c r="M195" i="3" s="1"/>
  <c r="L196" i="3"/>
  <c r="M196" i="3" s="1"/>
  <c r="L197" i="3"/>
  <c r="L198" i="3"/>
  <c r="L199" i="3"/>
  <c r="L200" i="3"/>
  <c r="L201" i="3"/>
  <c r="L202" i="3"/>
  <c r="L203" i="3"/>
  <c r="L204" i="3"/>
  <c r="L205" i="3"/>
  <c r="L206" i="3"/>
  <c r="L207" i="3"/>
  <c r="M207" i="3" s="1"/>
  <c r="L208" i="3"/>
  <c r="L209" i="3"/>
  <c r="L210" i="3"/>
  <c r="L211" i="3"/>
  <c r="L212" i="3"/>
  <c r="L213" i="3"/>
  <c r="L214" i="3"/>
  <c r="L215" i="3"/>
  <c r="L216" i="3"/>
  <c r="M15" i="3"/>
  <c r="M27" i="3"/>
  <c r="M28" i="3"/>
  <c r="M63" i="3"/>
  <c r="M71" i="3"/>
  <c r="M75" i="3"/>
  <c r="M87" i="3"/>
  <c r="M107" i="3"/>
  <c r="M111" i="3"/>
  <c r="M147" i="3"/>
  <c r="M159" i="3"/>
  <c r="M178" i="3"/>
  <c r="O15" i="3"/>
  <c r="O16" i="3"/>
  <c r="O28" i="3"/>
  <c r="O32" i="3"/>
  <c r="O39" i="3"/>
  <c r="O40" i="3"/>
  <c r="O51" i="3"/>
  <c r="O52" i="3"/>
  <c r="O63" i="3"/>
  <c r="O71" i="3"/>
  <c r="O75" i="3"/>
  <c r="O76" i="3"/>
  <c r="O87" i="3"/>
  <c r="O99" i="3"/>
  <c r="O101" i="3"/>
  <c r="O103" i="3"/>
  <c r="O104" i="3"/>
  <c r="O111" i="3"/>
  <c r="O119" i="3"/>
  <c r="O123" i="3"/>
  <c r="O124" i="3"/>
  <c r="O135" i="3"/>
  <c r="O147" i="3"/>
  <c r="O148" i="3"/>
  <c r="O159" i="3"/>
  <c r="O161" i="3"/>
  <c r="O163" i="3"/>
  <c r="O171" i="3"/>
  <c r="O172" i="3"/>
  <c r="O176" i="3"/>
  <c r="O183" i="3"/>
  <c r="O195" i="3"/>
  <c r="O196" i="3"/>
  <c r="O207" i="3"/>
  <c r="Q8" i="3"/>
  <c r="Q15" i="3"/>
  <c r="Q27" i="3"/>
  <c r="Q28" i="3"/>
  <c r="Q31" i="3"/>
  <c r="Q39" i="3"/>
  <c r="Q44" i="3"/>
  <c r="Q47" i="3"/>
  <c r="Q51" i="3"/>
  <c r="Q52" i="3"/>
  <c r="Q63" i="3"/>
  <c r="Q64" i="3"/>
  <c r="Q67" i="3"/>
  <c r="Q70" i="3"/>
  <c r="Q75" i="3"/>
  <c r="Q76" i="3"/>
  <c r="Q87" i="3"/>
  <c r="Q99" i="3"/>
  <c r="Q100" i="3"/>
  <c r="Q107" i="3"/>
  <c r="Q111" i="3"/>
  <c r="Q112" i="3"/>
  <c r="Q118" i="3"/>
  <c r="Q119" i="3"/>
  <c r="Q123" i="3"/>
  <c r="Q135" i="3"/>
  <c r="Q136" i="3"/>
  <c r="Q147" i="3"/>
  <c r="Q159" i="3"/>
  <c r="Q160" i="3"/>
  <c r="Q171" i="3"/>
  <c r="Q183" i="3"/>
  <c r="Q184" i="3"/>
  <c r="Q187" i="3"/>
  <c r="Q195" i="3"/>
  <c r="Q207" i="3"/>
  <c r="Q208" i="3"/>
  <c r="Q212" i="3"/>
  <c r="Q213" i="3"/>
  <c r="Q214" i="3"/>
  <c r="C5" i="6"/>
  <c r="A4" i="3"/>
  <c r="B4" i="3"/>
  <c r="C4" i="3"/>
  <c r="D4" i="3"/>
  <c r="E4" i="3"/>
  <c r="F4" i="3"/>
  <c r="I4" i="3"/>
  <c r="L4" i="3"/>
  <c r="F3" i="6"/>
  <c r="F7" i="6"/>
  <c r="F4" i="6"/>
  <c r="F5" i="6"/>
  <c r="F6" i="6"/>
  <c r="F2" i="6"/>
  <c r="C7" i="6"/>
  <c r="C6" i="6"/>
  <c r="A4" i="6"/>
  <c r="A5" i="6" s="1"/>
  <c r="A6" i="6" s="1"/>
  <c r="A7" i="6" s="1"/>
  <c r="A8" i="6" s="1"/>
  <c r="A9" i="6" s="1"/>
  <c r="A10" i="6" s="1"/>
  <c r="A11" i="6" s="1"/>
  <c r="A12" i="6" s="1"/>
  <c r="A2" i="6"/>
  <c r="L4" i="5"/>
  <c r="I4" i="5"/>
  <c r="F4" i="5"/>
  <c r="E4" i="5"/>
  <c r="D4" i="5"/>
  <c r="O4" i="5" s="1"/>
  <c r="C4" i="5"/>
  <c r="B4" i="5"/>
  <c r="A4" i="5"/>
  <c r="L3" i="5"/>
  <c r="I3" i="5"/>
  <c r="F3" i="5"/>
  <c r="E3" i="5"/>
  <c r="D3" i="5"/>
  <c r="Q3" i="5" s="1"/>
  <c r="C3" i="5"/>
  <c r="B3" i="5"/>
  <c r="A3" i="5"/>
  <c r="P437" i="3" l="1"/>
  <c r="O497" i="5"/>
  <c r="G491" i="5"/>
  <c r="AA491" i="5" s="1"/>
  <c r="G479" i="5"/>
  <c r="AA479" i="5" s="1"/>
  <c r="M453" i="5"/>
  <c r="G447" i="5"/>
  <c r="AA447" i="5" s="1"/>
  <c r="G442" i="5"/>
  <c r="AA442" i="5" s="1"/>
  <c r="G405" i="5"/>
  <c r="Q365" i="5"/>
  <c r="G318" i="5"/>
  <c r="AA318" i="5" s="1"/>
  <c r="P462" i="3"/>
  <c r="G330" i="3"/>
  <c r="AA330" i="3" s="1"/>
  <c r="Q330" i="3"/>
  <c r="G326" i="3"/>
  <c r="AA326" i="3" s="1"/>
  <c r="M326" i="3"/>
  <c r="O326" i="3"/>
  <c r="Q326" i="3"/>
  <c r="G298" i="3"/>
  <c r="AA298" i="3" s="1"/>
  <c r="M298" i="3"/>
  <c r="O298" i="3"/>
  <c r="Q298" i="3"/>
  <c r="G232" i="3"/>
  <c r="M232" i="3"/>
  <c r="Q232" i="3"/>
  <c r="G487" i="5"/>
  <c r="AA487" i="5" s="1"/>
  <c r="Q472" i="5"/>
  <c r="G461" i="5"/>
  <c r="Q448" i="5"/>
  <c r="M411" i="5"/>
  <c r="O406" i="5"/>
  <c r="O392" i="5"/>
  <c r="Q270" i="5"/>
  <c r="S475" i="3"/>
  <c r="P420" i="3"/>
  <c r="M338" i="3"/>
  <c r="G338" i="3"/>
  <c r="AA338" i="3" s="1"/>
  <c r="O338" i="3"/>
  <c r="Q338" i="3"/>
  <c r="O368" i="5"/>
  <c r="O270" i="5"/>
  <c r="M454" i="3"/>
  <c r="G454" i="3"/>
  <c r="AA454" i="3" s="1"/>
  <c r="O454" i="3"/>
  <c r="G435" i="3"/>
  <c r="AA435" i="3" s="1"/>
  <c r="J435" i="3"/>
  <c r="M435" i="3"/>
  <c r="O435" i="3"/>
  <c r="Q435" i="3"/>
  <c r="O432" i="3"/>
  <c r="G432" i="3"/>
  <c r="Q432" i="3"/>
  <c r="O408" i="3"/>
  <c r="G408" i="3"/>
  <c r="AA408" i="3" s="1"/>
  <c r="M408" i="3"/>
  <c r="Q408" i="3"/>
  <c r="M384" i="3"/>
  <c r="O384" i="3"/>
  <c r="Q384" i="3"/>
  <c r="M376" i="3"/>
  <c r="J376" i="3"/>
  <c r="G342" i="3"/>
  <c r="Q342" i="3"/>
  <c r="J319" i="3"/>
  <c r="Q308" i="3"/>
  <c r="G308" i="3"/>
  <c r="AA308" i="3" s="1"/>
  <c r="M308" i="3"/>
  <c r="O308" i="3"/>
  <c r="G472" i="5"/>
  <c r="AA472" i="5" s="1"/>
  <c r="O454" i="5"/>
  <c r="J311" i="5"/>
  <c r="O462" i="3"/>
  <c r="G462" i="3"/>
  <c r="AA462" i="3" s="1"/>
  <c r="M462" i="3"/>
  <c r="S462" i="3" s="1"/>
  <c r="Q462" i="3"/>
  <c r="G352" i="3"/>
  <c r="M352" i="3"/>
  <c r="O352" i="3"/>
  <c r="Q352" i="3"/>
  <c r="G253" i="3"/>
  <c r="AA253" i="3" s="1"/>
  <c r="M253" i="3"/>
  <c r="O253" i="3"/>
  <c r="Q253" i="3"/>
  <c r="T250" i="3"/>
  <c r="G237" i="3"/>
  <c r="AA237" i="3" s="1"/>
  <c r="G448" i="5"/>
  <c r="AA448" i="5" s="1"/>
  <c r="G401" i="5"/>
  <c r="AA401" i="5" s="1"/>
  <c r="Q390" i="5"/>
  <c r="Q346" i="5"/>
  <c r="G340" i="5"/>
  <c r="O304" i="5"/>
  <c r="J281" i="5"/>
  <c r="P281" i="5" s="1"/>
  <c r="G270" i="5"/>
  <c r="Q262" i="5"/>
  <c r="G256" i="5"/>
  <c r="AA256" i="5" s="1"/>
  <c r="G251" i="5"/>
  <c r="AA251" i="5" s="1"/>
  <c r="M229" i="5"/>
  <c r="Q229" i="5"/>
  <c r="J226" i="5"/>
  <c r="J480" i="3"/>
  <c r="M480" i="3"/>
  <c r="Q480" i="3"/>
  <c r="G455" i="3"/>
  <c r="J400" i="3"/>
  <c r="Q400" i="3"/>
  <c r="J353" i="3"/>
  <c r="P353" i="3" s="1"/>
  <c r="Q331" i="3"/>
  <c r="G331" i="3"/>
  <c r="AA331" i="3" s="1"/>
  <c r="O331" i="3"/>
  <c r="J254" i="3"/>
  <c r="P254" i="3" s="1"/>
  <c r="G241" i="3"/>
  <c r="J241" i="3"/>
  <c r="P241" i="3" s="1"/>
  <c r="M241" i="3"/>
  <c r="O241" i="3"/>
  <c r="Q241" i="3"/>
  <c r="J238" i="3"/>
  <c r="G220" i="3"/>
  <c r="M220" i="3"/>
  <c r="Q220" i="3"/>
  <c r="Q493" i="5"/>
  <c r="Q489" i="5"/>
  <c r="Q457" i="5"/>
  <c r="G419" i="5"/>
  <c r="M390" i="5"/>
  <c r="O382" i="5"/>
  <c r="Q358" i="5"/>
  <c r="M355" i="5"/>
  <c r="M346" i="5"/>
  <c r="G343" i="5"/>
  <c r="AA343" i="5" s="1"/>
  <c r="Q330" i="5"/>
  <c r="G314" i="5"/>
  <c r="AA314" i="5" s="1"/>
  <c r="M274" i="5"/>
  <c r="M271" i="5"/>
  <c r="M262" i="5"/>
  <c r="M248" i="5"/>
  <c r="J248" i="5"/>
  <c r="Q243" i="5"/>
  <c r="Q230" i="5"/>
  <c r="P438" i="3"/>
  <c r="T438" i="3"/>
  <c r="T436" i="3"/>
  <c r="AA436" i="3"/>
  <c r="O365" i="3"/>
  <c r="G365" i="3"/>
  <c r="M365" i="3"/>
  <c r="Q365" i="3"/>
  <c r="G339" i="3"/>
  <c r="AA339" i="3" s="1"/>
  <c r="M339" i="3"/>
  <c r="O339" i="3"/>
  <c r="Q339" i="3"/>
  <c r="G288" i="3"/>
  <c r="AA288" i="3" s="1"/>
  <c r="M288" i="3"/>
  <c r="O288" i="3"/>
  <c r="Q288" i="3"/>
  <c r="G324" i="5"/>
  <c r="AA324" i="5" s="1"/>
  <c r="J324" i="5"/>
  <c r="Q277" i="5"/>
  <c r="Q268" i="5"/>
  <c r="O243" i="5"/>
  <c r="M222" i="5"/>
  <c r="Q222" i="5"/>
  <c r="Q220" i="5"/>
  <c r="Q482" i="3"/>
  <c r="M455" i="3"/>
  <c r="O455" i="3"/>
  <c r="Q455" i="3"/>
  <c r="G433" i="3"/>
  <c r="AA433" i="3" s="1"/>
  <c r="O433" i="3"/>
  <c r="Q433" i="3"/>
  <c r="G409" i="3"/>
  <c r="Q409" i="3"/>
  <c r="M309" i="3"/>
  <c r="G309" i="3"/>
  <c r="AA309" i="3" s="1"/>
  <c r="O278" i="3"/>
  <c r="G278" i="3"/>
  <c r="AA278" i="3" s="1"/>
  <c r="M278" i="3"/>
  <c r="G382" i="5"/>
  <c r="G358" i="5"/>
  <c r="G346" i="5"/>
  <c r="M341" i="5"/>
  <c r="O333" i="5"/>
  <c r="G271" i="5"/>
  <c r="G262" i="5"/>
  <c r="M257" i="5"/>
  <c r="O220" i="5"/>
  <c r="G463" i="3"/>
  <c r="O463" i="3"/>
  <c r="Q463" i="3"/>
  <c r="J434" i="3"/>
  <c r="M362" i="3"/>
  <c r="G362" i="3"/>
  <c r="AA362" i="3" s="1"/>
  <c r="O362" i="3"/>
  <c r="Q362" i="3"/>
  <c r="O353" i="3"/>
  <c r="M353" i="3"/>
  <c r="Q353" i="3"/>
  <c r="T333" i="3"/>
  <c r="T321" i="3"/>
  <c r="G238" i="3"/>
  <c r="AA238" i="3" s="1"/>
  <c r="M238" i="3"/>
  <c r="O238" i="3"/>
  <c r="Q238" i="3"/>
  <c r="G8" i="6"/>
  <c r="G441" i="5"/>
  <c r="G431" i="5"/>
  <c r="G396" i="5"/>
  <c r="AA396" i="5" s="1"/>
  <c r="G374" i="5"/>
  <c r="AA374" i="5" s="1"/>
  <c r="G243" i="5"/>
  <c r="M240" i="5"/>
  <c r="O240" i="5"/>
  <c r="G231" i="3"/>
  <c r="AA231" i="3" s="1"/>
  <c r="R262" i="5"/>
  <c r="O496" i="3"/>
  <c r="M496" i="3"/>
  <c r="Q496" i="3"/>
  <c r="M366" i="3"/>
  <c r="O366" i="3"/>
  <c r="M491" i="5"/>
  <c r="M479" i="5"/>
  <c r="Q450" i="5"/>
  <c r="O447" i="5"/>
  <c r="Q424" i="5"/>
  <c r="Q400" i="5"/>
  <c r="Q397" i="5"/>
  <c r="J258" i="5"/>
  <c r="R436" i="3"/>
  <c r="M434" i="3"/>
  <c r="G434" i="3"/>
  <c r="AA434" i="3" s="1"/>
  <c r="O434" i="3"/>
  <c r="Q434" i="3"/>
  <c r="M393" i="3"/>
  <c r="J393" i="3"/>
  <c r="P393" i="3" s="1"/>
  <c r="O393" i="3"/>
  <c r="G375" i="3"/>
  <c r="M375" i="3"/>
  <c r="O375" i="3"/>
  <c r="Q375" i="3"/>
  <c r="G371" i="3"/>
  <c r="AA371" i="3" s="1"/>
  <c r="M371" i="3"/>
  <c r="O371" i="3"/>
  <c r="Q371" i="3"/>
  <c r="O341" i="3"/>
  <c r="J341" i="3"/>
  <c r="P341" i="3" s="1"/>
  <c r="M341" i="3"/>
  <c r="Q341" i="3"/>
  <c r="G394" i="5"/>
  <c r="Q386" i="5"/>
  <c r="Q258" i="5"/>
  <c r="J233" i="5"/>
  <c r="G223" i="5"/>
  <c r="P474" i="3"/>
  <c r="S474" i="3"/>
  <c r="M464" i="3"/>
  <c r="J464" i="3"/>
  <c r="O464" i="3"/>
  <c r="Q464" i="3"/>
  <c r="G461" i="3"/>
  <c r="M461" i="3"/>
  <c r="O461" i="3"/>
  <c r="Q461" i="3"/>
  <c r="G363" i="3"/>
  <c r="M363" i="3"/>
  <c r="O363" i="3"/>
  <c r="Q363" i="3"/>
  <c r="G354" i="3"/>
  <c r="Q354" i="3"/>
  <c r="G351" i="3"/>
  <c r="AA351" i="3" s="1"/>
  <c r="M351" i="3"/>
  <c r="O351" i="3"/>
  <c r="Q351" i="3"/>
  <c r="T283" i="3"/>
  <c r="P277" i="3"/>
  <c r="S277" i="3"/>
  <c r="J248" i="3"/>
  <c r="S245" i="3"/>
  <c r="S283" i="3"/>
  <c r="G276" i="3"/>
  <c r="AA276" i="3" s="1"/>
  <c r="O217" i="5"/>
  <c r="J491" i="3"/>
  <c r="R491" i="3" s="1"/>
  <c r="J477" i="3"/>
  <c r="J473" i="3"/>
  <c r="J467" i="3"/>
  <c r="J456" i="3"/>
  <c r="R456" i="3" s="1"/>
  <c r="O443" i="3"/>
  <c r="G437" i="3"/>
  <c r="R437" i="3" s="1"/>
  <c r="M436" i="3"/>
  <c r="S436" i="3" s="1"/>
  <c r="M430" i="3"/>
  <c r="G423" i="3"/>
  <c r="AA423" i="3" s="1"/>
  <c r="G420" i="3"/>
  <c r="AA420" i="3" s="1"/>
  <c r="J414" i="3"/>
  <c r="Q406" i="3"/>
  <c r="J395" i="3"/>
  <c r="U395" i="3" s="1"/>
  <c r="Q391" i="3"/>
  <c r="O389" i="3"/>
  <c r="J387" i="3"/>
  <c r="U387" i="3" s="1"/>
  <c r="J379" i="3"/>
  <c r="P379" i="3" s="1"/>
  <c r="O373" i="3"/>
  <c r="O372" i="3"/>
  <c r="Q348" i="3"/>
  <c r="G334" i="3"/>
  <c r="AA334" i="3" s="1"/>
  <c r="G333" i="3"/>
  <c r="AA333" i="3" s="1"/>
  <c r="Q328" i="3"/>
  <c r="Q327" i="3"/>
  <c r="G322" i="3"/>
  <c r="AA322" i="3" s="1"/>
  <c r="O314" i="3"/>
  <c r="G312" i="3"/>
  <c r="AA312" i="3" s="1"/>
  <c r="G302" i="3"/>
  <c r="AA302" i="3" s="1"/>
  <c r="O296" i="3"/>
  <c r="O289" i="3"/>
  <c r="J272" i="3"/>
  <c r="J270" i="3"/>
  <c r="Q264" i="3"/>
  <c r="O261" i="3"/>
  <c r="Q260" i="3"/>
  <c r="G257" i="3"/>
  <c r="R257" i="3" s="1"/>
  <c r="Q251" i="3"/>
  <c r="G244" i="3"/>
  <c r="O239" i="3"/>
  <c r="O229" i="3"/>
  <c r="Q225" i="3"/>
  <c r="G220" i="5"/>
  <c r="AA220" i="5" s="1"/>
  <c r="J225" i="5"/>
  <c r="J237" i="5"/>
  <c r="J261" i="5"/>
  <c r="J273" i="5"/>
  <c r="J499" i="3"/>
  <c r="U499" i="3" s="1"/>
  <c r="J492" i="3"/>
  <c r="T492" i="3" s="1"/>
  <c r="G491" i="3"/>
  <c r="AA491" i="3" s="1"/>
  <c r="G490" i="3"/>
  <c r="AA490" i="3" s="1"/>
  <c r="G488" i="3"/>
  <c r="Q486" i="3"/>
  <c r="G474" i="3"/>
  <c r="AA474" i="3" s="1"/>
  <c r="G473" i="3"/>
  <c r="G467" i="3"/>
  <c r="T467" i="3" s="1"/>
  <c r="J451" i="3"/>
  <c r="G450" i="3"/>
  <c r="AA450" i="3" s="1"/>
  <c r="J448" i="3"/>
  <c r="Q444" i="3"/>
  <c r="M443" i="3"/>
  <c r="O442" i="3"/>
  <c r="G439" i="3"/>
  <c r="Q431" i="3"/>
  <c r="G425" i="3"/>
  <c r="AA425" i="3" s="1"/>
  <c r="G422" i="3"/>
  <c r="AA422" i="3" s="1"/>
  <c r="Q407" i="3"/>
  <c r="O406" i="3"/>
  <c r="O391" i="3"/>
  <c r="M389" i="3"/>
  <c r="S389" i="3" s="1"/>
  <c r="Q381" i="3"/>
  <c r="G379" i="3"/>
  <c r="AA379" i="3" s="1"/>
  <c r="M373" i="3"/>
  <c r="G368" i="3"/>
  <c r="Q360" i="3"/>
  <c r="J356" i="3"/>
  <c r="J344" i="3"/>
  <c r="O328" i="3"/>
  <c r="M314" i="3"/>
  <c r="J304" i="3"/>
  <c r="M296" i="3"/>
  <c r="M289" i="3"/>
  <c r="S289" i="3" s="1"/>
  <c r="G285" i="3"/>
  <c r="Q282" i="3"/>
  <c r="G273" i="3"/>
  <c r="G271" i="3"/>
  <c r="AA271" i="3" s="1"/>
  <c r="G270" i="3"/>
  <c r="AA270" i="3" s="1"/>
  <c r="M265" i="3"/>
  <c r="S265" i="3" s="1"/>
  <c r="O264" i="3"/>
  <c r="M261" i="3"/>
  <c r="O260" i="3"/>
  <c r="J259" i="3"/>
  <c r="P259" i="3" s="1"/>
  <c r="O251" i="3"/>
  <c r="Q240" i="3"/>
  <c r="M229" i="3"/>
  <c r="G227" i="3"/>
  <c r="AA227" i="3" s="1"/>
  <c r="G223" i="3"/>
  <c r="O221" i="5"/>
  <c r="J498" i="3"/>
  <c r="G492" i="3"/>
  <c r="AA492" i="3" s="1"/>
  <c r="G468" i="3"/>
  <c r="R468" i="3" s="1"/>
  <c r="O453" i="3"/>
  <c r="G448" i="3"/>
  <c r="T448" i="3" s="1"/>
  <c r="M444" i="3"/>
  <c r="J430" i="3"/>
  <c r="M406" i="3"/>
  <c r="T390" i="3"/>
  <c r="O381" i="3"/>
  <c r="G346" i="3"/>
  <c r="AA346" i="3" s="1"/>
  <c r="J335" i="3"/>
  <c r="M290" i="3"/>
  <c r="G272" i="3"/>
  <c r="Q250" i="3"/>
  <c r="O277" i="3"/>
  <c r="R261" i="3"/>
  <c r="O250" i="3"/>
  <c r="Q237" i="3"/>
  <c r="Q231" i="3"/>
  <c r="G442" i="3"/>
  <c r="AA442" i="3" s="1"/>
  <c r="G431" i="3"/>
  <c r="J391" i="3"/>
  <c r="G389" i="3"/>
  <c r="AA389" i="3" s="1"/>
  <c r="J381" i="3"/>
  <c r="G297" i="3"/>
  <c r="AA297" i="3" s="1"/>
  <c r="G296" i="3"/>
  <c r="AA296" i="3" s="1"/>
  <c r="M277" i="3"/>
  <c r="Q276" i="3"/>
  <c r="J275" i="3"/>
  <c r="O255" i="3"/>
  <c r="M250" i="3"/>
  <c r="S250" i="3" s="1"/>
  <c r="O237" i="3"/>
  <c r="O231" i="3"/>
  <c r="O219" i="3"/>
  <c r="G234" i="5"/>
  <c r="J495" i="3"/>
  <c r="U495" i="3" s="1"/>
  <c r="G486" i="3"/>
  <c r="AA486" i="3" s="1"/>
  <c r="J479" i="3"/>
  <c r="J459" i="3"/>
  <c r="S459" i="3" s="1"/>
  <c r="G444" i="3"/>
  <c r="R444" i="3" s="1"/>
  <c r="J408" i="3"/>
  <c r="G391" i="3"/>
  <c r="G381" i="3"/>
  <c r="AA381" i="3" s="1"/>
  <c r="G372" i="3"/>
  <c r="J371" i="3"/>
  <c r="U371" i="3" s="1"/>
  <c r="J363" i="3"/>
  <c r="S363" i="3" s="1"/>
  <c r="J339" i="3"/>
  <c r="J298" i="3"/>
  <c r="G289" i="3"/>
  <c r="AA289" i="3" s="1"/>
  <c r="G282" i="3"/>
  <c r="AA282" i="3" s="1"/>
  <c r="O276" i="3"/>
  <c r="Q268" i="3"/>
  <c r="J267" i="3"/>
  <c r="G265" i="3"/>
  <c r="T265" i="3" s="1"/>
  <c r="M255" i="3"/>
  <c r="M237" i="3"/>
  <c r="G235" i="3"/>
  <c r="M231" i="3"/>
  <c r="G225" i="3"/>
  <c r="AA225" i="3" s="1"/>
  <c r="O222" i="3"/>
  <c r="M219" i="3"/>
  <c r="J487" i="3"/>
  <c r="P487" i="3" s="1"/>
  <c r="G479" i="3"/>
  <c r="J454" i="3"/>
  <c r="T454" i="3" s="1"/>
  <c r="J446" i="3"/>
  <c r="P446" i="3" s="1"/>
  <c r="Q437" i="3"/>
  <c r="J397" i="3"/>
  <c r="J365" i="3"/>
  <c r="J362" i="3"/>
  <c r="S362" i="3" s="1"/>
  <c r="J352" i="3"/>
  <c r="S352" i="3" s="1"/>
  <c r="J338" i="3"/>
  <c r="U338" i="3" s="1"/>
  <c r="Q334" i="3"/>
  <c r="J326" i="3"/>
  <c r="J325" i="3"/>
  <c r="J309" i="3"/>
  <c r="T309" i="3" s="1"/>
  <c r="J308" i="3"/>
  <c r="O304" i="3"/>
  <c r="J288" i="3"/>
  <c r="U288" i="3" s="1"/>
  <c r="R285" i="3"/>
  <c r="J278" i="3"/>
  <c r="M276" i="3"/>
  <c r="G247" i="3"/>
  <c r="J486" i="3"/>
  <c r="G480" i="3"/>
  <c r="R480" i="3" s="1"/>
  <c r="Q475" i="3"/>
  <c r="J461" i="3"/>
  <c r="S461" i="3" s="1"/>
  <c r="O437" i="3"/>
  <c r="S431" i="3"/>
  <c r="Q425" i="3"/>
  <c r="O423" i="3"/>
  <c r="Q420" i="3"/>
  <c r="G353" i="3"/>
  <c r="J351" i="3"/>
  <c r="G341" i="3"/>
  <c r="O334" i="3"/>
  <c r="J331" i="3"/>
  <c r="Q322" i="3"/>
  <c r="Q302" i="3"/>
  <c r="Q285" i="3"/>
  <c r="Q273" i="3"/>
  <c r="J268" i="3"/>
  <c r="Q257" i="3"/>
  <c r="J255" i="3"/>
  <c r="U255" i="3" s="1"/>
  <c r="J253" i="3"/>
  <c r="Q245" i="3"/>
  <c r="J239" i="3"/>
  <c r="J237" i="3"/>
  <c r="J232" i="3"/>
  <c r="J231" i="3"/>
  <c r="J222" i="3"/>
  <c r="P222" i="3" s="1"/>
  <c r="J220" i="3"/>
  <c r="J219" i="3"/>
  <c r="U219" i="3" s="1"/>
  <c r="J496" i="3"/>
  <c r="P496" i="3" s="1"/>
  <c r="J481" i="3"/>
  <c r="U481" i="3" s="1"/>
  <c r="Q476" i="3"/>
  <c r="O475" i="3"/>
  <c r="Q474" i="3"/>
  <c r="J455" i="3"/>
  <c r="P455" i="3" s="1"/>
  <c r="Q450" i="3"/>
  <c r="Q440" i="3"/>
  <c r="M439" i="3"/>
  <c r="S439" i="3" s="1"/>
  <c r="M423" i="3"/>
  <c r="M420" i="3"/>
  <c r="S420" i="3" s="1"/>
  <c r="G403" i="3"/>
  <c r="J384" i="3"/>
  <c r="O378" i="3"/>
  <c r="M377" i="3"/>
  <c r="S377" i="3" s="1"/>
  <c r="J375" i="3"/>
  <c r="U375" i="3" s="1"/>
  <c r="J366" i="3"/>
  <c r="Q333" i="3"/>
  <c r="Q312" i="3"/>
  <c r="G277" i="3"/>
  <c r="J276" i="3"/>
  <c r="S276" i="3" s="1"/>
  <c r="Q271" i="3"/>
  <c r="M257" i="3"/>
  <c r="S257" i="3" s="1"/>
  <c r="G255" i="3"/>
  <c r="G254" i="3"/>
  <c r="J251" i="3"/>
  <c r="M245" i="3"/>
  <c r="Q227" i="3"/>
  <c r="P497" i="3"/>
  <c r="R497" i="3"/>
  <c r="S497" i="3"/>
  <c r="T497" i="3"/>
  <c r="U497" i="3"/>
  <c r="R488" i="3"/>
  <c r="T488" i="3"/>
  <c r="U488" i="3"/>
  <c r="P488" i="3"/>
  <c r="AA498" i="3"/>
  <c r="U491" i="3"/>
  <c r="P491" i="3"/>
  <c r="S491" i="3"/>
  <c r="P499" i="3"/>
  <c r="S499" i="3"/>
  <c r="P492" i="3"/>
  <c r="R492" i="3"/>
  <c r="S492" i="3"/>
  <c r="U492" i="3"/>
  <c r="U489" i="3"/>
  <c r="P489" i="3"/>
  <c r="R489" i="3"/>
  <c r="S489" i="3"/>
  <c r="T489" i="3"/>
  <c r="AA488" i="3"/>
  <c r="T498" i="3"/>
  <c r="U498" i="3"/>
  <c r="R498" i="3"/>
  <c r="P498" i="3"/>
  <c r="AA497" i="3"/>
  <c r="P484" i="3"/>
  <c r="R484" i="3"/>
  <c r="S484" i="3"/>
  <c r="T484" i="3"/>
  <c r="U484" i="3"/>
  <c r="AA493" i="3"/>
  <c r="R493" i="3"/>
  <c r="S495" i="3"/>
  <c r="P495" i="3"/>
  <c r="U487" i="3"/>
  <c r="U486" i="3"/>
  <c r="P486" i="3"/>
  <c r="T496" i="3"/>
  <c r="S496" i="3"/>
  <c r="U496" i="3"/>
  <c r="Q178" i="3"/>
  <c r="Q34" i="3"/>
  <c r="O154" i="3"/>
  <c r="O58" i="3"/>
  <c r="O10" i="3"/>
  <c r="Q488" i="3"/>
  <c r="U485" i="3"/>
  <c r="P485" i="3"/>
  <c r="T480" i="3"/>
  <c r="U480" i="3"/>
  <c r="P480" i="3"/>
  <c r="S480" i="3"/>
  <c r="AA475" i="3"/>
  <c r="R475" i="3"/>
  <c r="U473" i="3"/>
  <c r="P473" i="3"/>
  <c r="R473" i="3"/>
  <c r="T473" i="3"/>
  <c r="AA461" i="3"/>
  <c r="P459" i="3"/>
  <c r="P448" i="3"/>
  <c r="R448" i="3"/>
  <c r="S448" i="3"/>
  <c r="U448" i="3"/>
  <c r="T414" i="3"/>
  <c r="U414" i="3"/>
  <c r="P414" i="3"/>
  <c r="S414" i="3"/>
  <c r="Q166" i="3"/>
  <c r="O190" i="3"/>
  <c r="G496" i="3"/>
  <c r="U494" i="3"/>
  <c r="P493" i="3"/>
  <c r="O488" i="3"/>
  <c r="U483" i="3"/>
  <c r="M483" i="3"/>
  <c r="S483" i="3" s="1"/>
  <c r="O483" i="3"/>
  <c r="Q483" i="3"/>
  <c r="G470" i="3"/>
  <c r="M470" i="3"/>
  <c r="O470" i="3"/>
  <c r="Q470" i="3"/>
  <c r="P460" i="3"/>
  <c r="R460" i="3"/>
  <c r="S460" i="3"/>
  <c r="T460" i="3"/>
  <c r="U460" i="3"/>
  <c r="P430" i="3"/>
  <c r="R430" i="3"/>
  <c r="S430" i="3"/>
  <c r="T430" i="3"/>
  <c r="U430" i="3"/>
  <c r="O142" i="3"/>
  <c r="O46" i="3"/>
  <c r="M495" i="3"/>
  <c r="T485" i="3"/>
  <c r="T483" i="3"/>
  <c r="P472" i="3"/>
  <c r="R472" i="3"/>
  <c r="S472" i="3"/>
  <c r="T472" i="3"/>
  <c r="U472" i="3"/>
  <c r="Q22" i="3"/>
  <c r="O94" i="3"/>
  <c r="M142" i="3"/>
  <c r="S494" i="3"/>
  <c r="G494" i="3"/>
  <c r="T494" i="3" s="1"/>
  <c r="M488" i="3"/>
  <c r="S488" i="3" s="1"/>
  <c r="S485" i="3"/>
  <c r="P434" i="3"/>
  <c r="R434" i="3"/>
  <c r="S434" i="3"/>
  <c r="T434" i="3"/>
  <c r="U434" i="3"/>
  <c r="G416" i="3"/>
  <c r="M416" i="3"/>
  <c r="O416" i="3"/>
  <c r="Q416" i="3"/>
  <c r="U407" i="3"/>
  <c r="P407" i="3"/>
  <c r="R407" i="3"/>
  <c r="T407" i="3"/>
  <c r="S407" i="3"/>
  <c r="P471" i="3"/>
  <c r="S471" i="3"/>
  <c r="G458" i="3"/>
  <c r="M458" i="3"/>
  <c r="O458" i="3"/>
  <c r="Q458" i="3"/>
  <c r="Q106" i="3"/>
  <c r="O130" i="3"/>
  <c r="M214" i="3"/>
  <c r="M202" i="3"/>
  <c r="M190" i="3"/>
  <c r="M166" i="3"/>
  <c r="M154" i="3"/>
  <c r="M130" i="3"/>
  <c r="M118" i="3"/>
  <c r="M94" i="3"/>
  <c r="M82" i="3"/>
  <c r="M70" i="3"/>
  <c r="M58" i="3"/>
  <c r="M46" i="3"/>
  <c r="M34" i="3"/>
  <c r="M22" i="3"/>
  <c r="M10" i="3"/>
  <c r="G499" i="3"/>
  <c r="R494" i="3"/>
  <c r="J490" i="3"/>
  <c r="G487" i="3"/>
  <c r="R485" i="3"/>
  <c r="M498" i="3"/>
  <c r="Q494" i="3"/>
  <c r="M486" i="3"/>
  <c r="J482" i="3"/>
  <c r="P408" i="3"/>
  <c r="R408" i="3"/>
  <c r="S408" i="3"/>
  <c r="T408" i="3"/>
  <c r="U408" i="3"/>
  <c r="U468" i="3"/>
  <c r="P468" i="3"/>
  <c r="S468" i="3"/>
  <c r="Q499" i="3"/>
  <c r="Q487" i="3"/>
  <c r="P476" i="3"/>
  <c r="S476" i="3"/>
  <c r="T476" i="3"/>
  <c r="U476" i="3"/>
  <c r="S473" i="3"/>
  <c r="U446" i="3"/>
  <c r="P440" i="3"/>
  <c r="S440" i="3"/>
  <c r="U440" i="3"/>
  <c r="T439" i="3"/>
  <c r="U439" i="3"/>
  <c r="P439" i="3"/>
  <c r="R439" i="3"/>
  <c r="O82" i="3"/>
  <c r="M106" i="3"/>
  <c r="R483" i="3"/>
  <c r="P481" i="3"/>
  <c r="S481" i="3"/>
  <c r="P478" i="3"/>
  <c r="R478" i="3"/>
  <c r="S478" i="3"/>
  <c r="U478" i="3"/>
  <c r="P464" i="3"/>
  <c r="S464" i="3"/>
  <c r="U464" i="3"/>
  <c r="P452" i="3"/>
  <c r="S452" i="3"/>
  <c r="U452" i="3"/>
  <c r="S451" i="3"/>
  <c r="T451" i="3"/>
  <c r="U451" i="3"/>
  <c r="P451" i="3"/>
  <c r="R451" i="3"/>
  <c r="P443" i="3"/>
  <c r="R443" i="3"/>
  <c r="S443" i="3"/>
  <c r="T443" i="3"/>
  <c r="U443" i="3"/>
  <c r="P442" i="3"/>
  <c r="S442" i="3"/>
  <c r="U442" i="3"/>
  <c r="AA473" i="3"/>
  <c r="T456" i="3"/>
  <c r="U456" i="3"/>
  <c r="P456" i="3"/>
  <c r="S456" i="3"/>
  <c r="G214" i="3"/>
  <c r="G202" i="3"/>
  <c r="G190" i="3"/>
  <c r="G178" i="3"/>
  <c r="G166" i="3"/>
  <c r="G154" i="3"/>
  <c r="G142" i="3"/>
  <c r="G130" i="3"/>
  <c r="G118" i="3"/>
  <c r="G106" i="3"/>
  <c r="G94" i="3"/>
  <c r="G82" i="3"/>
  <c r="G70" i="3"/>
  <c r="G58" i="3"/>
  <c r="G46" i="3"/>
  <c r="G34" i="3"/>
  <c r="G22" i="3"/>
  <c r="G10" i="3"/>
  <c r="O499" i="3"/>
  <c r="G495" i="3"/>
  <c r="T495" i="3" s="1"/>
  <c r="U493" i="3"/>
  <c r="O487" i="3"/>
  <c r="G482" i="3"/>
  <c r="M482" i="3"/>
  <c r="P479" i="3"/>
  <c r="R479" i="3"/>
  <c r="S479" i="3"/>
  <c r="T479" i="3"/>
  <c r="U479" i="3"/>
  <c r="P466" i="3"/>
  <c r="R466" i="3"/>
  <c r="S466" i="3"/>
  <c r="U466" i="3"/>
  <c r="P454" i="3"/>
  <c r="S454" i="3"/>
  <c r="U454" i="3"/>
  <c r="P447" i="3"/>
  <c r="S447" i="3"/>
  <c r="AA445" i="3"/>
  <c r="R445" i="3"/>
  <c r="AA444" i="3"/>
  <c r="U419" i="3"/>
  <c r="P419" i="3"/>
  <c r="R419" i="3"/>
  <c r="T419" i="3"/>
  <c r="S419" i="3"/>
  <c r="T493" i="3"/>
  <c r="AA480" i="3"/>
  <c r="AA479" i="3"/>
  <c r="P467" i="3"/>
  <c r="R467" i="3"/>
  <c r="S467" i="3"/>
  <c r="U467" i="3"/>
  <c r="U459" i="3"/>
  <c r="J458" i="3"/>
  <c r="R455" i="3"/>
  <c r="S455" i="3"/>
  <c r="T455" i="3"/>
  <c r="U455" i="3"/>
  <c r="U449" i="3"/>
  <c r="P449" i="3"/>
  <c r="R449" i="3"/>
  <c r="T449" i="3"/>
  <c r="G446" i="3"/>
  <c r="M446" i="3"/>
  <c r="O446" i="3"/>
  <c r="Q446" i="3"/>
  <c r="AA439" i="3"/>
  <c r="AA448" i="3"/>
  <c r="Q202" i="3"/>
  <c r="U471" i="3"/>
  <c r="J470" i="3"/>
  <c r="AA467" i="3"/>
  <c r="AA463" i="3"/>
  <c r="U461" i="3"/>
  <c r="P461" i="3"/>
  <c r="R461" i="3"/>
  <c r="AA457" i="3"/>
  <c r="R457" i="3"/>
  <c r="AA456" i="3"/>
  <c r="AA455" i="3"/>
  <c r="AA451" i="3"/>
  <c r="AA449" i="3"/>
  <c r="T444" i="3"/>
  <c r="U444" i="3"/>
  <c r="P444" i="3"/>
  <c r="S444" i="3"/>
  <c r="P429" i="3"/>
  <c r="U429" i="3"/>
  <c r="P477" i="3"/>
  <c r="P465" i="3"/>
  <c r="AA431" i="3"/>
  <c r="P417" i="3"/>
  <c r="S417" i="3"/>
  <c r="AA413" i="3"/>
  <c r="T413" i="3"/>
  <c r="P412" i="3"/>
  <c r="R412" i="3"/>
  <c r="S412" i="3"/>
  <c r="U412" i="3"/>
  <c r="U404" i="3"/>
  <c r="AA403" i="3"/>
  <c r="R403" i="3"/>
  <c r="S399" i="3"/>
  <c r="P399" i="3"/>
  <c r="U399" i="3"/>
  <c r="O398" i="3"/>
  <c r="M398" i="3"/>
  <c r="G398" i="3"/>
  <c r="J398" i="3"/>
  <c r="Q398" i="3"/>
  <c r="P475" i="3"/>
  <c r="G428" i="3"/>
  <c r="M428" i="3"/>
  <c r="O428" i="3"/>
  <c r="Q428" i="3"/>
  <c r="AA419" i="3"/>
  <c r="P418" i="3"/>
  <c r="R418" i="3"/>
  <c r="S418" i="3"/>
  <c r="T418" i="3"/>
  <c r="U418" i="3"/>
  <c r="P410" i="3"/>
  <c r="R410" i="3"/>
  <c r="S410" i="3"/>
  <c r="T410" i="3"/>
  <c r="U410" i="3"/>
  <c r="AA407" i="3"/>
  <c r="P405" i="3"/>
  <c r="S405" i="3"/>
  <c r="M477" i="3"/>
  <c r="G471" i="3"/>
  <c r="T471" i="3" s="1"/>
  <c r="U469" i="3"/>
  <c r="M465" i="3"/>
  <c r="G459" i="3"/>
  <c r="T459" i="3" s="1"/>
  <c r="U457" i="3"/>
  <c r="M453" i="3"/>
  <c r="O451" i="3"/>
  <c r="G447" i="3"/>
  <c r="R447" i="3" s="1"/>
  <c r="U445" i="3"/>
  <c r="M441" i="3"/>
  <c r="O439" i="3"/>
  <c r="AA421" i="3"/>
  <c r="G404" i="3"/>
  <c r="M404" i="3"/>
  <c r="O404" i="3"/>
  <c r="Q404" i="3"/>
  <c r="AA368" i="3"/>
  <c r="R368" i="3"/>
  <c r="O480" i="3"/>
  <c r="G476" i="3"/>
  <c r="R476" i="3" s="1"/>
  <c r="U474" i="3"/>
  <c r="O468" i="3"/>
  <c r="G464" i="3"/>
  <c r="U462" i="3"/>
  <c r="T457" i="3"/>
  <c r="O456" i="3"/>
  <c r="Q454" i="3"/>
  <c r="G452" i="3"/>
  <c r="U450" i="3"/>
  <c r="T445" i="3"/>
  <c r="O444" i="3"/>
  <c r="Q442" i="3"/>
  <c r="G440" i="3"/>
  <c r="R440" i="3" s="1"/>
  <c r="U438" i="3"/>
  <c r="AA437" i="3"/>
  <c r="M429" i="3"/>
  <c r="O429" i="3"/>
  <c r="Q429" i="3"/>
  <c r="G429" i="3"/>
  <c r="R429" i="3" s="1"/>
  <c r="P406" i="3"/>
  <c r="R406" i="3"/>
  <c r="S406" i="3"/>
  <c r="T406" i="3"/>
  <c r="U406" i="3"/>
  <c r="G481" i="3"/>
  <c r="R481" i="3" s="1"/>
  <c r="T474" i="3"/>
  <c r="Q471" i="3"/>
  <c r="S469" i="3"/>
  <c r="G469" i="3"/>
  <c r="T469" i="3" s="1"/>
  <c r="M463" i="3"/>
  <c r="T462" i="3"/>
  <c r="Q459" i="3"/>
  <c r="S457" i="3"/>
  <c r="T450" i="3"/>
  <c r="Q447" i="3"/>
  <c r="S445" i="3"/>
  <c r="R435" i="3"/>
  <c r="S435" i="3"/>
  <c r="P435" i="3"/>
  <c r="AA409" i="3"/>
  <c r="U373" i="3"/>
  <c r="P373" i="3"/>
  <c r="R373" i="3"/>
  <c r="T373" i="3"/>
  <c r="S373" i="3"/>
  <c r="J453" i="3"/>
  <c r="S450" i="3"/>
  <c r="J441" i="3"/>
  <c r="S438" i="3"/>
  <c r="T433" i="3"/>
  <c r="U433" i="3"/>
  <c r="P433" i="3"/>
  <c r="R433" i="3"/>
  <c r="Q481" i="3"/>
  <c r="U477" i="3"/>
  <c r="R474" i="3"/>
  <c r="O471" i="3"/>
  <c r="Q469" i="3"/>
  <c r="U465" i="3"/>
  <c r="R462" i="3"/>
  <c r="O459" i="3"/>
  <c r="Q457" i="3"/>
  <c r="R450" i="3"/>
  <c r="O447" i="3"/>
  <c r="R438" i="3"/>
  <c r="T412" i="3"/>
  <c r="J463" i="3"/>
  <c r="Q438" i="3"/>
  <c r="G394" i="3"/>
  <c r="M394" i="3"/>
  <c r="Q394" i="3"/>
  <c r="O394" i="3"/>
  <c r="O481" i="3"/>
  <c r="S477" i="3"/>
  <c r="G477" i="3"/>
  <c r="T477" i="3" s="1"/>
  <c r="U475" i="3"/>
  <c r="O469" i="3"/>
  <c r="G465" i="3"/>
  <c r="T465" i="3" s="1"/>
  <c r="G453" i="3"/>
  <c r="G441" i="3"/>
  <c r="U437" i="3"/>
  <c r="P427" i="3"/>
  <c r="S427" i="3"/>
  <c r="U427" i="3"/>
  <c r="P424" i="3"/>
  <c r="R424" i="3"/>
  <c r="S424" i="3"/>
  <c r="U424" i="3"/>
  <c r="O374" i="3"/>
  <c r="Q374" i="3"/>
  <c r="G374" i="3"/>
  <c r="J374" i="3"/>
  <c r="M374" i="3"/>
  <c r="T475" i="3"/>
  <c r="T437" i="3"/>
  <c r="U435" i="3"/>
  <c r="AA432" i="3"/>
  <c r="U417" i="3"/>
  <c r="J416" i="3"/>
  <c r="P404" i="3"/>
  <c r="S437" i="3"/>
  <c r="T435" i="3"/>
  <c r="U431" i="3"/>
  <c r="P431" i="3"/>
  <c r="R431" i="3"/>
  <c r="T431" i="3"/>
  <c r="J428" i="3"/>
  <c r="U426" i="3"/>
  <c r="P426" i="3"/>
  <c r="S426" i="3"/>
  <c r="P422" i="3"/>
  <c r="R422" i="3"/>
  <c r="S422" i="3"/>
  <c r="T422" i="3"/>
  <c r="U422" i="3"/>
  <c r="AA396" i="3"/>
  <c r="R367" i="3"/>
  <c r="S367" i="3"/>
  <c r="T367" i="3"/>
  <c r="U367" i="3"/>
  <c r="P367" i="3"/>
  <c r="U436" i="3"/>
  <c r="M432" i="3"/>
  <c r="AA430" i="3"/>
  <c r="G426" i="3"/>
  <c r="T426" i="3" s="1"/>
  <c r="P423" i="3"/>
  <c r="AA418" i="3"/>
  <c r="G414" i="3"/>
  <c r="P411" i="3"/>
  <c r="G370" i="3"/>
  <c r="J370" i="3"/>
  <c r="M370" i="3"/>
  <c r="O370" i="3"/>
  <c r="Q370" i="3"/>
  <c r="Q426" i="3"/>
  <c r="S400" i="3"/>
  <c r="P396" i="3"/>
  <c r="T396" i="3"/>
  <c r="U396" i="3"/>
  <c r="U392" i="3"/>
  <c r="P392" i="3"/>
  <c r="S392" i="3"/>
  <c r="P384" i="3"/>
  <c r="S384" i="3"/>
  <c r="T384" i="3"/>
  <c r="U384" i="3"/>
  <c r="AA375" i="3"/>
  <c r="AA373" i="3"/>
  <c r="S366" i="3"/>
  <c r="P366" i="3"/>
  <c r="P365" i="3"/>
  <c r="T365" i="3"/>
  <c r="U365" i="3"/>
  <c r="S365" i="3"/>
  <c r="G417" i="3"/>
  <c r="U415" i="3"/>
  <c r="O409" i="3"/>
  <c r="G405" i="3"/>
  <c r="U403" i="3"/>
  <c r="G399" i="3"/>
  <c r="R399" i="3" s="1"/>
  <c r="M399" i="3"/>
  <c r="AA384" i="3"/>
  <c r="AA365" i="3"/>
  <c r="U364" i="3"/>
  <c r="P364" i="3"/>
  <c r="R364" i="3"/>
  <c r="T364" i="3"/>
  <c r="U432" i="3"/>
  <c r="O426" i="3"/>
  <c r="U420" i="3"/>
  <c r="T415" i="3"/>
  <c r="T403" i="3"/>
  <c r="R401" i="3"/>
  <c r="P401" i="3"/>
  <c r="P391" i="3"/>
  <c r="R391" i="3"/>
  <c r="S391" i="3"/>
  <c r="T391" i="3"/>
  <c r="U391" i="3"/>
  <c r="P390" i="3"/>
  <c r="R390" i="3"/>
  <c r="S390" i="3"/>
  <c r="U390" i="3"/>
  <c r="P383" i="3"/>
  <c r="R383" i="3"/>
  <c r="S383" i="3"/>
  <c r="T383" i="3"/>
  <c r="U335" i="3"/>
  <c r="P335" i="3"/>
  <c r="P436" i="3"/>
  <c r="M433" i="3"/>
  <c r="S433" i="3" s="1"/>
  <c r="T432" i="3"/>
  <c r="O431" i="3"/>
  <c r="G427" i="3"/>
  <c r="T427" i="3" s="1"/>
  <c r="U425" i="3"/>
  <c r="M421" i="3"/>
  <c r="T420" i="3"/>
  <c r="O419" i="3"/>
  <c r="Q417" i="3"/>
  <c r="S415" i="3"/>
  <c r="G415" i="3"/>
  <c r="U413" i="3"/>
  <c r="M409" i="3"/>
  <c r="O407" i="3"/>
  <c r="Q405" i="3"/>
  <c r="S403" i="3"/>
  <c r="AA391" i="3"/>
  <c r="U380" i="3"/>
  <c r="P380" i="3"/>
  <c r="S380" i="3"/>
  <c r="AA363" i="3"/>
  <c r="T363" i="3"/>
  <c r="P362" i="3"/>
  <c r="R362" i="3"/>
  <c r="T362" i="3"/>
  <c r="U362" i="3"/>
  <c r="P395" i="3"/>
  <c r="R395" i="3"/>
  <c r="S395" i="3"/>
  <c r="P381" i="3"/>
  <c r="R381" i="3"/>
  <c r="S381" i="3"/>
  <c r="T381" i="3"/>
  <c r="U381" i="3"/>
  <c r="AA364" i="3"/>
  <c r="R432" i="3"/>
  <c r="Q427" i="3"/>
  <c r="S425" i="3"/>
  <c r="U423" i="3"/>
  <c r="R420" i="3"/>
  <c r="O417" i="3"/>
  <c r="Q415" i="3"/>
  <c r="S413" i="3"/>
  <c r="U411" i="3"/>
  <c r="O405" i="3"/>
  <c r="Q403" i="3"/>
  <c r="U400" i="3"/>
  <c r="M400" i="3"/>
  <c r="G400" i="3"/>
  <c r="T400" i="3" s="1"/>
  <c r="S396" i="3"/>
  <c r="R389" i="3"/>
  <c r="T389" i="3"/>
  <c r="U389" i="3"/>
  <c r="P389" i="3"/>
  <c r="R379" i="3"/>
  <c r="S379" i="3"/>
  <c r="T379" i="3"/>
  <c r="P378" i="3"/>
  <c r="R378" i="3"/>
  <c r="S378" i="3"/>
  <c r="U378" i="3"/>
  <c r="T372" i="3"/>
  <c r="AA372" i="3"/>
  <c r="T423" i="3"/>
  <c r="J421" i="3"/>
  <c r="R413" i="3"/>
  <c r="T411" i="3"/>
  <c r="J409" i="3"/>
  <c r="U402" i="3"/>
  <c r="O399" i="3"/>
  <c r="AA397" i="3"/>
  <c r="R396" i="3"/>
  <c r="P388" i="3"/>
  <c r="S388" i="3"/>
  <c r="U388" i="3"/>
  <c r="T387" i="3"/>
  <c r="P387" i="3"/>
  <c r="R387" i="3"/>
  <c r="R384" i="3"/>
  <c r="G382" i="3"/>
  <c r="J382" i="3"/>
  <c r="M382" i="3"/>
  <c r="O382" i="3"/>
  <c r="Q382" i="3"/>
  <c r="P371" i="3"/>
  <c r="R371" i="3"/>
  <c r="S371" i="3"/>
  <c r="T371" i="3"/>
  <c r="G337" i="3"/>
  <c r="J337" i="3"/>
  <c r="M337" i="3"/>
  <c r="O337" i="3"/>
  <c r="Q337" i="3"/>
  <c r="AA327" i="3"/>
  <c r="R327" i="3"/>
  <c r="T327" i="3"/>
  <c r="U325" i="3"/>
  <c r="P325" i="3"/>
  <c r="O427" i="3"/>
  <c r="S423" i="3"/>
  <c r="O415" i="3"/>
  <c r="S411" i="3"/>
  <c r="G411" i="3"/>
  <c r="R411" i="3" s="1"/>
  <c r="O403" i="3"/>
  <c r="T402" i="3"/>
  <c r="U401" i="3"/>
  <c r="J394" i="3"/>
  <c r="R377" i="3"/>
  <c r="T377" i="3"/>
  <c r="U377" i="3"/>
  <c r="P377" i="3"/>
  <c r="P376" i="3"/>
  <c r="S376" i="3"/>
  <c r="U376" i="3"/>
  <c r="S402" i="3"/>
  <c r="T401" i="3"/>
  <c r="P400" i="3"/>
  <c r="O386" i="3"/>
  <c r="Q386" i="3"/>
  <c r="G386" i="3"/>
  <c r="J386" i="3"/>
  <c r="M386" i="3"/>
  <c r="U385" i="3"/>
  <c r="P385" i="3"/>
  <c r="R385" i="3"/>
  <c r="T385" i="3"/>
  <c r="P369" i="3"/>
  <c r="R369" i="3"/>
  <c r="S369" i="3"/>
  <c r="T369" i="3"/>
  <c r="U369" i="3"/>
  <c r="U366" i="3"/>
  <c r="R365" i="3"/>
  <c r="R402" i="3"/>
  <c r="S401" i="3"/>
  <c r="O400" i="3"/>
  <c r="U397" i="3"/>
  <c r="P397" i="3"/>
  <c r="T397" i="3"/>
  <c r="AA387" i="3"/>
  <c r="AA385" i="3"/>
  <c r="U383" i="3"/>
  <c r="S375" i="3"/>
  <c r="T375" i="3"/>
  <c r="P375" i="3"/>
  <c r="R375" i="3"/>
  <c r="R372" i="3"/>
  <c r="T368" i="3"/>
  <c r="U368" i="3"/>
  <c r="P368" i="3"/>
  <c r="S368" i="3"/>
  <c r="S364" i="3"/>
  <c r="G392" i="3"/>
  <c r="R392" i="3" s="1"/>
  <c r="G380" i="3"/>
  <c r="S332" i="3"/>
  <c r="U332" i="3"/>
  <c r="P332" i="3"/>
  <c r="Q380" i="3"/>
  <c r="G378" i="3"/>
  <c r="G395" i="3"/>
  <c r="U393" i="3"/>
  <c r="O387" i="3"/>
  <c r="Q364" i="3"/>
  <c r="S358" i="3"/>
  <c r="G388" i="3"/>
  <c r="O380" i="3"/>
  <c r="Q378" i="3"/>
  <c r="G376" i="3"/>
  <c r="R376" i="3" s="1"/>
  <c r="O368" i="3"/>
  <c r="U361" i="3"/>
  <c r="S393" i="3"/>
  <c r="G393" i="3"/>
  <c r="M387" i="3"/>
  <c r="P355" i="3"/>
  <c r="S355" i="3"/>
  <c r="U355" i="3"/>
  <c r="AA353" i="3"/>
  <c r="R353" i="3"/>
  <c r="U352" i="3"/>
  <c r="P352" i="3"/>
  <c r="R352" i="3"/>
  <c r="T352" i="3"/>
  <c r="Q376" i="3"/>
  <c r="U372" i="3"/>
  <c r="AA352" i="3"/>
  <c r="S346" i="3"/>
  <c r="Q393" i="3"/>
  <c r="P363" i="3"/>
  <c r="R363" i="3"/>
  <c r="P357" i="3"/>
  <c r="R357" i="3"/>
  <c r="S357" i="3"/>
  <c r="U357" i="3"/>
  <c r="AA354" i="3"/>
  <c r="U340" i="3"/>
  <c r="P340" i="3"/>
  <c r="R340" i="3"/>
  <c r="T340" i="3"/>
  <c r="O388" i="3"/>
  <c r="O376" i="3"/>
  <c r="S372" i="3"/>
  <c r="G361" i="3"/>
  <c r="R361" i="3" s="1"/>
  <c r="M361" i="3"/>
  <c r="S361" i="3" s="1"/>
  <c r="Q361" i="3"/>
  <c r="U359" i="3"/>
  <c r="P359" i="3"/>
  <c r="R356" i="3"/>
  <c r="S356" i="3"/>
  <c r="U356" i="3"/>
  <c r="P356" i="3"/>
  <c r="P351" i="3"/>
  <c r="R351" i="3"/>
  <c r="S351" i="3"/>
  <c r="T351" i="3"/>
  <c r="U351" i="3"/>
  <c r="P343" i="3"/>
  <c r="S343" i="3"/>
  <c r="U343" i="3"/>
  <c r="AA341" i="3"/>
  <c r="R341" i="3"/>
  <c r="AA340" i="3"/>
  <c r="P350" i="3"/>
  <c r="R350" i="3"/>
  <c r="S350" i="3"/>
  <c r="T350" i="3"/>
  <c r="AA348" i="3"/>
  <c r="S329" i="3"/>
  <c r="P329" i="3"/>
  <c r="U329" i="3"/>
  <c r="O367" i="3"/>
  <c r="G366" i="3"/>
  <c r="T366" i="3" s="1"/>
  <c r="P345" i="3"/>
  <c r="R345" i="3"/>
  <c r="S345" i="3"/>
  <c r="U345" i="3"/>
  <c r="AA342" i="3"/>
  <c r="P339" i="3"/>
  <c r="R339" i="3"/>
  <c r="S339" i="3"/>
  <c r="T339" i="3"/>
  <c r="U339" i="3"/>
  <c r="P331" i="3"/>
  <c r="R331" i="3"/>
  <c r="T331" i="3"/>
  <c r="U331" i="3"/>
  <c r="Q366" i="3"/>
  <c r="U363" i="3"/>
  <c r="G349" i="3"/>
  <c r="J349" i="3"/>
  <c r="M349" i="3"/>
  <c r="O349" i="3"/>
  <c r="Q349" i="3"/>
  <c r="U347" i="3"/>
  <c r="P347" i="3"/>
  <c r="S344" i="3"/>
  <c r="U344" i="3"/>
  <c r="P344" i="3"/>
  <c r="P338" i="3"/>
  <c r="R338" i="3"/>
  <c r="S338" i="3"/>
  <c r="T338" i="3"/>
  <c r="AA336" i="3"/>
  <c r="P333" i="3"/>
  <c r="R333" i="3"/>
  <c r="S333" i="3"/>
  <c r="U333" i="3"/>
  <c r="G359" i="3"/>
  <c r="T359" i="3" s="1"/>
  <c r="G347" i="3"/>
  <c r="T347" i="3" s="1"/>
  <c r="G335" i="3"/>
  <c r="T335" i="3" s="1"/>
  <c r="U324" i="3"/>
  <c r="R330" i="3"/>
  <c r="P287" i="3"/>
  <c r="U287" i="3"/>
  <c r="U360" i="3"/>
  <c r="O354" i="3"/>
  <c r="U348" i="3"/>
  <c r="O342" i="3"/>
  <c r="U336" i="3"/>
  <c r="T316" i="3"/>
  <c r="U316" i="3"/>
  <c r="P316" i="3"/>
  <c r="R316" i="3"/>
  <c r="R306" i="3"/>
  <c r="T306" i="3"/>
  <c r="U306" i="3"/>
  <c r="P306" i="3"/>
  <c r="AA304" i="3"/>
  <c r="T360" i="3"/>
  <c r="O359" i="3"/>
  <c r="G355" i="3"/>
  <c r="T355" i="3" s="1"/>
  <c r="U353" i="3"/>
  <c r="T348" i="3"/>
  <c r="G343" i="3"/>
  <c r="U341" i="3"/>
  <c r="T336" i="3"/>
  <c r="P319" i="3"/>
  <c r="S319" i="3"/>
  <c r="U319" i="3"/>
  <c r="R318" i="3"/>
  <c r="S318" i="3"/>
  <c r="T318" i="3"/>
  <c r="U318" i="3"/>
  <c r="P318" i="3"/>
  <c r="AA316" i="3"/>
  <c r="P307" i="3"/>
  <c r="S307" i="3"/>
  <c r="U307" i="3"/>
  <c r="P295" i="3"/>
  <c r="S295" i="3"/>
  <c r="T295" i="3"/>
  <c r="U295" i="3"/>
  <c r="S360" i="3"/>
  <c r="G360" i="3"/>
  <c r="U358" i="3"/>
  <c r="M354" i="3"/>
  <c r="T353" i="3"/>
  <c r="S348" i="3"/>
  <c r="U346" i="3"/>
  <c r="M342" i="3"/>
  <c r="T341" i="3"/>
  <c r="S336" i="3"/>
  <c r="U334" i="3"/>
  <c r="U330" i="3"/>
  <c r="M329" i="3"/>
  <c r="O329" i="3"/>
  <c r="G329" i="3"/>
  <c r="T328" i="3"/>
  <c r="U328" i="3"/>
  <c r="Q325" i="3"/>
  <c r="G325" i="3"/>
  <c r="R325" i="3" s="1"/>
  <c r="M325" i="3"/>
  <c r="S325" i="3" s="1"/>
  <c r="P324" i="3"/>
  <c r="R324" i="3"/>
  <c r="S324" i="3"/>
  <c r="T324" i="3"/>
  <c r="U321" i="3"/>
  <c r="P321" i="3"/>
  <c r="R321" i="3"/>
  <c r="S321" i="3"/>
  <c r="U309" i="3"/>
  <c r="P309" i="3"/>
  <c r="R309" i="3"/>
  <c r="S309" i="3"/>
  <c r="U297" i="3"/>
  <c r="P297" i="3"/>
  <c r="R297" i="3"/>
  <c r="S297" i="3"/>
  <c r="AA290" i="3"/>
  <c r="M359" i="3"/>
  <c r="T358" i="3"/>
  <c r="Q355" i="3"/>
  <c r="S353" i="3"/>
  <c r="R348" i="3"/>
  <c r="M347" i="3"/>
  <c r="S347" i="3" s="1"/>
  <c r="T346" i="3"/>
  <c r="Q343" i="3"/>
  <c r="S341" i="3"/>
  <c r="R336" i="3"/>
  <c r="M335" i="3"/>
  <c r="S335" i="3" s="1"/>
  <c r="T334" i="3"/>
  <c r="T330" i="3"/>
  <c r="R328" i="3"/>
  <c r="P326" i="3"/>
  <c r="P320" i="3"/>
  <c r="R320" i="3"/>
  <c r="S320" i="3"/>
  <c r="T320" i="3"/>
  <c r="U320" i="3"/>
  <c r="P308" i="3"/>
  <c r="R308" i="3"/>
  <c r="S308" i="3"/>
  <c r="T308" i="3"/>
  <c r="U308" i="3"/>
  <c r="AA306" i="3"/>
  <c r="T304" i="3"/>
  <c r="U304" i="3"/>
  <c r="P304" i="3"/>
  <c r="R304" i="3"/>
  <c r="AA303" i="3"/>
  <c r="R303" i="3"/>
  <c r="T303" i="3"/>
  <c r="P302" i="3"/>
  <c r="R302" i="3"/>
  <c r="S302" i="3"/>
  <c r="T302" i="3"/>
  <c r="P296" i="3"/>
  <c r="R296" i="3"/>
  <c r="S296" i="3"/>
  <c r="T296" i="3"/>
  <c r="U296" i="3"/>
  <c r="R294" i="3"/>
  <c r="S294" i="3"/>
  <c r="T294" i="3"/>
  <c r="U294" i="3"/>
  <c r="S334" i="3"/>
  <c r="P322" i="3"/>
  <c r="R322" i="3"/>
  <c r="S322" i="3"/>
  <c r="T322" i="3"/>
  <c r="U322" i="3"/>
  <c r="AA318" i="3"/>
  <c r="AA315" i="3"/>
  <c r="R315" i="3"/>
  <c r="T315" i="3"/>
  <c r="P314" i="3"/>
  <c r="R314" i="3"/>
  <c r="S314" i="3"/>
  <c r="T314" i="3"/>
  <c r="P312" i="3"/>
  <c r="R312" i="3"/>
  <c r="S312" i="3"/>
  <c r="T312" i="3"/>
  <c r="U312" i="3"/>
  <c r="P310" i="3"/>
  <c r="R310" i="3"/>
  <c r="S310" i="3"/>
  <c r="T310" i="3"/>
  <c r="U310" i="3"/>
  <c r="P298" i="3"/>
  <c r="R298" i="3"/>
  <c r="S298" i="3"/>
  <c r="T298" i="3"/>
  <c r="U298" i="3"/>
  <c r="T293" i="3"/>
  <c r="P293" i="3"/>
  <c r="R293" i="3"/>
  <c r="S293" i="3"/>
  <c r="U293" i="3"/>
  <c r="M291" i="3"/>
  <c r="O291" i="3"/>
  <c r="G291" i="3"/>
  <c r="Q291" i="3"/>
  <c r="R358" i="3"/>
  <c r="O355" i="3"/>
  <c r="J354" i="3"/>
  <c r="R346" i="3"/>
  <c r="O343" i="3"/>
  <c r="J342" i="3"/>
  <c r="R334" i="3"/>
  <c r="P330" i="3"/>
  <c r="Q329" i="3"/>
  <c r="P328" i="3"/>
  <c r="Q301" i="3"/>
  <c r="G301" i="3"/>
  <c r="J301" i="3"/>
  <c r="M301" i="3"/>
  <c r="O301" i="3"/>
  <c r="O360" i="3"/>
  <c r="G356" i="3"/>
  <c r="O348" i="3"/>
  <c r="G344" i="3"/>
  <c r="O336" i="3"/>
  <c r="G332" i="3"/>
  <c r="R332" i="3" s="1"/>
  <c r="M331" i="3"/>
  <c r="S331" i="3" s="1"/>
  <c r="O330" i="3"/>
  <c r="O325" i="3"/>
  <c r="G323" i="3"/>
  <c r="Q313" i="3"/>
  <c r="G313" i="3"/>
  <c r="J313" i="3"/>
  <c r="M313" i="3"/>
  <c r="O313" i="3"/>
  <c r="S304" i="3"/>
  <c r="P275" i="3"/>
  <c r="S275" i="3"/>
  <c r="U275" i="3"/>
  <c r="AA272" i="3"/>
  <c r="R272" i="3"/>
  <c r="P327" i="3"/>
  <c r="S327" i="3"/>
  <c r="U327" i="3"/>
  <c r="S316" i="3"/>
  <c r="G311" i="3"/>
  <c r="G299" i="3"/>
  <c r="M330" i="3"/>
  <c r="S330" i="3" s="1"/>
  <c r="U326" i="3"/>
  <c r="T292" i="3"/>
  <c r="AA284" i="3"/>
  <c r="AA277" i="3"/>
  <c r="R277" i="3"/>
  <c r="O306" i="3"/>
  <c r="U300" i="3"/>
  <c r="P270" i="3"/>
  <c r="R270" i="3"/>
  <c r="S270" i="3"/>
  <c r="O323" i="3"/>
  <c r="Q321" i="3"/>
  <c r="G319" i="3"/>
  <c r="R319" i="3" s="1"/>
  <c r="U317" i="3"/>
  <c r="O311" i="3"/>
  <c r="Q309" i="3"/>
  <c r="G307" i="3"/>
  <c r="R307" i="3" s="1"/>
  <c r="U305" i="3"/>
  <c r="T300" i="3"/>
  <c r="O299" i="3"/>
  <c r="Q297" i="3"/>
  <c r="G295" i="3"/>
  <c r="R276" i="3"/>
  <c r="T276" i="3"/>
  <c r="U276" i="3"/>
  <c r="P276" i="3"/>
  <c r="M318" i="3"/>
  <c r="M306" i="3"/>
  <c r="S306" i="3" s="1"/>
  <c r="S300" i="3"/>
  <c r="U292" i="3"/>
  <c r="J290" i="3"/>
  <c r="T288" i="3"/>
  <c r="M287" i="3"/>
  <c r="S287" i="3" s="1"/>
  <c r="O287" i="3"/>
  <c r="Q287" i="3"/>
  <c r="G287" i="3"/>
  <c r="P271" i="3"/>
  <c r="R271" i="3"/>
  <c r="S271" i="3"/>
  <c r="T271" i="3"/>
  <c r="U271" i="3"/>
  <c r="P268" i="3"/>
  <c r="S268" i="3"/>
  <c r="U268" i="3"/>
  <c r="P266" i="3"/>
  <c r="R266" i="3"/>
  <c r="S266" i="3"/>
  <c r="T266" i="3"/>
  <c r="U266" i="3"/>
  <c r="AA264" i="3"/>
  <c r="R254" i="3"/>
  <c r="T254" i="3"/>
  <c r="AA254" i="3"/>
  <c r="P253" i="3"/>
  <c r="R253" i="3"/>
  <c r="S253" i="3"/>
  <c r="T253" i="3"/>
  <c r="U253" i="3"/>
  <c r="M323" i="3"/>
  <c r="O321" i="3"/>
  <c r="Q319" i="3"/>
  <c r="S317" i="3"/>
  <c r="G317" i="3"/>
  <c r="T317" i="3" s="1"/>
  <c r="U315" i="3"/>
  <c r="M311" i="3"/>
  <c r="O309" i="3"/>
  <c r="Q307" i="3"/>
  <c r="S305" i="3"/>
  <c r="G305" i="3"/>
  <c r="T305" i="3" s="1"/>
  <c r="U303" i="3"/>
  <c r="R300" i="3"/>
  <c r="M299" i="3"/>
  <c r="O297" i="3"/>
  <c r="Q295" i="3"/>
  <c r="O292" i="3"/>
  <c r="G292" i="3"/>
  <c r="T289" i="3"/>
  <c r="T277" i="3"/>
  <c r="G274" i="3"/>
  <c r="J274" i="3"/>
  <c r="M274" i="3"/>
  <c r="O274" i="3"/>
  <c r="U267" i="3"/>
  <c r="P267" i="3"/>
  <c r="S267" i="3"/>
  <c r="AA261" i="3"/>
  <c r="T261" i="3"/>
  <c r="R260" i="3"/>
  <c r="P260" i="3"/>
  <c r="T260" i="3"/>
  <c r="U260" i="3"/>
  <c r="R292" i="3"/>
  <c r="G286" i="3"/>
  <c r="J286" i="3"/>
  <c r="M286" i="3"/>
  <c r="O286" i="3"/>
  <c r="R284" i="3"/>
  <c r="P282" i="3"/>
  <c r="R282" i="3"/>
  <c r="S282" i="3"/>
  <c r="AA273" i="3"/>
  <c r="R273" i="3"/>
  <c r="AA257" i="3"/>
  <c r="G256" i="3"/>
  <c r="O256" i="3"/>
  <c r="M256" i="3"/>
  <c r="Q256" i="3"/>
  <c r="P232" i="3"/>
  <c r="R232" i="3"/>
  <c r="S232" i="3"/>
  <c r="T232" i="3"/>
  <c r="U232" i="3"/>
  <c r="O319" i="3"/>
  <c r="Q317" i="3"/>
  <c r="S315" i="3"/>
  <c r="O307" i="3"/>
  <c r="Q305" i="3"/>
  <c r="S303" i="3"/>
  <c r="O295" i="3"/>
  <c r="AA293" i="3"/>
  <c r="Q292" i="3"/>
  <c r="R289" i="3"/>
  <c r="G269" i="3"/>
  <c r="J269" i="3"/>
  <c r="M269" i="3"/>
  <c r="Q269" i="3"/>
  <c r="J323" i="3"/>
  <c r="J311" i="3"/>
  <c r="J299" i="3"/>
  <c r="P292" i="3"/>
  <c r="O290" i="3"/>
  <c r="Q290" i="3"/>
  <c r="P280" i="3"/>
  <c r="S280" i="3"/>
  <c r="U280" i="3"/>
  <c r="P278" i="3"/>
  <c r="R278" i="3"/>
  <c r="S278" i="3"/>
  <c r="T278" i="3"/>
  <c r="U278" i="3"/>
  <c r="AA233" i="3"/>
  <c r="O317" i="3"/>
  <c r="O305" i="3"/>
  <c r="J291" i="3"/>
  <c r="AA285" i="3"/>
  <c r="U279" i="3"/>
  <c r="P279" i="3"/>
  <c r="S279" i="3"/>
  <c r="U270" i="3"/>
  <c r="AA265" i="3"/>
  <c r="R265" i="3"/>
  <c r="P263" i="3"/>
  <c r="S263" i="3"/>
  <c r="AA260" i="3"/>
  <c r="M292" i="3"/>
  <c r="R288" i="3"/>
  <c r="S288" i="3"/>
  <c r="P288" i="3"/>
  <c r="T270" i="3"/>
  <c r="Q286" i="3"/>
  <c r="G281" i="3"/>
  <c r="J281" i="3"/>
  <c r="M281" i="3"/>
  <c r="Q281" i="3"/>
  <c r="Q274" i="3"/>
  <c r="R264" i="3"/>
  <c r="S264" i="3"/>
  <c r="T264" i="3"/>
  <c r="U264" i="3"/>
  <c r="P264" i="3"/>
  <c r="U289" i="3"/>
  <c r="T284" i="3"/>
  <c r="G279" i="3"/>
  <c r="U277" i="3"/>
  <c r="T272" i="3"/>
  <c r="G267" i="3"/>
  <c r="T267" i="3" s="1"/>
  <c r="R262" i="3"/>
  <c r="M260" i="3"/>
  <c r="S255" i="3"/>
  <c r="P251" i="3"/>
  <c r="R251" i="3"/>
  <c r="T251" i="3"/>
  <c r="U251" i="3"/>
  <c r="AA245" i="3"/>
  <c r="P244" i="3"/>
  <c r="R244" i="3"/>
  <c r="S244" i="3"/>
  <c r="T244" i="3"/>
  <c r="U244" i="3"/>
  <c r="P243" i="3"/>
  <c r="R243" i="3"/>
  <c r="S243" i="3"/>
  <c r="T243" i="3"/>
  <c r="U233" i="3"/>
  <c r="P233" i="3"/>
  <c r="R233" i="3"/>
  <c r="T233" i="3"/>
  <c r="S247" i="3"/>
  <c r="T247" i="3"/>
  <c r="U247" i="3"/>
  <c r="P247" i="3"/>
  <c r="R247" i="3"/>
  <c r="G242" i="3"/>
  <c r="J242" i="3"/>
  <c r="M242" i="3"/>
  <c r="O242" i="3"/>
  <c r="Q242" i="3"/>
  <c r="P231" i="3"/>
  <c r="R231" i="3"/>
  <c r="S231" i="3"/>
  <c r="T231" i="3"/>
  <c r="AA262" i="3"/>
  <c r="U254" i="3"/>
  <c r="U252" i="3"/>
  <c r="P252" i="3"/>
  <c r="S252" i="3"/>
  <c r="S251" i="3"/>
  <c r="P248" i="3"/>
  <c r="S248" i="3"/>
  <c r="U248" i="3"/>
  <c r="AA244" i="3"/>
  <c r="T235" i="3"/>
  <c r="U235" i="3"/>
  <c r="P235" i="3"/>
  <c r="R235" i="3"/>
  <c r="T223" i="3"/>
  <c r="U223" i="3"/>
  <c r="P223" i="3"/>
  <c r="R223" i="3"/>
  <c r="U221" i="3"/>
  <c r="P221" i="3"/>
  <c r="R221" i="3"/>
  <c r="T221" i="3"/>
  <c r="U285" i="3"/>
  <c r="P284" i="3"/>
  <c r="O279" i="3"/>
  <c r="G275" i="3"/>
  <c r="R275" i="3" s="1"/>
  <c r="U273" i="3"/>
  <c r="P272" i="3"/>
  <c r="O267" i="3"/>
  <c r="Q265" i="3"/>
  <c r="G263" i="3"/>
  <c r="S261" i="3"/>
  <c r="U257" i="3"/>
  <c r="AA250" i="3"/>
  <c r="R250" i="3"/>
  <c r="AA241" i="3"/>
  <c r="P236" i="3"/>
  <c r="S236" i="3"/>
  <c r="T236" i="3"/>
  <c r="U236" i="3"/>
  <c r="AA232" i="3"/>
  <c r="G230" i="3"/>
  <c r="J230" i="3"/>
  <c r="M230" i="3"/>
  <c r="O230" i="3"/>
  <c r="Q230" i="3"/>
  <c r="P224" i="3"/>
  <c r="S224" i="3"/>
  <c r="U224" i="3"/>
  <c r="AA221" i="3"/>
  <c r="P220" i="3"/>
  <c r="R220" i="3"/>
  <c r="S220" i="3"/>
  <c r="T220" i="3"/>
  <c r="U220" i="3"/>
  <c r="T285" i="3"/>
  <c r="G280" i="3"/>
  <c r="T280" i="3" s="1"/>
  <c r="T273" i="3"/>
  <c r="G268" i="3"/>
  <c r="G259" i="3"/>
  <c r="P255" i="3"/>
  <c r="R255" i="3"/>
  <c r="R249" i="3"/>
  <c r="S249" i="3"/>
  <c r="T249" i="3"/>
  <c r="U249" i="3"/>
  <c r="P249" i="3"/>
  <c r="AA247" i="3"/>
  <c r="P239" i="3"/>
  <c r="R239" i="3"/>
  <c r="S239" i="3"/>
  <c r="T239" i="3"/>
  <c r="U239" i="3"/>
  <c r="U228" i="3"/>
  <c r="P228" i="3"/>
  <c r="P219" i="3"/>
  <c r="R219" i="3"/>
  <c r="S219" i="3"/>
  <c r="T219" i="3"/>
  <c r="P217" i="3"/>
  <c r="R217" i="3"/>
  <c r="S217" i="3"/>
  <c r="T217" i="3"/>
  <c r="U217" i="3"/>
  <c r="S285" i="3"/>
  <c r="U283" i="3"/>
  <c r="Q275" i="3"/>
  <c r="S273" i="3"/>
  <c r="Q263" i="3"/>
  <c r="U259" i="3"/>
  <c r="Q258" i="3"/>
  <c r="G258" i="3"/>
  <c r="M258" i="3"/>
  <c r="AA255" i="3"/>
  <c r="R237" i="3"/>
  <c r="S237" i="3"/>
  <c r="T237" i="3"/>
  <c r="U237" i="3"/>
  <c r="P237" i="3"/>
  <c r="AA235" i="3"/>
  <c r="AA229" i="3"/>
  <c r="P227" i="3"/>
  <c r="R227" i="3"/>
  <c r="S227" i="3"/>
  <c r="T227" i="3"/>
  <c r="U227" i="3"/>
  <c r="AA223" i="3"/>
  <c r="U258" i="3"/>
  <c r="R225" i="3"/>
  <c r="S225" i="3"/>
  <c r="T225" i="3"/>
  <c r="U225" i="3"/>
  <c r="P225" i="3"/>
  <c r="AA220" i="3"/>
  <c r="G218" i="3"/>
  <c r="J218" i="3"/>
  <c r="M218" i="3"/>
  <c r="O218" i="3"/>
  <c r="Q218" i="3"/>
  <c r="O275" i="3"/>
  <c r="O263" i="3"/>
  <c r="S259" i="3"/>
  <c r="S233" i="3"/>
  <c r="AA217" i="3"/>
  <c r="R283" i="3"/>
  <c r="O280" i="3"/>
  <c r="Q278" i="3"/>
  <c r="O268" i="3"/>
  <c r="Q266" i="3"/>
  <c r="U262" i="3"/>
  <c r="Q259" i="3"/>
  <c r="P258" i="3"/>
  <c r="J256" i="3"/>
  <c r="S254" i="3"/>
  <c r="M254" i="3"/>
  <c r="Q254" i="3"/>
  <c r="AA251" i="3"/>
  <c r="U231" i="3"/>
  <c r="T262" i="3"/>
  <c r="S262" i="3"/>
  <c r="P261" i="3"/>
  <c r="O259" i="3"/>
  <c r="P257" i="3"/>
  <c r="T257" i="3"/>
  <c r="T255" i="3"/>
  <c r="U245" i="3"/>
  <c r="P245" i="3"/>
  <c r="R245" i="3"/>
  <c r="T245" i="3"/>
  <c r="R228" i="3"/>
  <c r="G252" i="3"/>
  <c r="U250" i="3"/>
  <c r="M246" i="3"/>
  <c r="O244" i="3"/>
  <c r="S240" i="3"/>
  <c r="G240" i="3"/>
  <c r="U238" i="3"/>
  <c r="M234" i="3"/>
  <c r="O232" i="3"/>
  <c r="G228" i="3"/>
  <c r="T228" i="3" s="1"/>
  <c r="U226" i="3"/>
  <c r="M222" i="3"/>
  <c r="O220" i="3"/>
  <c r="O247" i="3"/>
  <c r="J246" i="3"/>
  <c r="U241" i="3"/>
  <c r="P240" i="3"/>
  <c r="R238" i="3"/>
  <c r="O235" i="3"/>
  <c r="J234" i="3"/>
  <c r="U229" i="3"/>
  <c r="R226" i="3"/>
  <c r="O223" i="3"/>
  <c r="O252" i="3"/>
  <c r="G248" i="3"/>
  <c r="T241" i="3"/>
  <c r="O240" i="3"/>
  <c r="G236" i="3"/>
  <c r="R236" i="3" s="1"/>
  <c r="T229" i="3"/>
  <c r="O228" i="3"/>
  <c r="G224" i="3"/>
  <c r="U222" i="3"/>
  <c r="P250" i="3"/>
  <c r="M247" i="3"/>
  <c r="S241" i="3"/>
  <c r="P238" i="3"/>
  <c r="M235" i="3"/>
  <c r="S229" i="3"/>
  <c r="P226" i="3"/>
  <c r="M223" i="3"/>
  <c r="S223" i="3" s="1"/>
  <c r="Q248" i="3"/>
  <c r="G246" i="3"/>
  <c r="R241" i="3"/>
  <c r="Q236" i="3"/>
  <c r="G234" i="3"/>
  <c r="R229" i="3"/>
  <c r="M228" i="3"/>
  <c r="Q224" i="3"/>
  <c r="G222" i="3"/>
  <c r="O248" i="3"/>
  <c r="Q246" i="3"/>
  <c r="O236" i="3"/>
  <c r="Q234" i="3"/>
  <c r="O224" i="3"/>
  <c r="U240" i="3"/>
  <c r="M32" i="3"/>
  <c r="G63" i="5"/>
  <c r="J12" i="5"/>
  <c r="Q479" i="5"/>
  <c r="G475" i="5"/>
  <c r="AA475" i="5" s="1"/>
  <c r="G466" i="5"/>
  <c r="AA466" i="5" s="1"/>
  <c r="G465" i="5"/>
  <c r="AA465" i="5" s="1"/>
  <c r="Q460" i="5"/>
  <c r="G440" i="5"/>
  <c r="AA440" i="5" s="1"/>
  <c r="Q430" i="5"/>
  <c r="G429" i="5"/>
  <c r="AA429" i="5" s="1"/>
  <c r="G422" i="5"/>
  <c r="AA422" i="5" s="1"/>
  <c r="G411" i="5"/>
  <c r="AA411" i="5" s="1"/>
  <c r="Q399" i="5"/>
  <c r="M398" i="5"/>
  <c r="G388" i="5"/>
  <c r="AA388" i="5" s="1"/>
  <c r="M370" i="5"/>
  <c r="O363" i="5"/>
  <c r="Q354" i="5"/>
  <c r="G353" i="5"/>
  <c r="AA353" i="5" s="1"/>
  <c r="Q325" i="5"/>
  <c r="O306" i="5"/>
  <c r="G283" i="5"/>
  <c r="O271" i="5"/>
  <c r="M270" i="5"/>
  <c r="O262" i="5"/>
  <c r="Q253" i="5"/>
  <c r="G246" i="5"/>
  <c r="M223" i="5"/>
  <c r="G222" i="5"/>
  <c r="U219" i="5"/>
  <c r="Q217" i="5"/>
  <c r="J61" i="5"/>
  <c r="J113" i="5"/>
  <c r="J205" i="5"/>
  <c r="J231" i="5"/>
  <c r="J244" i="5"/>
  <c r="S244" i="5" s="1"/>
  <c r="J257" i="5"/>
  <c r="J283" i="5"/>
  <c r="P283" i="5" s="1"/>
  <c r="J296" i="5"/>
  <c r="J310" i="5"/>
  <c r="J362" i="5"/>
  <c r="U362" i="5" s="1"/>
  <c r="J375" i="5"/>
  <c r="J388" i="5"/>
  <c r="P388" i="5" s="1"/>
  <c r="J401" i="5"/>
  <c r="J414" i="5"/>
  <c r="J427" i="5"/>
  <c r="J440" i="5"/>
  <c r="J454" i="5"/>
  <c r="J467" i="5"/>
  <c r="J480" i="5"/>
  <c r="J493" i="5"/>
  <c r="J23" i="5"/>
  <c r="J49" i="5"/>
  <c r="J62" i="5"/>
  <c r="P62" i="5" s="1"/>
  <c r="J75" i="5"/>
  <c r="J101" i="5"/>
  <c r="J167" i="5"/>
  <c r="J193" i="5"/>
  <c r="J206" i="5"/>
  <c r="J232" i="5"/>
  <c r="J298" i="5"/>
  <c r="P298" i="5" s="1"/>
  <c r="J350" i="5"/>
  <c r="J376" i="5"/>
  <c r="J402" i="5"/>
  <c r="J415" i="5"/>
  <c r="J428" i="5"/>
  <c r="P428" i="5" s="1"/>
  <c r="J442" i="5"/>
  <c r="U442" i="5" s="1"/>
  <c r="J455" i="5"/>
  <c r="P455" i="5" s="1"/>
  <c r="J468" i="5"/>
  <c r="J481" i="5"/>
  <c r="J494" i="5"/>
  <c r="J21" i="5"/>
  <c r="J33" i="5"/>
  <c r="J45" i="5"/>
  <c r="J57" i="5"/>
  <c r="J69" i="5"/>
  <c r="J81" i="5"/>
  <c r="J93" i="5"/>
  <c r="J105" i="5"/>
  <c r="J117" i="5"/>
  <c r="J129" i="5"/>
  <c r="J141" i="5"/>
  <c r="J153" i="5"/>
  <c r="J165" i="5"/>
  <c r="J177" i="5"/>
  <c r="J189" i="5"/>
  <c r="J201" i="5"/>
  <c r="J213" i="5"/>
  <c r="J249" i="5"/>
  <c r="P249" i="5" s="1"/>
  <c r="J285" i="5"/>
  <c r="P285" i="5" s="1"/>
  <c r="J297" i="5"/>
  <c r="P297" i="5" s="1"/>
  <c r="J309" i="5"/>
  <c r="J321" i="5"/>
  <c r="J333" i="5"/>
  <c r="J345" i="5"/>
  <c r="J357" i="5"/>
  <c r="J369" i="5"/>
  <c r="S369" i="5" s="1"/>
  <c r="J381" i="5"/>
  <c r="J393" i="5"/>
  <c r="J405" i="5"/>
  <c r="J417" i="5"/>
  <c r="J429" i="5"/>
  <c r="T429" i="5" s="1"/>
  <c r="J441" i="5"/>
  <c r="U441" i="5" s="1"/>
  <c r="J453" i="5"/>
  <c r="J465" i="5"/>
  <c r="J477" i="5"/>
  <c r="J489" i="5"/>
  <c r="G492" i="5"/>
  <c r="Q488" i="5"/>
  <c r="M460" i="5"/>
  <c r="O400" i="5"/>
  <c r="G398" i="5"/>
  <c r="AA398" i="5" s="1"/>
  <c r="G370" i="5"/>
  <c r="AA370" i="5" s="1"/>
  <c r="Q367" i="5"/>
  <c r="G306" i="5"/>
  <c r="AA306" i="5" s="1"/>
  <c r="G300" i="5"/>
  <c r="AA300" i="5" s="1"/>
  <c r="O278" i="5"/>
  <c r="O259" i="5"/>
  <c r="O258" i="5"/>
  <c r="Q250" i="5"/>
  <c r="M217" i="5"/>
  <c r="J37" i="5"/>
  <c r="J63" i="5"/>
  <c r="J89" i="5"/>
  <c r="J181" i="5"/>
  <c r="J207" i="5"/>
  <c r="J220" i="5"/>
  <c r="P220" i="5" s="1"/>
  <c r="J259" i="5"/>
  <c r="J286" i="5"/>
  <c r="J299" i="5"/>
  <c r="J312" i="5"/>
  <c r="J351" i="5"/>
  <c r="J390" i="5"/>
  <c r="J403" i="5"/>
  <c r="U403" i="5" s="1"/>
  <c r="J416" i="5"/>
  <c r="J430" i="5"/>
  <c r="J443" i="5"/>
  <c r="J456" i="5"/>
  <c r="U456" i="5" s="1"/>
  <c r="J469" i="5"/>
  <c r="P469" i="5" s="1"/>
  <c r="J482" i="5"/>
  <c r="G496" i="5"/>
  <c r="AA496" i="5" s="1"/>
  <c r="Q454" i="5"/>
  <c r="G430" i="5"/>
  <c r="AA430" i="5" s="1"/>
  <c r="G406" i="5"/>
  <c r="AA406" i="5" s="1"/>
  <c r="M400" i="5"/>
  <c r="S400" i="5" s="1"/>
  <c r="O367" i="5"/>
  <c r="Q355" i="5"/>
  <c r="O348" i="5"/>
  <c r="Q341" i="5"/>
  <c r="Q335" i="5"/>
  <c r="M332" i="5"/>
  <c r="S332" i="5" s="1"/>
  <c r="Q326" i="5"/>
  <c r="Q318" i="5"/>
  <c r="M278" i="5"/>
  <c r="O266" i="5"/>
  <c r="M259" i="5"/>
  <c r="O250" i="5"/>
  <c r="J25" i="5"/>
  <c r="J51" i="5"/>
  <c r="J77" i="5"/>
  <c r="J156" i="5"/>
  <c r="J169" i="5"/>
  <c r="J182" i="5"/>
  <c r="J221" i="5"/>
  <c r="J234" i="5"/>
  <c r="J247" i="5"/>
  <c r="S247" i="5" s="1"/>
  <c r="J274" i="5"/>
  <c r="J287" i="5"/>
  <c r="J300" i="5"/>
  <c r="J313" i="5"/>
  <c r="J326" i="5"/>
  <c r="S326" i="5" s="1"/>
  <c r="J339" i="5"/>
  <c r="J352" i="5"/>
  <c r="S352" i="5" s="1"/>
  <c r="J365" i="5"/>
  <c r="P365" i="5" s="1"/>
  <c r="J391" i="5"/>
  <c r="P391" i="5" s="1"/>
  <c r="J418" i="5"/>
  <c r="P418" i="5" s="1"/>
  <c r="J431" i="5"/>
  <c r="J444" i="5"/>
  <c r="J457" i="5"/>
  <c r="J483" i="5"/>
  <c r="U483" i="5" s="1"/>
  <c r="J496" i="5"/>
  <c r="U496" i="5" s="1"/>
  <c r="G257" i="5"/>
  <c r="AA257" i="5" s="1"/>
  <c r="G217" i="5"/>
  <c r="AA217" i="5" s="1"/>
  <c r="J39" i="5"/>
  <c r="J65" i="5"/>
  <c r="P65" i="5" s="1"/>
  <c r="J131" i="5"/>
  <c r="S131" i="5" s="1"/>
  <c r="J157" i="5"/>
  <c r="J209" i="5"/>
  <c r="J235" i="5"/>
  <c r="J301" i="5"/>
  <c r="J340" i="5"/>
  <c r="J353" i="5"/>
  <c r="J379" i="5"/>
  <c r="J419" i="5"/>
  <c r="J432" i="5"/>
  <c r="J445" i="5"/>
  <c r="J458" i="5"/>
  <c r="J471" i="5"/>
  <c r="U471" i="5" s="1"/>
  <c r="J484" i="5"/>
  <c r="J497" i="5"/>
  <c r="G499" i="5"/>
  <c r="AA499" i="5" s="1"/>
  <c r="M497" i="5"/>
  <c r="M489" i="5"/>
  <c r="G476" i="5"/>
  <c r="T476" i="5" s="1"/>
  <c r="Q445" i="5"/>
  <c r="Q442" i="5"/>
  <c r="Q407" i="5"/>
  <c r="M401" i="5"/>
  <c r="G400" i="5"/>
  <c r="R400" i="5" s="1"/>
  <c r="P392" i="5"/>
  <c r="P389" i="5"/>
  <c r="M384" i="5"/>
  <c r="M372" i="5"/>
  <c r="Q368" i="5"/>
  <c r="G367" i="5"/>
  <c r="AA367" i="5" s="1"/>
  <c r="G348" i="5"/>
  <c r="G326" i="5"/>
  <c r="M318" i="5"/>
  <c r="O315" i="5"/>
  <c r="M304" i="5"/>
  <c r="Q285" i="5"/>
  <c r="G258" i="5"/>
  <c r="AA258" i="5" s="1"/>
  <c r="M251" i="5"/>
  <c r="Q234" i="5"/>
  <c r="Q231" i="5"/>
  <c r="J53" i="5"/>
  <c r="J145" i="5"/>
  <c r="J197" i="5"/>
  <c r="J223" i="5"/>
  <c r="R223" i="5" s="1"/>
  <c r="J236" i="5"/>
  <c r="J250" i="5"/>
  <c r="T250" i="5" s="1"/>
  <c r="J263" i="5"/>
  <c r="J289" i="5"/>
  <c r="U289" i="5" s="1"/>
  <c r="J328" i="5"/>
  <c r="P328" i="5" s="1"/>
  <c r="J341" i="5"/>
  <c r="J367" i="5"/>
  <c r="J394" i="5"/>
  <c r="J420" i="5"/>
  <c r="J459" i="5"/>
  <c r="J472" i="5"/>
  <c r="P472" i="5" s="1"/>
  <c r="J485" i="5"/>
  <c r="J498" i="5"/>
  <c r="M455" i="5"/>
  <c r="O439" i="5"/>
  <c r="G438" i="5"/>
  <c r="AA438" i="5" s="1"/>
  <c r="G351" i="5"/>
  <c r="AA351" i="5" s="1"/>
  <c r="G312" i="5"/>
  <c r="AA312" i="5" s="1"/>
  <c r="M285" i="5"/>
  <c r="O267" i="5"/>
  <c r="G266" i="5"/>
  <c r="AA266" i="5" s="1"/>
  <c r="G240" i="5"/>
  <c r="O234" i="5"/>
  <c r="J41" i="5"/>
  <c r="J133" i="5"/>
  <c r="J159" i="5"/>
  <c r="J185" i="5"/>
  <c r="J224" i="5"/>
  <c r="P224" i="5" s="1"/>
  <c r="J238" i="5"/>
  <c r="U238" i="5" s="1"/>
  <c r="J251" i="5"/>
  <c r="J264" i="5"/>
  <c r="J277" i="5"/>
  <c r="J316" i="5"/>
  <c r="J329" i="5"/>
  <c r="J342" i="5"/>
  <c r="J382" i="5"/>
  <c r="J395" i="5"/>
  <c r="J408" i="5"/>
  <c r="J421" i="5"/>
  <c r="J447" i="5"/>
  <c r="U447" i="5" s="1"/>
  <c r="J486" i="5"/>
  <c r="U486" i="5" s="1"/>
  <c r="J499" i="5"/>
  <c r="J29" i="5"/>
  <c r="J95" i="5"/>
  <c r="J121" i="5"/>
  <c r="J147" i="5"/>
  <c r="J173" i="5"/>
  <c r="J252" i="5"/>
  <c r="J265" i="5"/>
  <c r="J278" i="5"/>
  <c r="J343" i="5"/>
  <c r="U343" i="5" s="1"/>
  <c r="J356" i="5"/>
  <c r="J370" i="5"/>
  <c r="J383" i="5"/>
  <c r="J422" i="5"/>
  <c r="J435" i="5"/>
  <c r="P435" i="5" s="1"/>
  <c r="J448" i="5"/>
  <c r="J474" i="5"/>
  <c r="Q469" i="5"/>
  <c r="Q462" i="5"/>
  <c r="G449" i="5"/>
  <c r="G439" i="5"/>
  <c r="AA439" i="5" s="1"/>
  <c r="Q369" i="5"/>
  <c r="G352" i="5"/>
  <c r="Q286" i="5"/>
  <c r="Q255" i="5"/>
  <c r="O252" i="5"/>
  <c r="Q235" i="5"/>
  <c r="J17" i="5"/>
  <c r="J109" i="5"/>
  <c r="J135" i="5"/>
  <c r="J161" i="5"/>
  <c r="J227" i="5"/>
  <c r="J240" i="5"/>
  <c r="T240" i="5" s="1"/>
  <c r="J253" i="5"/>
  <c r="P253" i="5" s="1"/>
  <c r="J279" i="5"/>
  <c r="J371" i="5"/>
  <c r="S371" i="5" s="1"/>
  <c r="J410" i="5"/>
  <c r="J462" i="5"/>
  <c r="J475" i="5"/>
  <c r="Q492" i="5"/>
  <c r="Q478" i="5"/>
  <c r="O465" i="5"/>
  <c r="Q456" i="5"/>
  <c r="Q408" i="5"/>
  <c r="M394" i="5"/>
  <c r="G387" i="5"/>
  <c r="R387" i="5" s="1"/>
  <c r="M382" i="5"/>
  <c r="M376" i="5"/>
  <c r="O369" i="5"/>
  <c r="G336" i="5"/>
  <c r="Q316" i="5"/>
  <c r="G315" i="5"/>
  <c r="M283" i="5"/>
  <c r="Q269" i="5"/>
  <c r="O268" i="5"/>
  <c r="O261" i="5"/>
  <c r="G260" i="5"/>
  <c r="R260" i="5" s="1"/>
  <c r="O255" i="5"/>
  <c r="Q238" i="5"/>
  <c r="G228" i="5"/>
  <c r="O222" i="5"/>
  <c r="J97" i="5"/>
  <c r="J123" i="5"/>
  <c r="J149" i="5"/>
  <c r="J228" i="5"/>
  <c r="R228" i="5" s="1"/>
  <c r="J241" i="5"/>
  <c r="J280" i="5"/>
  <c r="J293" i="5"/>
  <c r="J306" i="5"/>
  <c r="P306" i="5" s="1"/>
  <c r="J346" i="5"/>
  <c r="P346" i="5" s="1"/>
  <c r="J359" i="5"/>
  <c r="J372" i="5"/>
  <c r="P372" i="5" s="1"/>
  <c r="J398" i="5"/>
  <c r="J437" i="5"/>
  <c r="J450" i="5"/>
  <c r="J476" i="5"/>
  <c r="O492" i="5"/>
  <c r="G477" i="5"/>
  <c r="AA477" i="5" s="1"/>
  <c r="G469" i="5"/>
  <c r="AA469" i="5" s="1"/>
  <c r="O466" i="5"/>
  <c r="Q459" i="5"/>
  <c r="G443" i="5"/>
  <c r="AA443" i="5" s="1"/>
  <c r="O440" i="5"/>
  <c r="Q429" i="5"/>
  <c r="G425" i="5"/>
  <c r="Q398" i="5"/>
  <c r="Q370" i="5"/>
  <c r="M360" i="5"/>
  <c r="G291" i="5"/>
  <c r="Q289" i="5"/>
  <c r="O274" i="5"/>
  <c r="O269" i="5"/>
  <c r="M238" i="5"/>
  <c r="Q226" i="5"/>
  <c r="Q223" i="5"/>
  <c r="J59" i="5"/>
  <c r="J85" i="5"/>
  <c r="J137" i="5"/>
  <c r="J203" i="5"/>
  <c r="J229" i="5"/>
  <c r="J255" i="5"/>
  <c r="J268" i="5"/>
  <c r="J294" i="5"/>
  <c r="S294" i="5" s="1"/>
  <c r="J307" i="5"/>
  <c r="P307" i="5" s="1"/>
  <c r="J386" i="5"/>
  <c r="P386" i="5" s="1"/>
  <c r="J425" i="5"/>
  <c r="U425" i="5" s="1"/>
  <c r="J438" i="5"/>
  <c r="J451" i="5"/>
  <c r="J464" i="5"/>
  <c r="J478" i="5"/>
  <c r="J491" i="5"/>
  <c r="M492" i="5"/>
  <c r="G462" i="5"/>
  <c r="R462" i="5" s="1"/>
  <c r="R449" i="5"/>
  <c r="Q420" i="5"/>
  <c r="G408" i="5"/>
  <c r="AA408" i="5" s="1"/>
  <c r="G369" i="5"/>
  <c r="AA369" i="5" s="1"/>
  <c r="G294" i="5"/>
  <c r="AA294" i="5" s="1"/>
  <c r="G280" i="5"/>
  <c r="AA280" i="5" s="1"/>
  <c r="M269" i="5"/>
  <c r="G268" i="5"/>
  <c r="AA268" i="5" s="1"/>
  <c r="Q256" i="5"/>
  <c r="G255" i="5"/>
  <c r="G252" i="5"/>
  <c r="O223" i="5"/>
  <c r="J60" i="5"/>
  <c r="J73" i="5"/>
  <c r="J125" i="5"/>
  <c r="J204" i="5"/>
  <c r="P204" i="5" s="1"/>
  <c r="J243" i="5"/>
  <c r="U243" i="5" s="1"/>
  <c r="J269" i="5"/>
  <c r="P269" i="5" s="1"/>
  <c r="J295" i="5"/>
  <c r="S295" i="5" s="1"/>
  <c r="J322" i="5"/>
  <c r="J348" i="5"/>
  <c r="J374" i="5"/>
  <c r="J387" i="5"/>
  <c r="J413" i="5"/>
  <c r="P413" i="5" s="1"/>
  <c r="J439" i="5"/>
  <c r="J452" i="5"/>
  <c r="J466" i="5"/>
  <c r="S429" i="5"/>
  <c r="U306" i="5"/>
  <c r="U262" i="5"/>
  <c r="P433" i="5"/>
  <c r="P361" i="5"/>
  <c r="P337" i="5"/>
  <c r="AA423" i="5"/>
  <c r="T423" i="5"/>
  <c r="P396" i="5"/>
  <c r="T479" i="5"/>
  <c r="S479" i="5"/>
  <c r="Q140" i="3"/>
  <c r="O68" i="3"/>
  <c r="J7" i="5"/>
  <c r="Q499" i="5"/>
  <c r="Q498" i="5"/>
  <c r="G488" i="5"/>
  <c r="AA488" i="5" s="1"/>
  <c r="M480" i="5"/>
  <c r="O479" i="5"/>
  <c r="O478" i="5"/>
  <c r="M477" i="5"/>
  <c r="G468" i="5"/>
  <c r="O459" i="5"/>
  <c r="O450" i="5"/>
  <c r="Q431" i="5"/>
  <c r="O425" i="5"/>
  <c r="O424" i="5"/>
  <c r="Q422" i="5"/>
  <c r="O416" i="5"/>
  <c r="U415" i="5"/>
  <c r="P402" i="5"/>
  <c r="Q388" i="5"/>
  <c r="Q387" i="5"/>
  <c r="O386" i="5"/>
  <c r="O384" i="5"/>
  <c r="G384" i="5"/>
  <c r="AA384" i="5" s="1"/>
  <c r="Q375" i="5"/>
  <c r="O375" i="5"/>
  <c r="G371" i="5"/>
  <c r="O343" i="5"/>
  <c r="Q343" i="5"/>
  <c r="P330" i="5"/>
  <c r="S330" i="5"/>
  <c r="U330" i="5"/>
  <c r="O319" i="5"/>
  <c r="P319" i="5"/>
  <c r="O316" i="5"/>
  <c r="G308" i="5"/>
  <c r="T308" i="5" s="1"/>
  <c r="G303" i="5"/>
  <c r="Q303" i="5"/>
  <c r="M275" i="5"/>
  <c r="U270" i="5"/>
  <c r="R270" i="5"/>
  <c r="M292" i="5"/>
  <c r="U292" i="5"/>
  <c r="O292" i="5"/>
  <c r="O282" i="5"/>
  <c r="Q282" i="5"/>
  <c r="J10" i="5"/>
  <c r="O499" i="5"/>
  <c r="M478" i="5"/>
  <c r="Q438" i="5"/>
  <c r="Q432" i="5"/>
  <c r="O431" i="5"/>
  <c r="M425" i="5"/>
  <c r="M424" i="5"/>
  <c r="O422" i="5"/>
  <c r="Q417" i="5"/>
  <c r="M416" i="5"/>
  <c r="Q389" i="5"/>
  <c r="O388" i="5"/>
  <c r="Q378" i="5"/>
  <c r="Q363" i="5"/>
  <c r="G363" i="5"/>
  <c r="AA363" i="5" s="1"/>
  <c r="M335" i="5"/>
  <c r="G320" i="5"/>
  <c r="O314" i="5"/>
  <c r="Q314" i="5"/>
  <c r="S223" i="5"/>
  <c r="P223" i="5"/>
  <c r="P334" i="5"/>
  <c r="Q334" i="5"/>
  <c r="G302" i="5"/>
  <c r="AA302" i="5" s="1"/>
  <c r="Q302" i="5"/>
  <c r="O20" i="3"/>
  <c r="M45" i="3"/>
  <c r="O147" i="5"/>
  <c r="M499" i="5"/>
  <c r="G497" i="5"/>
  <c r="P494" i="5"/>
  <c r="M485" i="5"/>
  <c r="S485" i="5" s="1"/>
  <c r="G484" i="5"/>
  <c r="AA484" i="5" s="1"/>
  <c r="P480" i="5"/>
  <c r="P477" i="5"/>
  <c r="O472" i="5"/>
  <c r="G455" i="5"/>
  <c r="AA455" i="5" s="1"/>
  <c r="G454" i="5"/>
  <c r="AA454" i="5" s="1"/>
  <c r="O432" i="5"/>
  <c r="M422" i="5"/>
  <c r="M417" i="5"/>
  <c r="Q412" i="5"/>
  <c r="O389" i="5"/>
  <c r="M388" i="5"/>
  <c r="M378" i="5"/>
  <c r="S378" i="5" s="1"/>
  <c r="O361" i="5"/>
  <c r="G355" i="5"/>
  <c r="AA355" i="5" s="1"/>
  <c r="Q344" i="5"/>
  <c r="O344" i="5"/>
  <c r="O331" i="5"/>
  <c r="Q331" i="5"/>
  <c r="O327" i="5"/>
  <c r="Q327" i="5"/>
  <c r="Q324" i="5"/>
  <c r="M311" i="5"/>
  <c r="G311" i="5"/>
  <c r="AA311" i="5" s="1"/>
  <c r="M297" i="5"/>
  <c r="O291" i="5"/>
  <c r="T256" i="5"/>
  <c r="M256" i="5"/>
  <c r="O233" i="5"/>
  <c r="G233" i="5"/>
  <c r="AA233" i="5" s="1"/>
  <c r="Q32" i="3"/>
  <c r="Q200" i="3"/>
  <c r="O164" i="3"/>
  <c r="O128" i="3"/>
  <c r="O56" i="3"/>
  <c r="M212" i="3"/>
  <c r="M200" i="3"/>
  <c r="M188" i="3"/>
  <c r="M176" i="3"/>
  <c r="M164" i="3"/>
  <c r="M152" i="3"/>
  <c r="M140" i="3"/>
  <c r="M128" i="3"/>
  <c r="O63" i="5"/>
  <c r="G498" i="5"/>
  <c r="G490" i="5"/>
  <c r="AA490" i="5" s="1"/>
  <c r="R478" i="5"/>
  <c r="Q474" i="5"/>
  <c r="Q471" i="5"/>
  <c r="G464" i="5"/>
  <c r="G459" i="5"/>
  <c r="AA459" i="5" s="1"/>
  <c r="G450" i="5"/>
  <c r="G445" i="5"/>
  <c r="Q434" i="5"/>
  <c r="O433" i="5"/>
  <c r="G424" i="5"/>
  <c r="R424" i="5" s="1"/>
  <c r="Q413" i="5"/>
  <c r="M412" i="5"/>
  <c r="S412" i="5" s="1"/>
  <c r="M389" i="5"/>
  <c r="G386" i="5"/>
  <c r="AA386" i="5" s="1"/>
  <c r="U381" i="5"/>
  <c r="G376" i="5"/>
  <c r="AA376" i="5" s="1"/>
  <c r="Q376" i="5"/>
  <c r="M364" i="5"/>
  <c r="Q360" i="5"/>
  <c r="O360" i="5"/>
  <c r="U350" i="5"/>
  <c r="O337" i="5"/>
  <c r="O324" i="5"/>
  <c r="O320" i="5"/>
  <c r="M320" i="5"/>
  <c r="Q290" i="5"/>
  <c r="G290" i="5"/>
  <c r="O290" i="5"/>
  <c r="O276" i="5"/>
  <c r="P276" i="5"/>
  <c r="Q232" i="5"/>
  <c r="O92" i="3"/>
  <c r="Q486" i="5"/>
  <c r="O474" i="5"/>
  <c r="M467" i="5"/>
  <c r="S467" i="5" s="1"/>
  <c r="Q435" i="5"/>
  <c r="O434" i="5"/>
  <c r="O413" i="5"/>
  <c r="Q410" i="5"/>
  <c r="G399" i="5"/>
  <c r="G356" i="5"/>
  <c r="M356" i="5"/>
  <c r="M336" i="5"/>
  <c r="O336" i="5"/>
  <c r="O332" i="5"/>
  <c r="M323" i="5"/>
  <c r="S323" i="5" s="1"/>
  <c r="U323" i="5"/>
  <c r="Q307" i="5"/>
  <c r="O302" i="5"/>
  <c r="M338" i="5"/>
  <c r="U338" i="5"/>
  <c r="O9" i="5"/>
  <c r="G485" i="5"/>
  <c r="R485" i="5" s="1"/>
  <c r="M482" i="5"/>
  <c r="M474" i="5"/>
  <c r="G473" i="5"/>
  <c r="AA473" i="5" s="1"/>
  <c r="S454" i="5"/>
  <c r="Q441" i="5"/>
  <c r="O435" i="5"/>
  <c r="M434" i="5"/>
  <c r="G432" i="5"/>
  <c r="AA432" i="5" s="1"/>
  <c r="G417" i="5"/>
  <c r="AA417" i="5" s="1"/>
  <c r="M413" i="5"/>
  <c r="G412" i="5"/>
  <c r="O410" i="5"/>
  <c r="Q406" i="5"/>
  <c r="Q396" i="5"/>
  <c r="Q395" i="5"/>
  <c r="Q383" i="5"/>
  <c r="M345" i="5"/>
  <c r="S345" i="5" s="1"/>
  <c r="G345" i="5"/>
  <c r="AA345" i="5" s="1"/>
  <c r="G341" i="5"/>
  <c r="AA341" i="5" s="1"/>
  <c r="O334" i="5"/>
  <c r="G316" i="5"/>
  <c r="AA316" i="5" s="1"/>
  <c r="O307" i="5"/>
  <c r="M302" i="5"/>
  <c r="Q292" i="5"/>
  <c r="M280" i="5"/>
  <c r="Q280" i="5"/>
  <c r="Q189" i="3"/>
  <c r="M44" i="3"/>
  <c r="M9" i="5"/>
  <c r="S9" i="5" s="1"/>
  <c r="Q475" i="5"/>
  <c r="M435" i="5"/>
  <c r="Q419" i="5"/>
  <c r="M334" i="5"/>
  <c r="M307" i="5"/>
  <c r="M282" i="5"/>
  <c r="M233" i="5"/>
  <c r="G212" i="3"/>
  <c r="G200" i="3"/>
  <c r="G188" i="3"/>
  <c r="G176" i="3"/>
  <c r="G164" i="3"/>
  <c r="G152" i="3"/>
  <c r="G140" i="3"/>
  <c r="G128" i="3"/>
  <c r="G116" i="3"/>
  <c r="G104" i="3"/>
  <c r="G92" i="3"/>
  <c r="G80" i="3"/>
  <c r="G68" i="3"/>
  <c r="G56" i="3"/>
  <c r="G44" i="3"/>
  <c r="G32" i="3"/>
  <c r="G20" i="3"/>
  <c r="G8" i="3"/>
  <c r="J9" i="5"/>
  <c r="G486" i="5"/>
  <c r="AA486" i="5" s="1"/>
  <c r="P482" i="5"/>
  <c r="P474" i="5"/>
  <c r="G471" i="5"/>
  <c r="AA471" i="5" s="1"/>
  <c r="G467" i="5"/>
  <c r="AA467" i="5" s="1"/>
  <c r="M462" i="5"/>
  <c r="G457" i="5"/>
  <c r="T457" i="5" s="1"/>
  <c r="Q447" i="5"/>
  <c r="M443" i="5"/>
  <c r="O442" i="5"/>
  <c r="M441" i="5"/>
  <c r="M440" i="5"/>
  <c r="M406" i="5"/>
  <c r="M396" i="5"/>
  <c r="S396" i="5" s="1"/>
  <c r="S383" i="5"/>
  <c r="M357" i="5"/>
  <c r="O330" i="5"/>
  <c r="Q319" i="5"/>
  <c r="M314" i="5"/>
  <c r="P302" i="5"/>
  <c r="G292" i="5"/>
  <c r="T292" i="5" s="1"/>
  <c r="O286" i="5"/>
  <c r="S270" i="5"/>
  <c r="O80" i="3"/>
  <c r="Q153" i="3"/>
  <c r="O152" i="3"/>
  <c r="O116" i="3"/>
  <c r="J6" i="5"/>
  <c r="G434" i="5"/>
  <c r="AA434" i="5" s="1"/>
  <c r="G413" i="5"/>
  <c r="G410" i="5"/>
  <c r="AA410" i="5" s="1"/>
  <c r="G395" i="5"/>
  <c r="G383" i="5"/>
  <c r="AA383" i="5" s="1"/>
  <c r="P331" i="5"/>
  <c r="U324" i="5"/>
  <c r="M324" i="5"/>
  <c r="G282" i="5"/>
  <c r="M246" i="5"/>
  <c r="O246" i="5"/>
  <c r="Q246" i="5"/>
  <c r="M232" i="5"/>
  <c r="O232" i="5"/>
  <c r="Q188" i="3"/>
  <c r="Q63" i="5"/>
  <c r="G452" i="5"/>
  <c r="AA452" i="5" s="1"/>
  <c r="P443" i="5"/>
  <c r="G436" i="5"/>
  <c r="AA436" i="5" s="1"/>
  <c r="G435" i="5"/>
  <c r="O376" i="5"/>
  <c r="Q371" i="5"/>
  <c r="M363" i="5"/>
  <c r="M358" i="5"/>
  <c r="S358" i="5" s="1"/>
  <c r="O358" i="5"/>
  <c r="O355" i="5"/>
  <c r="M344" i="5"/>
  <c r="O335" i="5"/>
  <c r="M331" i="5"/>
  <c r="S331" i="5" s="1"/>
  <c r="G325" i="5"/>
  <c r="AA325" i="5" s="1"/>
  <c r="Q315" i="5"/>
  <c r="P314" i="5"/>
  <c r="T313" i="5"/>
  <c r="G275" i="5"/>
  <c r="AA275" i="5" s="1"/>
  <c r="O256" i="5"/>
  <c r="G332" i="5"/>
  <c r="G330" i="5"/>
  <c r="G281" i="5"/>
  <c r="G219" i="5"/>
  <c r="AA219" i="5" s="1"/>
  <c r="G368" i="5"/>
  <c r="AA368" i="5" s="1"/>
  <c r="Q328" i="5"/>
  <c r="O326" i="5"/>
  <c r="Q312" i="5"/>
  <c r="M306" i="5"/>
  <c r="Q300" i="5"/>
  <c r="Q295" i="5"/>
  <c r="Q294" i="5"/>
  <c r="Q293" i="5"/>
  <c r="Q265" i="5"/>
  <c r="S259" i="5"/>
  <c r="Q247" i="5"/>
  <c r="M235" i="5"/>
  <c r="S235" i="5" s="1"/>
  <c r="M231" i="5"/>
  <c r="S231" i="5" s="1"/>
  <c r="M227" i="5"/>
  <c r="O374" i="5"/>
  <c r="O359" i="5"/>
  <c r="G334" i="5"/>
  <c r="O328" i="5"/>
  <c r="G319" i="5"/>
  <c r="O312" i="5"/>
  <c r="O300" i="5"/>
  <c r="O295" i="5"/>
  <c r="O294" i="5"/>
  <c r="O293" i="5"/>
  <c r="Q283" i="5"/>
  <c r="Q281" i="5"/>
  <c r="O247" i="5"/>
  <c r="G364" i="5"/>
  <c r="Q313" i="5"/>
  <c r="G307" i="5"/>
  <c r="Q301" i="5"/>
  <c r="G299" i="5"/>
  <c r="AA299" i="5" s="1"/>
  <c r="G287" i="5"/>
  <c r="O281" i="5"/>
  <c r="G245" i="5"/>
  <c r="AA245" i="5" s="1"/>
  <c r="G227" i="5"/>
  <c r="AA227" i="5" s="1"/>
  <c r="M219" i="5"/>
  <c r="M368" i="5"/>
  <c r="G359" i="5"/>
  <c r="G293" i="5"/>
  <c r="T293" i="5" s="1"/>
  <c r="G247" i="5"/>
  <c r="Q60" i="3"/>
  <c r="M149" i="3"/>
  <c r="S149" i="3" s="1"/>
  <c r="Q158" i="5"/>
  <c r="O158" i="5"/>
  <c r="Q134" i="5"/>
  <c r="O134" i="5"/>
  <c r="Q110" i="5"/>
  <c r="O110" i="5"/>
  <c r="O38" i="5"/>
  <c r="Q38" i="5"/>
  <c r="Q62" i="5"/>
  <c r="AA461" i="5"/>
  <c r="R461" i="5"/>
  <c r="O182" i="5"/>
  <c r="AA492" i="5"/>
  <c r="T492" i="5"/>
  <c r="G495" i="5"/>
  <c r="M495" i="5"/>
  <c r="Q495" i="5"/>
  <c r="O495" i="5"/>
  <c r="U481" i="5"/>
  <c r="P481" i="5"/>
  <c r="S481" i="5"/>
  <c r="P452" i="5"/>
  <c r="S452" i="5"/>
  <c r="U452" i="5"/>
  <c r="P464" i="5"/>
  <c r="R464" i="5"/>
  <c r="T464" i="5"/>
  <c r="S464" i="5"/>
  <c r="U464" i="5"/>
  <c r="R475" i="5"/>
  <c r="P475" i="5"/>
  <c r="T475" i="5"/>
  <c r="U475" i="5"/>
  <c r="S498" i="5"/>
  <c r="P483" i="5"/>
  <c r="R476" i="5"/>
  <c r="P476" i="5"/>
  <c r="U476" i="5"/>
  <c r="P484" i="5"/>
  <c r="U484" i="5"/>
  <c r="S484" i="5"/>
  <c r="Q206" i="5"/>
  <c r="U498" i="5"/>
  <c r="P498" i="5"/>
  <c r="R498" i="5"/>
  <c r="T498" i="5"/>
  <c r="AA498" i="5"/>
  <c r="P496" i="5"/>
  <c r="R496" i="5"/>
  <c r="S496" i="5"/>
  <c r="T496" i="5"/>
  <c r="P489" i="5"/>
  <c r="R489" i="5"/>
  <c r="U489" i="5"/>
  <c r="S489" i="5"/>
  <c r="T489" i="5"/>
  <c r="P485" i="5"/>
  <c r="U485" i="5"/>
  <c r="AA476" i="5"/>
  <c r="Q194" i="5"/>
  <c r="O194" i="5"/>
  <c r="Q170" i="5"/>
  <c r="O170" i="5"/>
  <c r="O146" i="5"/>
  <c r="Q146" i="5"/>
  <c r="Q122" i="5"/>
  <c r="O122" i="5"/>
  <c r="O98" i="5"/>
  <c r="Q98" i="5"/>
  <c r="Q86" i="5"/>
  <c r="O86" i="5"/>
  <c r="Q74" i="5"/>
  <c r="O74" i="5"/>
  <c r="O50" i="5"/>
  <c r="Q50" i="5"/>
  <c r="O26" i="5"/>
  <c r="Q26" i="5"/>
  <c r="P497" i="5"/>
  <c r="R497" i="5"/>
  <c r="S497" i="5"/>
  <c r="T497" i="5"/>
  <c r="U497" i="5"/>
  <c r="U493" i="5"/>
  <c r="P493" i="5"/>
  <c r="S493" i="5"/>
  <c r="AA478" i="5"/>
  <c r="U477" i="5"/>
  <c r="AA435" i="5"/>
  <c r="R435" i="5"/>
  <c r="T435" i="5"/>
  <c r="Q85" i="5"/>
  <c r="O205" i="5"/>
  <c r="AA497" i="5"/>
  <c r="G493" i="5"/>
  <c r="T493" i="5" s="1"/>
  <c r="U491" i="5"/>
  <c r="P490" i="5"/>
  <c r="O485" i="5"/>
  <c r="Q483" i="5"/>
  <c r="G481" i="5"/>
  <c r="U479" i="5"/>
  <c r="P478" i="5"/>
  <c r="Q476" i="5"/>
  <c r="M473" i="5"/>
  <c r="S473" i="5" s="1"/>
  <c r="U462" i="5"/>
  <c r="P459" i="5"/>
  <c r="R459" i="5"/>
  <c r="S459" i="5"/>
  <c r="Q121" i="5"/>
  <c r="O97" i="5"/>
  <c r="U494" i="5"/>
  <c r="R491" i="5"/>
  <c r="O488" i="5"/>
  <c r="U482" i="5"/>
  <c r="R479" i="5"/>
  <c r="T477" i="5"/>
  <c r="Q470" i="5"/>
  <c r="G470" i="5"/>
  <c r="U466" i="5"/>
  <c r="P466" i="5"/>
  <c r="R466" i="5"/>
  <c r="P457" i="5"/>
  <c r="R457" i="5"/>
  <c r="S457" i="5"/>
  <c r="U457" i="5"/>
  <c r="P427" i="5"/>
  <c r="S427" i="5"/>
  <c r="U427" i="5"/>
  <c r="G426" i="5"/>
  <c r="M426" i="5"/>
  <c r="O426" i="5"/>
  <c r="Q426" i="5"/>
  <c r="Q181" i="5"/>
  <c r="Q37" i="5"/>
  <c r="O157" i="5"/>
  <c r="O37" i="5"/>
  <c r="U499" i="5"/>
  <c r="U487" i="5"/>
  <c r="M483" i="5"/>
  <c r="S483" i="5" s="1"/>
  <c r="O481" i="5"/>
  <c r="S477" i="5"/>
  <c r="M476" i="5"/>
  <c r="S476" i="5" s="1"/>
  <c r="U474" i="5"/>
  <c r="AA468" i="5"/>
  <c r="Q446" i="5"/>
  <c r="G446" i="5"/>
  <c r="M446" i="5"/>
  <c r="AA445" i="5"/>
  <c r="P398" i="5"/>
  <c r="R398" i="5"/>
  <c r="S398" i="5"/>
  <c r="T398" i="5"/>
  <c r="U398" i="5"/>
  <c r="P453" i="5"/>
  <c r="R453" i="5"/>
  <c r="S453" i="5"/>
  <c r="T453" i="5"/>
  <c r="U453" i="5"/>
  <c r="Q97" i="5"/>
  <c r="O73" i="5"/>
  <c r="T499" i="5"/>
  <c r="O498" i="5"/>
  <c r="Q496" i="5"/>
  <c r="S494" i="5"/>
  <c r="G494" i="5"/>
  <c r="T494" i="5" s="1"/>
  <c r="U492" i="5"/>
  <c r="P491" i="5"/>
  <c r="M488" i="5"/>
  <c r="T487" i="5"/>
  <c r="O486" i="5"/>
  <c r="Q484" i="5"/>
  <c r="S482" i="5"/>
  <c r="G482" i="5"/>
  <c r="R482" i="5" s="1"/>
  <c r="U480" i="5"/>
  <c r="P479" i="5"/>
  <c r="R477" i="5"/>
  <c r="T474" i="5"/>
  <c r="G463" i="5"/>
  <c r="M463" i="5"/>
  <c r="O463" i="5"/>
  <c r="Q458" i="5"/>
  <c r="G458" i="5"/>
  <c r="M458" i="5"/>
  <c r="P450" i="5"/>
  <c r="R450" i="5"/>
  <c r="S450" i="5"/>
  <c r="T450" i="5"/>
  <c r="U450" i="5"/>
  <c r="U444" i="5"/>
  <c r="P444" i="5"/>
  <c r="U417" i="5"/>
  <c r="P417" i="5"/>
  <c r="S417" i="5"/>
  <c r="Q157" i="5"/>
  <c r="O133" i="5"/>
  <c r="G205" i="5"/>
  <c r="G193" i="5"/>
  <c r="G181" i="5"/>
  <c r="G169" i="5"/>
  <c r="G157" i="5"/>
  <c r="T157" i="5" s="1"/>
  <c r="G145" i="5"/>
  <c r="G133" i="5"/>
  <c r="G121" i="5"/>
  <c r="G109" i="5"/>
  <c r="G97" i="5"/>
  <c r="G85" i="5"/>
  <c r="G73" i="5"/>
  <c r="G61" i="5"/>
  <c r="G49" i="5"/>
  <c r="G37" i="5"/>
  <c r="G25" i="5"/>
  <c r="T25" i="5" s="1"/>
  <c r="S487" i="5"/>
  <c r="S474" i="5"/>
  <c r="T473" i="5"/>
  <c r="U473" i="5"/>
  <c r="P462" i="5"/>
  <c r="S462" i="5"/>
  <c r="T462" i="5"/>
  <c r="P456" i="5"/>
  <c r="G451" i="5"/>
  <c r="M451" i="5"/>
  <c r="O451" i="5"/>
  <c r="AA450" i="5"/>
  <c r="AA449" i="5"/>
  <c r="AA441" i="5"/>
  <c r="P438" i="5"/>
  <c r="U438" i="5"/>
  <c r="AA412" i="5"/>
  <c r="O476" i="5"/>
  <c r="Q73" i="5"/>
  <c r="O193" i="5"/>
  <c r="R499" i="5"/>
  <c r="O496" i="5"/>
  <c r="Q494" i="5"/>
  <c r="S492" i="5"/>
  <c r="U490" i="5"/>
  <c r="R487" i="5"/>
  <c r="O484" i="5"/>
  <c r="Q482" i="5"/>
  <c r="S480" i="5"/>
  <c r="G480" i="5"/>
  <c r="U478" i="5"/>
  <c r="O475" i="5"/>
  <c r="R474" i="5"/>
  <c r="AA462" i="5"/>
  <c r="U459" i="5"/>
  <c r="AA453" i="5"/>
  <c r="Q133" i="5"/>
  <c r="O109" i="5"/>
  <c r="M211" i="5"/>
  <c r="M199" i="5"/>
  <c r="M175" i="5"/>
  <c r="M163" i="5"/>
  <c r="M139" i="5"/>
  <c r="M127" i="5"/>
  <c r="M103" i="5"/>
  <c r="M91" i="5"/>
  <c r="M67" i="5"/>
  <c r="M55" i="5"/>
  <c r="M31" i="5"/>
  <c r="M19" i="5"/>
  <c r="R492" i="5"/>
  <c r="R480" i="5"/>
  <c r="T478" i="5"/>
  <c r="R473" i="5"/>
  <c r="O470" i="5"/>
  <c r="T459" i="5"/>
  <c r="G444" i="5"/>
  <c r="P437" i="5"/>
  <c r="U437" i="5"/>
  <c r="P408" i="5"/>
  <c r="R408" i="5"/>
  <c r="S408" i="5"/>
  <c r="T408" i="5"/>
  <c r="U408" i="5"/>
  <c r="Q193" i="5"/>
  <c r="Q49" i="5"/>
  <c r="O169" i="5"/>
  <c r="O49" i="5"/>
  <c r="O8" i="5"/>
  <c r="O494" i="5"/>
  <c r="S490" i="5"/>
  <c r="S478" i="5"/>
  <c r="M475" i="5"/>
  <c r="Q473" i="5"/>
  <c r="M470" i="5"/>
  <c r="P465" i="5"/>
  <c r="R465" i="5"/>
  <c r="S465" i="5"/>
  <c r="T465" i="5"/>
  <c r="U465" i="5"/>
  <c r="G456" i="5"/>
  <c r="U454" i="5"/>
  <c r="P454" i="5"/>
  <c r="R454" i="5"/>
  <c r="T449" i="5"/>
  <c r="U449" i="5"/>
  <c r="P449" i="5"/>
  <c r="P448" i="5"/>
  <c r="R448" i="5"/>
  <c r="S448" i="5"/>
  <c r="T448" i="5"/>
  <c r="U448" i="5"/>
  <c r="AA419" i="5"/>
  <c r="R419" i="5"/>
  <c r="S441" i="5"/>
  <c r="P445" i="5"/>
  <c r="R445" i="5"/>
  <c r="S445" i="5"/>
  <c r="T445" i="5"/>
  <c r="U445" i="5"/>
  <c r="Q109" i="5"/>
  <c r="O85" i="5"/>
  <c r="G483" i="5"/>
  <c r="R483" i="5" s="1"/>
  <c r="P473" i="5"/>
  <c r="T468" i="5"/>
  <c r="U468" i="5"/>
  <c r="P468" i="5"/>
  <c r="T466" i="5"/>
  <c r="Q463" i="5"/>
  <c r="T461" i="5"/>
  <c r="U461" i="5"/>
  <c r="P461" i="5"/>
  <c r="P460" i="5"/>
  <c r="R460" i="5"/>
  <c r="S460" i="5"/>
  <c r="T460" i="5"/>
  <c r="U460" i="5"/>
  <c r="Q169" i="5"/>
  <c r="Q25" i="5"/>
  <c r="O145" i="5"/>
  <c r="O25" i="5"/>
  <c r="O473" i="5"/>
  <c r="P467" i="5"/>
  <c r="R467" i="5"/>
  <c r="T467" i="5"/>
  <c r="U467" i="5"/>
  <c r="S466" i="5"/>
  <c r="AA464" i="5"/>
  <c r="O446" i="5"/>
  <c r="Q461" i="5"/>
  <c r="Q449" i="5"/>
  <c r="P434" i="5"/>
  <c r="R434" i="5"/>
  <c r="S434" i="5"/>
  <c r="T431" i="5"/>
  <c r="U431" i="5"/>
  <c r="P431" i="5"/>
  <c r="P422" i="5"/>
  <c r="R422" i="5"/>
  <c r="S422" i="5"/>
  <c r="Q409" i="5"/>
  <c r="G409" i="5"/>
  <c r="M409" i="5"/>
  <c r="O461" i="5"/>
  <c r="U455" i="5"/>
  <c r="O449" i="5"/>
  <c r="U443" i="5"/>
  <c r="P430" i="5"/>
  <c r="R430" i="5"/>
  <c r="S430" i="5"/>
  <c r="T430" i="5"/>
  <c r="U430" i="5"/>
  <c r="P415" i="5"/>
  <c r="S415" i="5"/>
  <c r="T412" i="5"/>
  <c r="U412" i="5"/>
  <c r="P412" i="5"/>
  <c r="U407" i="5"/>
  <c r="P407" i="5"/>
  <c r="U472" i="5"/>
  <c r="M468" i="5"/>
  <c r="S468" i="5" s="1"/>
  <c r="Q464" i="5"/>
  <c r="M456" i="5"/>
  <c r="T455" i="5"/>
  <c r="Q452" i="5"/>
  <c r="M444" i="5"/>
  <c r="U433" i="5"/>
  <c r="R429" i="5"/>
  <c r="AA425" i="5"/>
  <c r="P416" i="5"/>
  <c r="S416" i="5"/>
  <c r="U416" i="5"/>
  <c r="P393" i="5"/>
  <c r="S393" i="5"/>
  <c r="U393" i="5"/>
  <c r="M461" i="5"/>
  <c r="S455" i="5"/>
  <c r="M449" i="5"/>
  <c r="S443" i="5"/>
  <c r="T436" i="5"/>
  <c r="U436" i="5"/>
  <c r="AA431" i="5"/>
  <c r="AA424" i="5"/>
  <c r="P406" i="5"/>
  <c r="R406" i="5"/>
  <c r="S406" i="5"/>
  <c r="T406" i="5"/>
  <c r="U406" i="5"/>
  <c r="S388" i="5"/>
  <c r="T388" i="5"/>
  <c r="P374" i="5"/>
  <c r="R374" i="5"/>
  <c r="S374" i="5"/>
  <c r="T374" i="5"/>
  <c r="U374" i="5"/>
  <c r="AA371" i="5"/>
  <c r="R371" i="5"/>
  <c r="P370" i="5"/>
  <c r="R370" i="5"/>
  <c r="S370" i="5"/>
  <c r="T370" i="5"/>
  <c r="U370" i="5"/>
  <c r="S472" i="5"/>
  <c r="O464" i="5"/>
  <c r="R455" i="5"/>
  <c r="O452" i="5"/>
  <c r="M437" i="5"/>
  <c r="S437" i="5" s="1"/>
  <c r="G437" i="5"/>
  <c r="R436" i="5"/>
  <c r="P420" i="5"/>
  <c r="R420" i="5"/>
  <c r="S420" i="5"/>
  <c r="T420" i="5"/>
  <c r="U420" i="5"/>
  <c r="G407" i="5"/>
  <c r="T407" i="5" s="1"/>
  <c r="P394" i="5"/>
  <c r="R394" i="5"/>
  <c r="T394" i="5"/>
  <c r="U394" i="5"/>
  <c r="AA340" i="5"/>
  <c r="R472" i="5"/>
  <c r="O469" i="5"/>
  <c r="Q467" i="5"/>
  <c r="O457" i="5"/>
  <c r="Q455" i="5"/>
  <c r="O445" i="5"/>
  <c r="Q443" i="5"/>
  <c r="M439" i="5"/>
  <c r="O438" i="5"/>
  <c r="Q436" i="5"/>
  <c r="U434" i="5"/>
  <c r="S418" i="5"/>
  <c r="R412" i="5"/>
  <c r="P436" i="5"/>
  <c r="T434" i="5"/>
  <c r="Q433" i="5"/>
  <c r="G433" i="5"/>
  <c r="M433" i="5"/>
  <c r="S433" i="5" s="1"/>
  <c r="T424" i="5"/>
  <c r="U424" i="5"/>
  <c r="P424" i="5"/>
  <c r="U422" i="5"/>
  <c r="Q421" i="5"/>
  <c r="G421" i="5"/>
  <c r="M421" i="5"/>
  <c r="G414" i="5"/>
  <c r="M414" i="5"/>
  <c r="O414" i="5"/>
  <c r="P410" i="5"/>
  <c r="R410" i="5"/>
  <c r="S410" i="5"/>
  <c r="AA395" i="5"/>
  <c r="R395" i="5"/>
  <c r="M438" i="5"/>
  <c r="O436" i="5"/>
  <c r="P432" i="5"/>
  <c r="R432" i="5"/>
  <c r="S432" i="5"/>
  <c r="T432" i="5"/>
  <c r="U432" i="5"/>
  <c r="T422" i="5"/>
  <c r="T419" i="5"/>
  <c r="U419" i="5"/>
  <c r="P419" i="5"/>
  <c r="O409" i="5"/>
  <c r="AA399" i="5"/>
  <c r="G380" i="5"/>
  <c r="M380" i="5"/>
  <c r="Q380" i="5"/>
  <c r="O380" i="5"/>
  <c r="O437" i="5"/>
  <c r="M436" i="5"/>
  <c r="R431" i="5"/>
  <c r="S424" i="5"/>
  <c r="AA413" i="5"/>
  <c r="R413" i="5"/>
  <c r="G385" i="5"/>
  <c r="M385" i="5"/>
  <c r="O385" i="5"/>
  <c r="Q385" i="5"/>
  <c r="G427" i="5"/>
  <c r="T427" i="5" s="1"/>
  <c r="O419" i="5"/>
  <c r="G415" i="5"/>
  <c r="U413" i="5"/>
  <c r="O407" i="5"/>
  <c r="U392" i="5"/>
  <c r="S391" i="5"/>
  <c r="U378" i="5"/>
  <c r="P378" i="5"/>
  <c r="U418" i="5"/>
  <c r="T413" i="5"/>
  <c r="O412" i="5"/>
  <c r="AA405" i="5"/>
  <c r="U402" i="5"/>
  <c r="S402" i="5"/>
  <c r="U383" i="5"/>
  <c r="P383" i="5"/>
  <c r="AA377" i="5"/>
  <c r="T377" i="5"/>
  <c r="AA330" i="5"/>
  <c r="R330" i="5"/>
  <c r="T330" i="5"/>
  <c r="U435" i="5"/>
  <c r="M431" i="5"/>
  <c r="O429" i="5"/>
  <c r="Q427" i="5"/>
  <c r="U423" i="5"/>
  <c r="M419" i="5"/>
  <c r="S419" i="5" s="1"/>
  <c r="T418" i="5"/>
  <c r="Q415" i="5"/>
  <c r="S413" i="5"/>
  <c r="U411" i="5"/>
  <c r="M407" i="5"/>
  <c r="S407" i="5" s="1"/>
  <c r="G404" i="5"/>
  <c r="Q404" i="5"/>
  <c r="P376" i="5"/>
  <c r="R376" i="5"/>
  <c r="U376" i="5"/>
  <c r="G373" i="5"/>
  <c r="M373" i="5"/>
  <c r="O373" i="5"/>
  <c r="AA356" i="5"/>
  <c r="G397" i="5"/>
  <c r="M397" i="5"/>
  <c r="O397" i="5"/>
  <c r="S395" i="5"/>
  <c r="G392" i="5"/>
  <c r="R392" i="5" s="1"/>
  <c r="M392" i="5"/>
  <c r="Q392" i="5"/>
  <c r="P367" i="5"/>
  <c r="R367" i="5"/>
  <c r="S367" i="5"/>
  <c r="T367" i="5"/>
  <c r="U367" i="5"/>
  <c r="S435" i="5"/>
  <c r="O427" i="5"/>
  <c r="S423" i="5"/>
  <c r="R418" i="5"/>
  <c r="O415" i="5"/>
  <c r="S411" i="5"/>
  <c r="U404" i="5"/>
  <c r="P403" i="5"/>
  <c r="S403" i="5"/>
  <c r="G402" i="5"/>
  <c r="T402" i="5" s="1"/>
  <c r="P382" i="5"/>
  <c r="R382" i="5"/>
  <c r="S382" i="5"/>
  <c r="T382" i="5"/>
  <c r="U382" i="5"/>
  <c r="P381" i="5"/>
  <c r="S381" i="5"/>
  <c r="U371" i="5"/>
  <c r="P371" i="5"/>
  <c r="T371" i="5"/>
  <c r="AA364" i="5"/>
  <c r="R364" i="5"/>
  <c r="P348" i="5"/>
  <c r="R348" i="5"/>
  <c r="S348" i="5"/>
  <c r="T348" i="5"/>
  <c r="U348" i="5"/>
  <c r="R423" i="5"/>
  <c r="O420" i="5"/>
  <c r="Q418" i="5"/>
  <c r="G416" i="5"/>
  <c r="R411" i="5"/>
  <c r="O408" i="5"/>
  <c r="U405" i="5"/>
  <c r="P404" i="5"/>
  <c r="R399" i="5"/>
  <c r="S399" i="5"/>
  <c r="T399" i="5"/>
  <c r="U399" i="5"/>
  <c r="P399" i="5"/>
  <c r="U349" i="5"/>
  <c r="P349" i="5"/>
  <c r="T405" i="5"/>
  <c r="M405" i="5"/>
  <c r="O405" i="5"/>
  <c r="Q405" i="5"/>
  <c r="O404" i="5"/>
  <c r="P379" i="5"/>
  <c r="S379" i="5"/>
  <c r="U379" i="5"/>
  <c r="S364" i="5"/>
  <c r="R402" i="5"/>
  <c r="U395" i="5"/>
  <c r="P395" i="5"/>
  <c r="T395" i="5"/>
  <c r="U390" i="5"/>
  <c r="P390" i="5"/>
  <c r="S390" i="5"/>
  <c r="G366" i="5"/>
  <c r="M366" i="5"/>
  <c r="O366" i="5"/>
  <c r="Q366" i="5"/>
  <c r="AA359" i="5"/>
  <c r="R359" i="5"/>
  <c r="M404" i="5"/>
  <c r="S404" i="5" s="1"/>
  <c r="Q402" i="5"/>
  <c r="AA389" i="5"/>
  <c r="T389" i="5"/>
  <c r="T376" i="5"/>
  <c r="Q373" i="5"/>
  <c r="P355" i="5"/>
  <c r="R355" i="5"/>
  <c r="S355" i="5"/>
  <c r="T355" i="5"/>
  <c r="U355" i="5"/>
  <c r="U400" i="5"/>
  <c r="AA394" i="5"/>
  <c r="G390" i="5"/>
  <c r="T390" i="5" s="1"/>
  <c r="P387" i="5"/>
  <c r="AA382" i="5"/>
  <c r="G378" i="5"/>
  <c r="T378" i="5" s="1"/>
  <c r="P375" i="5"/>
  <c r="U340" i="5"/>
  <c r="P340" i="5"/>
  <c r="T340" i="5"/>
  <c r="G393" i="5"/>
  <c r="G381" i="5"/>
  <c r="R381" i="5" s="1"/>
  <c r="P363" i="5"/>
  <c r="R363" i="5"/>
  <c r="S363" i="5"/>
  <c r="T363" i="5"/>
  <c r="P362" i="5"/>
  <c r="S362" i="5"/>
  <c r="AA358" i="5"/>
  <c r="T358" i="5"/>
  <c r="S335" i="5"/>
  <c r="U396" i="5"/>
  <c r="U384" i="5"/>
  <c r="O378" i="5"/>
  <c r="U372" i="5"/>
  <c r="P357" i="5"/>
  <c r="R357" i="5"/>
  <c r="U357" i="5"/>
  <c r="G349" i="5"/>
  <c r="M349" i="5"/>
  <c r="Q349" i="5"/>
  <c r="AA348" i="5"/>
  <c r="AA334" i="5"/>
  <c r="T334" i="5"/>
  <c r="P333" i="5"/>
  <c r="U333" i="5"/>
  <c r="G403" i="5"/>
  <c r="T403" i="5" s="1"/>
  <c r="P400" i="5"/>
  <c r="T396" i="5"/>
  <c r="O395" i="5"/>
  <c r="Q393" i="5"/>
  <c r="G391" i="5"/>
  <c r="U389" i="5"/>
  <c r="T384" i="5"/>
  <c r="O383" i="5"/>
  <c r="Q381" i="5"/>
  <c r="G379" i="5"/>
  <c r="U377" i="5"/>
  <c r="T372" i="5"/>
  <c r="O371" i="5"/>
  <c r="U361" i="5"/>
  <c r="T345" i="5"/>
  <c r="P339" i="5"/>
  <c r="R339" i="5"/>
  <c r="S339" i="5"/>
  <c r="T339" i="5"/>
  <c r="U339" i="5"/>
  <c r="P338" i="5"/>
  <c r="S338" i="5"/>
  <c r="AA320" i="5"/>
  <c r="P273" i="5"/>
  <c r="S273" i="5"/>
  <c r="U273" i="5"/>
  <c r="S372" i="5"/>
  <c r="G354" i="5"/>
  <c r="M354" i="5"/>
  <c r="O354" i="5"/>
  <c r="P353" i="5"/>
  <c r="S353" i="5"/>
  <c r="T353" i="5"/>
  <c r="U353" i="5"/>
  <c r="P332" i="5"/>
  <c r="R332" i="5"/>
  <c r="T332" i="5"/>
  <c r="U332" i="5"/>
  <c r="Q403" i="5"/>
  <c r="R396" i="5"/>
  <c r="O393" i="5"/>
  <c r="Q391" i="5"/>
  <c r="S389" i="5"/>
  <c r="U387" i="5"/>
  <c r="R384" i="5"/>
  <c r="O381" i="5"/>
  <c r="Q379" i="5"/>
  <c r="S377" i="5"/>
  <c r="U375" i="5"/>
  <c r="R372" i="5"/>
  <c r="S368" i="5"/>
  <c r="U368" i="5"/>
  <c r="P368" i="5"/>
  <c r="AA365" i="5"/>
  <c r="P360" i="5"/>
  <c r="S360" i="5"/>
  <c r="U360" i="5"/>
  <c r="U352" i="5"/>
  <c r="P352" i="5"/>
  <c r="T352" i="5"/>
  <c r="T337" i="5"/>
  <c r="U337" i="5"/>
  <c r="AA332" i="5"/>
  <c r="R389" i="5"/>
  <c r="T387" i="5"/>
  <c r="R377" i="5"/>
  <c r="P369" i="5"/>
  <c r="G361" i="5"/>
  <c r="R361" i="5" s="1"/>
  <c r="M361" i="5"/>
  <c r="S361" i="5" s="1"/>
  <c r="Q361" i="5"/>
  <c r="AA352" i="5"/>
  <c r="P336" i="5"/>
  <c r="R336" i="5"/>
  <c r="S336" i="5"/>
  <c r="T336" i="5"/>
  <c r="U336" i="5"/>
  <c r="P311" i="5"/>
  <c r="R311" i="5"/>
  <c r="S311" i="5"/>
  <c r="T311" i="5"/>
  <c r="U311" i="5"/>
  <c r="O403" i="5"/>
  <c r="O391" i="5"/>
  <c r="S387" i="5"/>
  <c r="O379" i="5"/>
  <c r="S375" i="5"/>
  <c r="G375" i="5"/>
  <c r="R375" i="5" s="1"/>
  <c r="U347" i="5"/>
  <c r="P347" i="5"/>
  <c r="S347" i="5"/>
  <c r="S340" i="5"/>
  <c r="U364" i="5"/>
  <c r="P364" i="5"/>
  <c r="T364" i="5"/>
  <c r="U363" i="5"/>
  <c r="T357" i="5"/>
  <c r="AA346" i="5"/>
  <c r="T346" i="5"/>
  <c r="P345" i="5"/>
  <c r="U345" i="5"/>
  <c r="R340" i="5"/>
  <c r="G337" i="5"/>
  <c r="R337" i="5" s="1"/>
  <c r="M337" i="5"/>
  <c r="S337" i="5" s="1"/>
  <c r="Q337" i="5"/>
  <c r="AA336" i="5"/>
  <c r="U369" i="5"/>
  <c r="T359" i="5"/>
  <c r="U359" i="5"/>
  <c r="P359" i="5"/>
  <c r="S359" i="5"/>
  <c r="S357" i="5"/>
  <c r="P351" i="5"/>
  <c r="S351" i="5"/>
  <c r="U351" i="5"/>
  <c r="P350" i="5"/>
  <c r="S350" i="5"/>
  <c r="O349" i="5"/>
  <c r="G342" i="5"/>
  <c r="M342" i="5"/>
  <c r="O342" i="5"/>
  <c r="P341" i="5"/>
  <c r="R341" i="5"/>
  <c r="S341" i="5"/>
  <c r="T341" i="5"/>
  <c r="U341" i="5"/>
  <c r="P299" i="5"/>
  <c r="R299" i="5"/>
  <c r="S299" i="5"/>
  <c r="T299" i="5"/>
  <c r="U299" i="5"/>
  <c r="P356" i="5"/>
  <c r="G347" i="5"/>
  <c r="T347" i="5" s="1"/>
  <c r="P344" i="5"/>
  <c r="G335" i="5"/>
  <c r="R335" i="5" s="1"/>
  <c r="Q329" i="5"/>
  <c r="G329" i="5"/>
  <c r="U327" i="5"/>
  <c r="P327" i="5"/>
  <c r="G322" i="5"/>
  <c r="M322" i="5"/>
  <c r="O322" i="5"/>
  <c r="U313" i="5"/>
  <c r="P313" i="5"/>
  <c r="R313" i="5"/>
  <c r="P312" i="5"/>
  <c r="R312" i="5"/>
  <c r="S312" i="5"/>
  <c r="T312" i="5"/>
  <c r="U312" i="5"/>
  <c r="AA295" i="5"/>
  <c r="R295" i="5"/>
  <c r="G362" i="5"/>
  <c r="Q352" i="5"/>
  <c r="G350" i="5"/>
  <c r="R350" i="5" s="1"/>
  <c r="Q340" i="5"/>
  <c r="G338" i="5"/>
  <c r="R338" i="5" s="1"/>
  <c r="AA319" i="5"/>
  <c r="R319" i="5"/>
  <c r="T319" i="5"/>
  <c r="P309" i="5"/>
  <c r="S309" i="5"/>
  <c r="U309" i="5"/>
  <c r="Q305" i="5"/>
  <c r="G305" i="5"/>
  <c r="M305" i="5"/>
  <c r="R294" i="5"/>
  <c r="AA287" i="5"/>
  <c r="T287" i="5"/>
  <c r="G284" i="5"/>
  <c r="M284" i="5"/>
  <c r="O284" i="5"/>
  <c r="Q284" i="5"/>
  <c r="P264" i="5"/>
  <c r="S264" i="5"/>
  <c r="U264" i="5"/>
  <c r="G333" i="5"/>
  <c r="G327" i="5"/>
  <c r="T327" i="5" s="1"/>
  <c r="P318" i="5"/>
  <c r="R318" i="5"/>
  <c r="S318" i="5"/>
  <c r="AA308" i="5"/>
  <c r="P304" i="5"/>
  <c r="R304" i="5"/>
  <c r="S304" i="5"/>
  <c r="T304" i="5"/>
  <c r="U304" i="5"/>
  <c r="T295" i="5"/>
  <c r="O364" i="5"/>
  <c r="Q362" i="5"/>
  <c r="G360" i="5"/>
  <c r="R360" i="5" s="1"/>
  <c r="U358" i="5"/>
  <c r="O352" i="5"/>
  <c r="Q350" i="5"/>
  <c r="O340" i="5"/>
  <c r="Q338" i="5"/>
  <c r="U334" i="5"/>
  <c r="U325" i="5"/>
  <c r="P325" i="5"/>
  <c r="R325" i="5"/>
  <c r="U301" i="5"/>
  <c r="P301" i="5"/>
  <c r="R301" i="5"/>
  <c r="P300" i="5"/>
  <c r="R300" i="5"/>
  <c r="S300" i="5"/>
  <c r="T300" i="5"/>
  <c r="U300" i="5"/>
  <c r="U265" i="5"/>
  <c r="P265" i="5"/>
  <c r="S265" i="5"/>
  <c r="P326" i="5"/>
  <c r="R326" i="5"/>
  <c r="T326" i="5"/>
  <c r="U326" i="5"/>
  <c r="AA315" i="5"/>
  <c r="G310" i="5"/>
  <c r="M310" i="5"/>
  <c r="O310" i="5"/>
  <c r="P290" i="5"/>
  <c r="R290" i="5"/>
  <c r="T290" i="5"/>
  <c r="U290" i="5"/>
  <c r="S290" i="5"/>
  <c r="O362" i="5"/>
  <c r="O350" i="5"/>
  <c r="Q348" i="5"/>
  <c r="U344" i="5"/>
  <c r="O338" i="5"/>
  <c r="Q336" i="5"/>
  <c r="S334" i="5"/>
  <c r="T325" i="5"/>
  <c r="S324" i="5"/>
  <c r="P323" i="5"/>
  <c r="U308" i="5"/>
  <c r="P308" i="5"/>
  <c r="R358" i="5"/>
  <c r="R334" i="5"/>
  <c r="M333" i="5"/>
  <c r="R327" i="5"/>
  <c r="AA326" i="5"/>
  <c r="T301" i="5"/>
  <c r="U298" i="5"/>
  <c r="O288" i="5"/>
  <c r="Q288" i="5"/>
  <c r="G288" i="5"/>
  <c r="M288" i="5"/>
  <c r="AA281" i="5"/>
  <c r="U254" i="5"/>
  <c r="P254" i="5"/>
  <c r="S344" i="5"/>
  <c r="G344" i="5"/>
  <c r="Q332" i="5"/>
  <c r="G331" i="5"/>
  <c r="P321" i="5"/>
  <c r="S321" i="5"/>
  <c r="U321" i="5"/>
  <c r="Q317" i="5"/>
  <c r="G317" i="5"/>
  <c r="M317" i="5"/>
  <c r="AA307" i="5"/>
  <c r="T307" i="5"/>
  <c r="T320" i="5"/>
  <c r="U320" i="5"/>
  <c r="P320" i="5"/>
  <c r="U318" i="5"/>
  <c r="P316" i="5"/>
  <c r="R316" i="5"/>
  <c r="S316" i="5"/>
  <c r="T316" i="5"/>
  <c r="U316" i="5"/>
  <c r="R315" i="5"/>
  <c r="O305" i="5"/>
  <c r="T318" i="5"/>
  <c r="AA303" i="5"/>
  <c r="G298" i="5"/>
  <c r="M298" i="5"/>
  <c r="O298" i="5"/>
  <c r="G296" i="5"/>
  <c r="M296" i="5"/>
  <c r="O296" i="5"/>
  <c r="Q320" i="5"/>
  <c r="P315" i="5"/>
  <c r="Q308" i="5"/>
  <c r="AA290" i="5"/>
  <c r="AA283" i="5"/>
  <c r="T283" i="5"/>
  <c r="U272" i="5"/>
  <c r="G323" i="5"/>
  <c r="T323" i="5" s="1"/>
  <c r="P268" i="5"/>
  <c r="R268" i="5"/>
  <c r="S268" i="5"/>
  <c r="U314" i="5"/>
  <c r="O308" i="5"/>
  <c r="U302" i="5"/>
  <c r="M327" i="5"/>
  <c r="S327" i="5" s="1"/>
  <c r="O325" i="5"/>
  <c r="Q323" i="5"/>
  <c r="G321" i="5"/>
  <c r="U319" i="5"/>
  <c r="M315" i="5"/>
  <c r="T314" i="5"/>
  <c r="O313" i="5"/>
  <c r="Q311" i="5"/>
  <c r="G309" i="5"/>
  <c r="T309" i="5" s="1"/>
  <c r="U307" i="5"/>
  <c r="M303" i="5"/>
  <c r="O301" i="5"/>
  <c r="Q299" i="5"/>
  <c r="G297" i="5"/>
  <c r="S286" i="5"/>
  <c r="U286" i="5"/>
  <c r="P286" i="5"/>
  <c r="G279" i="5"/>
  <c r="M279" i="5"/>
  <c r="Q279" i="5"/>
  <c r="P278" i="5"/>
  <c r="R278" i="5"/>
  <c r="S278" i="5"/>
  <c r="T278" i="5"/>
  <c r="U278" i="5"/>
  <c r="G272" i="5"/>
  <c r="T272" i="5" s="1"/>
  <c r="M272" i="5"/>
  <c r="S272" i="5" s="1"/>
  <c r="O272" i="5"/>
  <c r="AA269" i="5"/>
  <c r="S314" i="5"/>
  <c r="M308" i="5"/>
  <c r="S302" i="5"/>
  <c r="P293" i="5"/>
  <c r="R293" i="5"/>
  <c r="S293" i="5"/>
  <c r="AA282" i="5"/>
  <c r="AA271" i="5"/>
  <c r="T271" i="5"/>
  <c r="AA259" i="5"/>
  <c r="T259" i="5"/>
  <c r="AA252" i="5"/>
  <c r="M325" i="5"/>
  <c r="O323" i="5"/>
  <c r="Q321" i="5"/>
  <c r="S319" i="5"/>
  <c r="R314" i="5"/>
  <c r="M313" i="5"/>
  <c r="O311" i="5"/>
  <c r="Q309" i="5"/>
  <c r="S307" i="5"/>
  <c r="R302" i="5"/>
  <c r="M301" i="5"/>
  <c r="O299" i="5"/>
  <c r="Q297" i="5"/>
  <c r="S292" i="5"/>
  <c r="S287" i="5"/>
  <c r="P275" i="5"/>
  <c r="R275" i="5"/>
  <c r="U275" i="5"/>
  <c r="R307" i="5"/>
  <c r="P295" i="5"/>
  <c r="U295" i="5"/>
  <c r="U294" i="5"/>
  <c r="P294" i="5"/>
  <c r="G286" i="5"/>
  <c r="T286" i="5" s="1"/>
  <c r="U277" i="5"/>
  <c r="P277" i="5"/>
  <c r="S277" i="5"/>
  <c r="AA246" i="5"/>
  <c r="P241" i="5"/>
  <c r="S241" i="5"/>
  <c r="U241" i="5"/>
  <c r="O321" i="5"/>
  <c r="U315" i="5"/>
  <c r="O309" i="5"/>
  <c r="O297" i="5"/>
  <c r="M291" i="5"/>
  <c r="Q291" i="5"/>
  <c r="G267" i="5"/>
  <c r="M267" i="5"/>
  <c r="Q267" i="5"/>
  <c r="P266" i="5"/>
  <c r="R266" i="5"/>
  <c r="S266" i="5"/>
  <c r="T266" i="5"/>
  <c r="U266" i="5"/>
  <c r="R259" i="5"/>
  <c r="AA221" i="5"/>
  <c r="T221" i="5"/>
  <c r="T315" i="5"/>
  <c r="AA293" i="5"/>
  <c r="AA291" i="5"/>
  <c r="P287" i="5"/>
  <c r="R287" i="5"/>
  <c r="U287" i="5"/>
  <c r="AA270" i="5"/>
  <c r="U268" i="5"/>
  <c r="T247" i="5"/>
  <c r="AA247" i="5"/>
  <c r="R247" i="5"/>
  <c r="P231" i="5"/>
  <c r="R231" i="5"/>
  <c r="T231" i="5"/>
  <c r="U231" i="5"/>
  <c r="AA228" i="5"/>
  <c r="U293" i="5"/>
  <c r="P292" i="5"/>
  <c r="R282" i="5"/>
  <c r="P280" i="5"/>
  <c r="R280" i="5"/>
  <c r="S280" i="5"/>
  <c r="S274" i="5"/>
  <c r="U274" i="5"/>
  <c r="P274" i="5"/>
  <c r="Q272" i="5"/>
  <c r="T268" i="5"/>
  <c r="G289" i="5"/>
  <c r="T282" i="5"/>
  <c r="G277" i="5"/>
  <c r="T277" i="5" s="1"/>
  <c r="T270" i="5"/>
  <c r="G265" i="5"/>
  <c r="T265" i="5" s="1"/>
  <c r="O263" i="5"/>
  <c r="Q263" i="5"/>
  <c r="T262" i="5"/>
  <c r="P246" i="5"/>
  <c r="R246" i="5"/>
  <c r="S246" i="5"/>
  <c r="T246" i="5"/>
  <c r="U246" i="5"/>
  <c r="AA243" i="5"/>
  <c r="O260" i="5"/>
  <c r="Q260" i="5"/>
  <c r="P258" i="5"/>
  <c r="S258" i="5"/>
  <c r="U258" i="5"/>
  <c r="P255" i="5"/>
  <c r="R255" i="5"/>
  <c r="S255" i="5"/>
  <c r="T255" i="5"/>
  <c r="Q254" i="5"/>
  <c r="P250" i="5"/>
  <c r="R250" i="5"/>
  <c r="S250" i="5"/>
  <c r="G242" i="5"/>
  <c r="M242" i="5"/>
  <c r="O242" i="5"/>
  <c r="AA240" i="5"/>
  <c r="P234" i="5"/>
  <c r="R234" i="5"/>
  <c r="S234" i="5"/>
  <c r="T234" i="5"/>
  <c r="U234" i="5"/>
  <c r="S228" i="5"/>
  <c r="Q225" i="5"/>
  <c r="G225" i="5"/>
  <c r="M225" i="5"/>
  <c r="O289" i="5"/>
  <c r="Q287" i="5"/>
  <c r="G285" i="5"/>
  <c r="U283" i="5"/>
  <c r="P282" i="5"/>
  <c r="O277" i="5"/>
  <c r="Q275" i="5"/>
  <c r="G273" i="5"/>
  <c r="U271" i="5"/>
  <c r="P270" i="5"/>
  <c r="O265" i="5"/>
  <c r="T260" i="5"/>
  <c r="G235" i="5"/>
  <c r="AA231" i="5"/>
  <c r="G218" i="5"/>
  <c r="M218" i="5"/>
  <c r="O218" i="5"/>
  <c r="P217" i="5"/>
  <c r="R217" i="5"/>
  <c r="S217" i="5"/>
  <c r="T217" i="5"/>
  <c r="U217" i="5"/>
  <c r="U249" i="5"/>
  <c r="P248" i="5"/>
  <c r="S248" i="5"/>
  <c r="U248" i="5"/>
  <c r="P229" i="5"/>
  <c r="R229" i="5"/>
  <c r="S229" i="5"/>
  <c r="T229" i="5"/>
  <c r="U229" i="5"/>
  <c r="O287" i="5"/>
  <c r="S283" i="5"/>
  <c r="U281" i="5"/>
  <c r="O275" i="5"/>
  <c r="S271" i="5"/>
  <c r="U269" i="5"/>
  <c r="P260" i="5"/>
  <c r="S252" i="5"/>
  <c r="AA234" i="5"/>
  <c r="U226" i="5"/>
  <c r="R283" i="5"/>
  <c r="T281" i="5"/>
  <c r="G276" i="5"/>
  <c r="R271" i="5"/>
  <c r="T269" i="5"/>
  <c r="G264" i="5"/>
  <c r="AA262" i="5"/>
  <c r="Q261" i="5"/>
  <c r="G261" i="5"/>
  <c r="M260" i="5"/>
  <c r="S260" i="5" s="1"/>
  <c r="G230" i="5"/>
  <c r="M230" i="5"/>
  <c r="O230" i="5"/>
  <c r="T228" i="5"/>
  <c r="U228" i="5"/>
  <c r="P228" i="5"/>
  <c r="S281" i="5"/>
  <c r="S269" i="5"/>
  <c r="P262" i="5"/>
  <c r="S262" i="5"/>
  <c r="Q249" i="5"/>
  <c r="G249" i="5"/>
  <c r="R249" i="5" s="1"/>
  <c r="M249" i="5"/>
  <c r="S249" i="5" s="1"/>
  <c r="P236" i="5"/>
  <c r="S236" i="5"/>
  <c r="U236" i="5"/>
  <c r="P222" i="5"/>
  <c r="R222" i="5"/>
  <c r="S222" i="5"/>
  <c r="T222" i="5"/>
  <c r="U222" i="5"/>
  <c r="R281" i="5"/>
  <c r="Q276" i="5"/>
  <c r="G274" i="5"/>
  <c r="R269" i="5"/>
  <c r="Q264" i="5"/>
  <c r="G263" i="5"/>
  <c r="AA255" i="5"/>
  <c r="U253" i="5"/>
  <c r="U250" i="5"/>
  <c r="Q242" i="5"/>
  <c r="T223" i="5"/>
  <c r="AA223" i="5"/>
  <c r="AA222" i="5"/>
  <c r="U260" i="5"/>
  <c r="G254" i="5"/>
  <c r="M254" i="5"/>
  <c r="O254" i="5"/>
  <c r="T252" i="5"/>
  <c r="U252" i="5"/>
  <c r="P252" i="5"/>
  <c r="P226" i="5"/>
  <c r="S226" i="5"/>
  <c r="P219" i="5"/>
  <c r="R219" i="5"/>
  <c r="S219" i="5"/>
  <c r="T219" i="5"/>
  <c r="P256" i="5"/>
  <c r="R256" i="5"/>
  <c r="S256" i="5"/>
  <c r="U256" i="5"/>
  <c r="U255" i="5"/>
  <c r="Q237" i="5"/>
  <c r="G237" i="5"/>
  <c r="M237" i="5"/>
  <c r="P259" i="5"/>
  <c r="R257" i="5"/>
  <c r="Q252" i="5"/>
  <c r="P247" i="5"/>
  <c r="R245" i="5"/>
  <c r="Q240" i="5"/>
  <c r="G238" i="5"/>
  <c r="P235" i="5"/>
  <c r="R233" i="5"/>
  <c r="Q228" i="5"/>
  <c r="G226" i="5"/>
  <c r="R221" i="5"/>
  <c r="Q257" i="5"/>
  <c r="Q245" i="5"/>
  <c r="Q233" i="5"/>
  <c r="P257" i="5"/>
  <c r="G248" i="5"/>
  <c r="T248" i="5" s="1"/>
  <c r="P245" i="5"/>
  <c r="G236" i="5"/>
  <c r="R236" i="5" s="1"/>
  <c r="P233" i="5"/>
  <c r="G224" i="5"/>
  <c r="P221" i="5"/>
  <c r="G253" i="5"/>
  <c r="G241" i="5"/>
  <c r="Q248" i="5"/>
  <c r="U244" i="5"/>
  <c r="Q236" i="5"/>
  <c r="U232" i="5"/>
  <c r="O226" i="5"/>
  <c r="Q224" i="5"/>
  <c r="O248" i="5"/>
  <c r="O236" i="5"/>
  <c r="S232" i="5"/>
  <c r="O224" i="5"/>
  <c r="U259" i="5"/>
  <c r="O253" i="5"/>
  <c r="Q251" i="5"/>
  <c r="U247" i="5"/>
  <c r="R244" i="5"/>
  <c r="O241" i="5"/>
  <c r="Q239" i="5"/>
  <c r="U235" i="5"/>
  <c r="R232" i="5"/>
  <c r="O229" i="5"/>
  <c r="Q227" i="5"/>
  <c r="U223" i="5"/>
  <c r="O209" i="5"/>
  <c r="O173" i="5"/>
  <c r="O137" i="5"/>
  <c r="O101" i="5"/>
  <c r="G137" i="5"/>
  <c r="R137" i="5" s="1"/>
  <c r="Q185" i="5"/>
  <c r="Q149" i="5"/>
  <c r="Q113" i="5"/>
  <c r="Q77" i="5"/>
  <c r="Q41" i="5"/>
  <c r="O65" i="5"/>
  <c r="O29" i="5"/>
  <c r="M13" i="5"/>
  <c r="M8" i="5"/>
  <c r="O185" i="5"/>
  <c r="O149" i="5"/>
  <c r="O113" i="5"/>
  <c r="O77" i="5"/>
  <c r="G185" i="5"/>
  <c r="G208" i="5"/>
  <c r="G196" i="5"/>
  <c r="G184" i="5"/>
  <c r="G172" i="5"/>
  <c r="G160" i="5"/>
  <c r="G148" i="5"/>
  <c r="G136" i="5"/>
  <c r="G124" i="5"/>
  <c r="G112" i="5"/>
  <c r="G100" i="5"/>
  <c r="G88" i="5"/>
  <c r="G76" i="5"/>
  <c r="G64" i="5"/>
  <c r="G52" i="5"/>
  <c r="G40" i="5"/>
  <c r="G28" i="5"/>
  <c r="G16" i="5"/>
  <c r="Q10" i="5"/>
  <c r="Q197" i="5"/>
  <c r="Q161" i="5"/>
  <c r="Q125" i="5"/>
  <c r="Q89" i="5"/>
  <c r="Q53" i="5"/>
  <c r="Q17" i="5"/>
  <c r="G29" i="5"/>
  <c r="O10" i="5"/>
  <c r="G7" i="5"/>
  <c r="R7" i="5" s="1"/>
  <c r="O41" i="5"/>
  <c r="M10" i="5"/>
  <c r="G161" i="5"/>
  <c r="O197" i="5"/>
  <c r="O161" i="5"/>
  <c r="O125" i="5"/>
  <c r="O89" i="5"/>
  <c r="J5" i="5"/>
  <c r="Q209" i="5"/>
  <c r="Q173" i="5"/>
  <c r="Q137" i="5"/>
  <c r="Q101" i="5"/>
  <c r="Q65" i="5"/>
  <c r="Q29" i="5"/>
  <c r="Q6" i="5"/>
  <c r="O53" i="5"/>
  <c r="O17" i="5"/>
  <c r="G149" i="5"/>
  <c r="R149" i="5" s="1"/>
  <c r="G10" i="5"/>
  <c r="Q149" i="3"/>
  <c r="Q65" i="3"/>
  <c r="Q41" i="3"/>
  <c r="M137" i="3"/>
  <c r="Q173" i="3"/>
  <c r="Q89" i="3"/>
  <c r="Q5" i="3"/>
  <c r="O125" i="3"/>
  <c r="M208" i="3"/>
  <c r="M148" i="3"/>
  <c r="M136" i="3"/>
  <c r="M124" i="3"/>
  <c r="G76" i="3"/>
  <c r="M40" i="3"/>
  <c r="G16" i="3"/>
  <c r="Q197" i="3"/>
  <c r="Q113" i="3"/>
  <c r="O185" i="3"/>
  <c r="Q137" i="3"/>
  <c r="Q29" i="3"/>
  <c r="O149" i="3"/>
  <c r="M101" i="3"/>
  <c r="S101" i="3" s="1"/>
  <c r="M209" i="3"/>
  <c r="S209" i="3" s="1"/>
  <c r="M197" i="3"/>
  <c r="S197" i="3" s="1"/>
  <c r="M185" i="3"/>
  <c r="S185" i="3" s="1"/>
  <c r="M173" i="3"/>
  <c r="S173" i="3" s="1"/>
  <c r="M161" i="3"/>
  <c r="M125" i="3"/>
  <c r="M113" i="3"/>
  <c r="M89" i="3"/>
  <c r="M77" i="3"/>
  <c r="S77" i="3" s="1"/>
  <c r="M65" i="3"/>
  <c r="S65" i="3" s="1"/>
  <c r="M53" i="3"/>
  <c r="S53" i="3" s="1"/>
  <c r="M41" i="3"/>
  <c r="S41" i="3" s="1"/>
  <c r="M29" i="3"/>
  <c r="S29" i="3" s="1"/>
  <c r="M5" i="3"/>
  <c r="S5" i="3" s="1"/>
  <c r="Q53" i="3"/>
  <c r="M17" i="3"/>
  <c r="S17" i="3" s="1"/>
  <c r="Q77" i="3"/>
  <c r="O209" i="3"/>
  <c r="O17" i="3"/>
  <c r="G209" i="3"/>
  <c r="G197" i="3"/>
  <c r="T197" i="3" s="1"/>
  <c r="G185" i="3"/>
  <c r="T185" i="3" s="1"/>
  <c r="G173" i="3"/>
  <c r="R173" i="3" s="1"/>
  <c r="G161" i="3"/>
  <c r="R161" i="3" s="1"/>
  <c r="G149" i="3"/>
  <c r="T149" i="3" s="1"/>
  <c r="G137" i="3"/>
  <c r="R137" i="3" s="1"/>
  <c r="G125" i="3"/>
  <c r="R125" i="3" s="1"/>
  <c r="G113" i="3"/>
  <c r="R113" i="3" s="1"/>
  <c r="G101" i="3"/>
  <c r="R101" i="3" s="1"/>
  <c r="G89" i="3"/>
  <c r="G77" i="3"/>
  <c r="G65" i="3"/>
  <c r="G53" i="3"/>
  <c r="R53" i="3" s="1"/>
  <c r="G41" i="3"/>
  <c r="R41" i="3" s="1"/>
  <c r="G29" i="3"/>
  <c r="R29" i="3" s="1"/>
  <c r="G17" i="3"/>
  <c r="T17" i="3" s="1"/>
  <c r="G5" i="3"/>
  <c r="R5" i="3" s="1"/>
  <c r="M201" i="3"/>
  <c r="M177" i="3"/>
  <c r="M57" i="3"/>
  <c r="P202" i="3"/>
  <c r="T202" i="3"/>
  <c r="R202" i="3"/>
  <c r="S202" i="3"/>
  <c r="P178" i="3"/>
  <c r="R178" i="3"/>
  <c r="S178" i="3"/>
  <c r="T178" i="3"/>
  <c r="P154" i="3"/>
  <c r="T154" i="3"/>
  <c r="R154" i="3"/>
  <c r="S154" i="3"/>
  <c r="P130" i="3"/>
  <c r="R130" i="3"/>
  <c r="S130" i="3"/>
  <c r="T130" i="3"/>
  <c r="P106" i="3"/>
  <c r="S106" i="3"/>
  <c r="T106" i="3"/>
  <c r="R106" i="3"/>
  <c r="P82" i="3"/>
  <c r="R82" i="3"/>
  <c r="T82" i="3"/>
  <c r="S82" i="3"/>
  <c r="P58" i="3"/>
  <c r="R58" i="3"/>
  <c r="S58" i="3"/>
  <c r="T58" i="3"/>
  <c r="P34" i="3"/>
  <c r="R34" i="3"/>
  <c r="T34" i="3"/>
  <c r="S34" i="3"/>
  <c r="R10" i="3"/>
  <c r="S10" i="3"/>
  <c r="T10" i="3"/>
  <c r="Q201" i="3"/>
  <c r="Q88" i="3"/>
  <c r="Q45" i="3"/>
  <c r="M141" i="3"/>
  <c r="P187" i="3"/>
  <c r="G208" i="3"/>
  <c r="G196" i="3"/>
  <c r="G184" i="3"/>
  <c r="G172" i="3"/>
  <c r="G160" i="3"/>
  <c r="G148" i="3"/>
  <c r="G136" i="3"/>
  <c r="G124" i="3"/>
  <c r="G112" i="3"/>
  <c r="G100" i="3"/>
  <c r="G88" i="3"/>
  <c r="G64" i="3"/>
  <c r="G52" i="3"/>
  <c r="G40" i="3"/>
  <c r="G28" i="3"/>
  <c r="Q21" i="3"/>
  <c r="O136" i="3"/>
  <c r="O208" i="3"/>
  <c r="M172" i="3"/>
  <c r="M81" i="3"/>
  <c r="G173" i="5"/>
  <c r="Q105" i="3"/>
  <c r="Q40" i="3"/>
  <c r="Q148" i="3"/>
  <c r="Q124" i="3"/>
  <c r="M189" i="3"/>
  <c r="P209" i="3"/>
  <c r="R209" i="3"/>
  <c r="T209" i="3"/>
  <c r="P197" i="3"/>
  <c r="S161" i="3"/>
  <c r="T161" i="3"/>
  <c r="P149" i="3"/>
  <c r="P137" i="3"/>
  <c r="S137" i="3"/>
  <c r="T125" i="3"/>
  <c r="S125" i="3"/>
  <c r="P113" i="3"/>
  <c r="S113" i="3"/>
  <c r="T101" i="3"/>
  <c r="P89" i="3"/>
  <c r="R89" i="3"/>
  <c r="T89" i="3"/>
  <c r="S89" i="3"/>
  <c r="P77" i="3"/>
  <c r="R77" i="3"/>
  <c r="T77" i="3"/>
  <c r="P65" i="3"/>
  <c r="R65" i="3"/>
  <c r="T65" i="3"/>
  <c r="P53" i="3"/>
  <c r="P41" i="3"/>
  <c r="P17" i="3"/>
  <c r="P5" i="3"/>
  <c r="G209" i="5"/>
  <c r="G125" i="5"/>
  <c r="T125" i="5" s="1"/>
  <c r="G89" i="5"/>
  <c r="G53" i="5"/>
  <c r="G17" i="5"/>
  <c r="O9" i="3"/>
  <c r="Q81" i="3"/>
  <c r="Q57" i="3"/>
  <c r="Q16" i="3"/>
  <c r="M76" i="3"/>
  <c r="M33" i="3"/>
  <c r="M116" i="3"/>
  <c r="M104" i="3"/>
  <c r="M92" i="3"/>
  <c r="M80" i="3"/>
  <c r="M68" i="3"/>
  <c r="M56" i="3"/>
  <c r="M20" i="3"/>
  <c r="M8" i="3"/>
  <c r="J208" i="3"/>
  <c r="J196" i="3"/>
  <c r="J184" i="3"/>
  <c r="J172" i="3"/>
  <c r="J160" i="3"/>
  <c r="J148" i="3"/>
  <c r="J136" i="3"/>
  <c r="J124" i="3"/>
  <c r="J112" i="3"/>
  <c r="J100" i="3"/>
  <c r="J88" i="3"/>
  <c r="J76" i="3"/>
  <c r="J64" i="3"/>
  <c r="J52" i="3"/>
  <c r="J40" i="3"/>
  <c r="J28" i="3"/>
  <c r="J16" i="3"/>
  <c r="Q165" i="3"/>
  <c r="Q141" i="3"/>
  <c r="G197" i="5"/>
  <c r="G113" i="5"/>
  <c r="G77" i="5"/>
  <c r="G41" i="5"/>
  <c r="Q117" i="3"/>
  <c r="Q93" i="3"/>
  <c r="Q69" i="3"/>
  <c r="P214" i="3"/>
  <c r="R214" i="3"/>
  <c r="S214" i="3"/>
  <c r="T214" i="3"/>
  <c r="P190" i="3"/>
  <c r="R190" i="3"/>
  <c r="S190" i="3"/>
  <c r="T190" i="3"/>
  <c r="R166" i="3"/>
  <c r="S166" i="3"/>
  <c r="T166" i="3"/>
  <c r="P142" i="3"/>
  <c r="T142" i="3"/>
  <c r="R142" i="3"/>
  <c r="S142" i="3"/>
  <c r="P118" i="3"/>
  <c r="S118" i="3"/>
  <c r="R118" i="3"/>
  <c r="T118" i="3"/>
  <c r="P94" i="3"/>
  <c r="R94" i="3"/>
  <c r="S94" i="3"/>
  <c r="T94" i="3"/>
  <c r="P70" i="3"/>
  <c r="R70" i="3"/>
  <c r="S70" i="3"/>
  <c r="T70" i="3"/>
  <c r="P46" i="3"/>
  <c r="R46" i="3"/>
  <c r="T46" i="3"/>
  <c r="S46" i="3"/>
  <c r="P22" i="3"/>
  <c r="R22" i="3"/>
  <c r="S22" i="3"/>
  <c r="T22" i="3"/>
  <c r="G101" i="5"/>
  <c r="M210" i="5"/>
  <c r="M198" i="5"/>
  <c r="M186" i="5"/>
  <c r="M174" i="5"/>
  <c r="M162" i="5"/>
  <c r="M150" i="5"/>
  <c r="M138" i="5"/>
  <c r="M126" i="5"/>
  <c r="M114" i="5"/>
  <c r="M102" i="5"/>
  <c r="M90" i="5"/>
  <c r="M78" i="5"/>
  <c r="M66" i="5"/>
  <c r="M54" i="5"/>
  <c r="M42" i="5"/>
  <c r="M30" i="5"/>
  <c r="M18" i="5"/>
  <c r="M208" i="5"/>
  <c r="M196" i="5"/>
  <c r="M184" i="5"/>
  <c r="M172" i="5"/>
  <c r="M160" i="5"/>
  <c r="M148" i="5"/>
  <c r="M136" i="5"/>
  <c r="M124" i="5"/>
  <c r="M112" i="5"/>
  <c r="M100" i="5"/>
  <c r="M88" i="5"/>
  <c r="M76" i="5"/>
  <c r="M64" i="5"/>
  <c r="M52" i="5"/>
  <c r="M40" i="5"/>
  <c r="M28" i="5"/>
  <c r="M16" i="5"/>
  <c r="M207" i="5"/>
  <c r="M195" i="5"/>
  <c r="M183" i="5"/>
  <c r="M171" i="5"/>
  <c r="M159" i="5"/>
  <c r="M147" i="5"/>
  <c r="M135" i="5"/>
  <c r="M123" i="5"/>
  <c r="M111" i="5"/>
  <c r="M99" i="5"/>
  <c r="M87" i="5"/>
  <c r="M75" i="5"/>
  <c r="M63" i="5"/>
  <c r="M51" i="5"/>
  <c r="M39" i="5"/>
  <c r="M27" i="5"/>
  <c r="M15" i="5"/>
  <c r="M206" i="5"/>
  <c r="M194" i="5"/>
  <c r="M182" i="5"/>
  <c r="M170" i="5"/>
  <c r="M158" i="5"/>
  <c r="M146" i="5"/>
  <c r="M134" i="5"/>
  <c r="M122" i="5"/>
  <c r="M110" i="5"/>
  <c r="M98" i="5"/>
  <c r="M86" i="5"/>
  <c r="M74" i="5"/>
  <c r="M62" i="5"/>
  <c r="M50" i="5"/>
  <c r="M38" i="5"/>
  <c r="M26" i="5"/>
  <c r="M216" i="5"/>
  <c r="Q192" i="5"/>
  <c r="M192" i="5"/>
  <c r="S192" i="5" s="1"/>
  <c r="Q180" i="5"/>
  <c r="M180" i="5"/>
  <c r="M168" i="5"/>
  <c r="Q144" i="5"/>
  <c r="M144" i="5"/>
  <c r="Q132" i="5"/>
  <c r="M132" i="5"/>
  <c r="M120" i="5"/>
  <c r="S120" i="5" s="1"/>
  <c r="M108" i="5"/>
  <c r="Q96" i="5"/>
  <c r="M96" i="5"/>
  <c r="Q84" i="5"/>
  <c r="M84" i="5"/>
  <c r="M72" i="5"/>
  <c r="Q48" i="5"/>
  <c r="M48" i="5"/>
  <c r="S48" i="5" s="1"/>
  <c r="Q36" i="5"/>
  <c r="M36" i="5"/>
  <c r="S36" i="5" s="1"/>
  <c r="M24" i="5"/>
  <c r="M215" i="5"/>
  <c r="S215" i="5" s="1"/>
  <c r="M191" i="5"/>
  <c r="M179" i="5"/>
  <c r="M155" i="5"/>
  <c r="M143" i="5"/>
  <c r="S143" i="5" s="1"/>
  <c r="M119" i="5"/>
  <c r="S119" i="5" s="1"/>
  <c r="M107" i="5"/>
  <c r="S107" i="5" s="1"/>
  <c r="M83" i="5"/>
  <c r="S83" i="5" s="1"/>
  <c r="M71" i="5"/>
  <c r="M47" i="5"/>
  <c r="M35" i="5"/>
  <c r="S35" i="5" s="1"/>
  <c r="S214" i="5"/>
  <c r="M214" i="5"/>
  <c r="M202" i="5"/>
  <c r="S202" i="5" s="1"/>
  <c r="M190" i="5"/>
  <c r="Q178" i="5"/>
  <c r="M178" i="5"/>
  <c r="O166" i="5"/>
  <c r="M166" i="5"/>
  <c r="S166" i="5" s="1"/>
  <c r="M154" i="5"/>
  <c r="S154" i="5" s="1"/>
  <c r="M142" i="5"/>
  <c r="S142" i="5" s="1"/>
  <c r="M130" i="5"/>
  <c r="M118" i="5"/>
  <c r="M106" i="5"/>
  <c r="M94" i="5"/>
  <c r="S94" i="5" s="1"/>
  <c r="M82" i="5"/>
  <c r="S82" i="5" s="1"/>
  <c r="M70" i="5"/>
  <c r="S70" i="5"/>
  <c r="M58" i="5"/>
  <c r="S58" i="5" s="1"/>
  <c r="M46" i="5"/>
  <c r="Q34" i="5"/>
  <c r="M34" i="5"/>
  <c r="S34" i="5" s="1"/>
  <c r="O22" i="5"/>
  <c r="M22" i="5"/>
  <c r="S22" i="5" s="1"/>
  <c r="M213" i="5"/>
  <c r="S213" i="5" s="1"/>
  <c r="M201" i="5"/>
  <c r="M189" i="5"/>
  <c r="M177" i="5"/>
  <c r="M165" i="5"/>
  <c r="S165" i="5" s="1"/>
  <c r="M153" i="5"/>
  <c r="S153" i="5" s="1"/>
  <c r="M141" i="5"/>
  <c r="S141" i="5" s="1"/>
  <c r="M129" i="5"/>
  <c r="M117" i="5"/>
  <c r="Q105" i="5"/>
  <c r="M105" i="5"/>
  <c r="M93" i="5"/>
  <c r="S93" i="5" s="1"/>
  <c r="M81" i="5"/>
  <c r="S81" i="5" s="1"/>
  <c r="M69" i="5"/>
  <c r="S69" i="5" s="1"/>
  <c r="M57" i="5"/>
  <c r="M45" i="5"/>
  <c r="M33" i="5"/>
  <c r="S33" i="5" s="1"/>
  <c r="M21" i="5"/>
  <c r="S21" i="5"/>
  <c r="M212" i="5"/>
  <c r="R200" i="5"/>
  <c r="M200" i="5"/>
  <c r="P188" i="5"/>
  <c r="M188" i="5"/>
  <c r="M176" i="5"/>
  <c r="M164" i="5"/>
  <c r="S164" i="5"/>
  <c r="R152" i="5"/>
  <c r="M152" i="5"/>
  <c r="M140" i="5"/>
  <c r="R128" i="5"/>
  <c r="M128" i="5"/>
  <c r="M116" i="5"/>
  <c r="M104" i="5"/>
  <c r="S104" i="5" s="1"/>
  <c r="M92" i="5"/>
  <c r="R92" i="5"/>
  <c r="R80" i="5"/>
  <c r="M80" i="5"/>
  <c r="M68" i="5"/>
  <c r="T56" i="5"/>
  <c r="M56" i="5"/>
  <c r="M44" i="5"/>
  <c r="M32" i="5"/>
  <c r="M20" i="5"/>
  <c r="T20" i="5"/>
  <c r="M187" i="5"/>
  <c r="M151" i="5"/>
  <c r="R115" i="5"/>
  <c r="M115" i="5"/>
  <c r="M79" i="5"/>
  <c r="M43" i="5"/>
  <c r="T43" i="5"/>
  <c r="O14" i="5"/>
  <c r="M14" i="5"/>
  <c r="T193" i="5"/>
  <c r="T181" i="5"/>
  <c r="T145" i="5"/>
  <c r="S133" i="5"/>
  <c r="T121" i="5"/>
  <c r="T97" i="5"/>
  <c r="S85" i="5"/>
  <c r="T73" i="5"/>
  <c r="P49" i="5"/>
  <c r="M5" i="5"/>
  <c r="S5" i="5" s="1"/>
  <c r="G9" i="5"/>
  <c r="R9" i="5" s="1"/>
  <c r="G8" i="5"/>
  <c r="J13" i="5"/>
  <c r="M7" i="5"/>
  <c r="S7" i="5" s="1"/>
  <c r="J14" i="5"/>
  <c r="P14" i="5" s="1"/>
  <c r="M12" i="5"/>
  <c r="S12" i="5" s="1"/>
  <c r="G14" i="5"/>
  <c r="P156" i="5"/>
  <c r="S72" i="5"/>
  <c r="S60" i="5"/>
  <c r="P175" i="5"/>
  <c r="P163" i="5"/>
  <c r="T67" i="5"/>
  <c r="T209" i="5"/>
  <c r="P197" i="5"/>
  <c r="T185" i="5"/>
  <c r="P173" i="5"/>
  <c r="S113" i="5"/>
  <c r="S89" i="5"/>
  <c r="S77" i="5"/>
  <c r="R53" i="5"/>
  <c r="R41" i="5"/>
  <c r="S29" i="5"/>
  <c r="P17" i="5"/>
  <c r="P152" i="5"/>
  <c r="T152" i="5"/>
  <c r="P80" i="5"/>
  <c r="T80" i="5"/>
  <c r="P37" i="5"/>
  <c r="S176" i="5"/>
  <c r="P176" i="5"/>
  <c r="R176" i="5"/>
  <c r="T176" i="5"/>
  <c r="R104" i="5"/>
  <c r="T104" i="5"/>
  <c r="S32" i="5"/>
  <c r="R32" i="5"/>
  <c r="T32" i="5"/>
  <c r="R188" i="5"/>
  <c r="T188" i="5"/>
  <c r="R116" i="5"/>
  <c r="T116" i="5"/>
  <c r="P44" i="5"/>
  <c r="R44" i="5"/>
  <c r="T44" i="5"/>
  <c r="T128" i="5"/>
  <c r="P209" i="5"/>
  <c r="S209" i="5"/>
  <c r="R209" i="5"/>
  <c r="S197" i="5"/>
  <c r="P185" i="5"/>
  <c r="S161" i="5"/>
  <c r="P137" i="5"/>
  <c r="S137" i="5"/>
  <c r="P125" i="5"/>
  <c r="S125" i="5"/>
  <c r="S101" i="5"/>
  <c r="R89" i="5"/>
  <c r="P89" i="5"/>
  <c r="T89" i="5"/>
  <c r="P53" i="5"/>
  <c r="T53" i="5"/>
  <c r="R17" i="5"/>
  <c r="T17" i="5"/>
  <c r="S17" i="5"/>
  <c r="P109" i="5"/>
  <c r="T109" i="5"/>
  <c r="R212" i="5"/>
  <c r="T212" i="5"/>
  <c r="S212" i="5"/>
  <c r="R140" i="5"/>
  <c r="T140" i="5"/>
  <c r="P140" i="5"/>
  <c r="S140" i="5"/>
  <c r="R68" i="5"/>
  <c r="T68" i="5"/>
  <c r="P68" i="5"/>
  <c r="S68" i="5"/>
  <c r="P133" i="5"/>
  <c r="T133" i="5"/>
  <c r="T79" i="5"/>
  <c r="T91" i="5"/>
  <c r="T31" i="5"/>
  <c r="P181" i="5"/>
  <c r="R205" i="5"/>
  <c r="R181" i="5"/>
  <c r="R145" i="5"/>
  <c r="R133" i="5"/>
  <c r="R121" i="5"/>
  <c r="R109" i="5"/>
  <c r="R97" i="5"/>
  <c r="T37" i="5"/>
  <c r="R37" i="5"/>
  <c r="P97" i="5"/>
  <c r="P145" i="5"/>
  <c r="S97" i="5"/>
  <c r="S181" i="5"/>
  <c r="S145" i="5"/>
  <c r="S121" i="5"/>
  <c r="S109" i="5"/>
  <c r="S37" i="5"/>
  <c r="P7" i="5"/>
  <c r="P12" i="5"/>
  <c r="G11" i="5"/>
  <c r="J11" i="5"/>
  <c r="M11" i="5"/>
  <c r="O11" i="5"/>
  <c r="Q11" i="5"/>
  <c r="Q13" i="5"/>
  <c r="G13" i="5"/>
  <c r="P10" i="5"/>
  <c r="P5" i="5"/>
  <c r="G6" i="5"/>
  <c r="R6" i="5" s="1"/>
  <c r="M6" i="5"/>
  <c r="S6" i="5" s="1"/>
  <c r="P13" i="5"/>
  <c r="P9" i="5"/>
  <c r="P6" i="5"/>
  <c r="Q14" i="5"/>
  <c r="G12" i="5"/>
  <c r="R12" i="5" s="1"/>
  <c r="J8" i="5"/>
  <c r="G5" i="5"/>
  <c r="R5" i="5" s="1"/>
  <c r="Q12" i="5"/>
  <c r="Q5" i="5"/>
  <c r="O5" i="5"/>
  <c r="J48" i="3"/>
  <c r="P101" i="5"/>
  <c r="O204" i="5"/>
  <c r="O156" i="5"/>
  <c r="O108" i="5"/>
  <c r="P168" i="5"/>
  <c r="M122" i="3"/>
  <c r="M26" i="3"/>
  <c r="Q204" i="5"/>
  <c r="Q156" i="5"/>
  <c r="Q108" i="5"/>
  <c r="Q60" i="5"/>
  <c r="P116" i="5"/>
  <c r="O216" i="5"/>
  <c r="S180" i="5"/>
  <c r="S84" i="5"/>
  <c r="O168" i="5"/>
  <c r="O120" i="5"/>
  <c r="O72" i="5"/>
  <c r="P180" i="5"/>
  <c r="P36" i="5"/>
  <c r="G216" i="5"/>
  <c r="G204" i="5"/>
  <c r="G192" i="5"/>
  <c r="G180" i="5"/>
  <c r="G168" i="5"/>
  <c r="G156" i="5"/>
  <c r="G144" i="5"/>
  <c r="G132" i="5"/>
  <c r="G120" i="5"/>
  <c r="G108" i="5"/>
  <c r="G96" i="5"/>
  <c r="T96" i="5" s="1"/>
  <c r="G84" i="5"/>
  <c r="T84" i="5" s="1"/>
  <c r="G72" i="5"/>
  <c r="G60" i="5"/>
  <c r="G48" i="5"/>
  <c r="G36" i="5"/>
  <c r="G24" i="5"/>
  <c r="J212" i="3"/>
  <c r="J200" i="3"/>
  <c r="J188" i="3"/>
  <c r="J176" i="3"/>
  <c r="J164" i="3"/>
  <c r="J152" i="3"/>
  <c r="J140" i="3"/>
  <c r="J128" i="3"/>
  <c r="J116" i="3"/>
  <c r="J104" i="3"/>
  <c r="J92" i="3"/>
  <c r="J80" i="3"/>
  <c r="J68" i="3"/>
  <c r="J56" i="3"/>
  <c r="J44" i="3"/>
  <c r="J32" i="3"/>
  <c r="P32" i="3" s="1"/>
  <c r="J20" i="3"/>
  <c r="P20" i="3" s="1"/>
  <c r="J8" i="3"/>
  <c r="P8" i="3" s="1"/>
  <c r="O24" i="5"/>
  <c r="Q216" i="5"/>
  <c r="Q168" i="5"/>
  <c r="Q120" i="5"/>
  <c r="Q72" i="5"/>
  <c r="Q24" i="5"/>
  <c r="S144" i="5"/>
  <c r="S96" i="5"/>
  <c r="O180" i="5"/>
  <c r="O132" i="5"/>
  <c r="O84" i="5"/>
  <c r="P96" i="5"/>
  <c r="O36" i="5"/>
  <c r="P212" i="5"/>
  <c r="S108" i="5"/>
  <c r="O192" i="5"/>
  <c r="O144" i="5"/>
  <c r="O96" i="5"/>
  <c r="O48" i="5"/>
  <c r="G206" i="5"/>
  <c r="G194" i="5"/>
  <c r="G170" i="5"/>
  <c r="G158" i="5"/>
  <c r="G134" i="5"/>
  <c r="G122" i="5"/>
  <c r="G98" i="5"/>
  <c r="G86" i="5"/>
  <c r="G62" i="5"/>
  <c r="G50" i="5"/>
  <c r="G26" i="5"/>
  <c r="P206" i="5"/>
  <c r="P63" i="5"/>
  <c r="P207" i="5"/>
  <c r="G213" i="5"/>
  <c r="Q213" i="5"/>
  <c r="Q201" i="5"/>
  <c r="G201" i="5"/>
  <c r="O201" i="5"/>
  <c r="G189" i="5"/>
  <c r="O189" i="5"/>
  <c r="S189" i="5"/>
  <c r="Q189" i="5"/>
  <c r="O177" i="5"/>
  <c r="S177" i="5"/>
  <c r="G177" i="5"/>
  <c r="G165" i="5"/>
  <c r="O165" i="5"/>
  <c r="Q165" i="5"/>
  <c r="Q153" i="5"/>
  <c r="O153" i="5"/>
  <c r="Q141" i="5"/>
  <c r="G141" i="5"/>
  <c r="S129" i="5"/>
  <c r="Q129" i="5"/>
  <c r="G129" i="5"/>
  <c r="O129" i="5"/>
  <c r="O117" i="5"/>
  <c r="S117" i="5"/>
  <c r="G117" i="5"/>
  <c r="Q117" i="5"/>
  <c r="G105" i="5"/>
  <c r="O105" i="5"/>
  <c r="O93" i="5"/>
  <c r="G93" i="5"/>
  <c r="Q93" i="5"/>
  <c r="G81" i="5"/>
  <c r="Q81" i="5"/>
  <c r="O81" i="5"/>
  <c r="Q69" i="5"/>
  <c r="G69" i="5"/>
  <c r="S57" i="5"/>
  <c r="G57" i="5"/>
  <c r="Q57" i="5"/>
  <c r="O57" i="5"/>
  <c r="O45" i="5"/>
  <c r="S45" i="5"/>
  <c r="Q45" i="5"/>
  <c r="O33" i="5"/>
  <c r="G33" i="5"/>
  <c r="O21" i="5"/>
  <c r="G21" i="5"/>
  <c r="Q21" i="5"/>
  <c r="Q177" i="5"/>
  <c r="G153" i="5"/>
  <c r="Q33" i="5"/>
  <c r="P121" i="5"/>
  <c r="G45" i="5"/>
  <c r="P135" i="5"/>
  <c r="O141" i="5"/>
  <c r="J143" i="3"/>
  <c r="M39" i="3"/>
  <c r="P162" i="5"/>
  <c r="G182" i="5"/>
  <c r="G146" i="5"/>
  <c r="G110" i="5"/>
  <c r="G74" i="5"/>
  <c r="G38" i="5"/>
  <c r="Q19" i="3"/>
  <c r="J211" i="3"/>
  <c r="J163" i="3"/>
  <c r="P163" i="3" s="1"/>
  <c r="J103" i="3"/>
  <c r="J55" i="3"/>
  <c r="J7" i="3"/>
  <c r="Q211" i="3"/>
  <c r="Q91" i="3"/>
  <c r="O127" i="3"/>
  <c r="O79" i="3"/>
  <c r="Q7" i="3"/>
  <c r="O139" i="3"/>
  <c r="O55" i="3"/>
  <c r="Q43" i="3"/>
  <c r="O199" i="3"/>
  <c r="O175" i="3"/>
  <c r="O115" i="3"/>
  <c r="J175" i="3"/>
  <c r="J139" i="3"/>
  <c r="J91" i="3"/>
  <c r="J43" i="3"/>
  <c r="G211" i="3"/>
  <c r="G199" i="3"/>
  <c r="G187" i="3"/>
  <c r="G175" i="3"/>
  <c r="G163" i="3"/>
  <c r="G151" i="3"/>
  <c r="G139" i="3"/>
  <c r="G127" i="3"/>
  <c r="G115" i="3"/>
  <c r="G103" i="3"/>
  <c r="G91" i="3"/>
  <c r="G79" i="3"/>
  <c r="G67" i="3"/>
  <c r="G55" i="3"/>
  <c r="G43" i="3"/>
  <c r="G31" i="3"/>
  <c r="G19" i="3"/>
  <c r="G7" i="3"/>
  <c r="J127" i="3"/>
  <c r="J79" i="3"/>
  <c r="J19" i="3"/>
  <c r="M211" i="3"/>
  <c r="M199" i="3"/>
  <c r="M187" i="3"/>
  <c r="S187" i="3" s="1"/>
  <c r="M175" i="3"/>
  <c r="M163" i="3"/>
  <c r="M151" i="3"/>
  <c r="M139" i="3"/>
  <c r="M127" i="3"/>
  <c r="M115" i="3"/>
  <c r="M103" i="3"/>
  <c r="M91" i="3"/>
  <c r="M79" i="3"/>
  <c r="M67" i="3"/>
  <c r="M55" i="3"/>
  <c r="M43" i="3"/>
  <c r="M31" i="3"/>
  <c r="M19" i="3"/>
  <c r="M7" i="3"/>
  <c r="O151" i="3"/>
  <c r="J199" i="3"/>
  <c r="J151" i="3"/>
  <c r="J115" i="3"/>
  <c r="J67" i="3"/>
  <c r="J31" i="3"/>
  <c r="J144" i="3"/>
  <c r="G203" i="3"/>
  <c r="Q96" i="3"/>
  <c r="M12" i="3"/>
  <c r="J207" i="3"/>
  <c r="J195" i="3"/>
  <c r="J183" i="3"/>
  <c r="J171" i="3"/>
  <c r="J159" i="3"/>
  <c r="P159" i="3" s="1"/>
  <c r="J147" i="3"/>
  <c r="J135" i="3"/>
  <c r="P135" i="3" s="1"/>
  <c r="J123" i="3"/>
  <c r="J111" i="3"/>
  <c r="J99" i="3"/>
  <c r="J87" i="3"/>
  <c r="J75" i="3"/>
  <c r="J63" i="3"/>
  <c r="J51" i="3"/>
  <c r="J39" i="3"/>
  <c r="J27" i="3"/>
  <c r="J15" i="3"/>
  <c r="O192" i="3"/>
  <c r="G207" i="3"/>
  <c r="G195" i="3"/>
  <c r="G183" i="3"/>
  <c r="G171" i="3"/>
  <c r="G159" i="3"/>
  <c r="G147" i="3"/>
  <c r="G135" i="3"/>
  <c r="G123" i="3"/>
  <c r="G111" i="3"/>
  <c r="G99" i="3"/>
  <c r="G87" i="3"/>
  <c r="G75" i="3"/>
  <c r="G63" i="3"/>
  <c r="G51" i="3"/>
  <c r="G39" i="3"/>
  <c r="G27" i="3"/>
  <c r="J84" i="3"/>
  <c r="M96" i="3"/>
  <c r="P148" i="5"/>
  <c r="P134" i="5"/>
  <c r="P120" i="5"/>
  <c r="P104" i="5"/>
  <c r="P90" i="5"/>
  <c r="P76" i="5"/>
  <c r="P48" i="5"/>
  <c r="P32" i="5"/>
  <c r="P18" i="5"/>
  <c r="Q214" i="5"/>
  <c r="O214" i="5"/>
  <c r="Q202" i="5"/>
  <c r="O202" i="5"/>
  <c r="Q190" i="5"/>
  <c r="O190" i="5"/>
  <c r="O154" i="5"/>
  <c r="Q154" i="5"/>
  <c r="Q142" i="5"/>
  <c r="O142" i="5"/>
  <c r="Q130" i="5"/>
  <c r="O130" i="5"/>
  <c r="Q118" i="5"/>
  <c r="O118" i="5"/>
  <c r="Q106" i="5"/>
  <c r="O106" i="5"/>
  <c r="Q94" i="5"/>
  <c r="O94" i="5"/>
  <c r="Q82" i="5"/>
  <c r="O82" i="5"/>
  <c r="Q70" i="5"/>
  <c r="O70" i="5"/>
  <c r="Q58" i="5"/>
  <c r="O58" i="5"/>
  <c r="Q46" i="5"/>
  <c r="O46" i="5"/>
  <c r="Q166" i="5"/>
  <c r="P205" i="5"/>
  <c r="P189" i="5"/>
  <c r="P161" i="5"/>
  <c r="Q22" i="5"/>
  <c r="O178" i="5"/>
  <c r="O34" i="5"/>
  <c r="G215" i="5"/>
  <c r="O215" i="5"/>
  <c r="Q215" i="5"/>
  <c r="G203" i="5"/>
  <c r="S203" i="5"/>
  <c r="O203" i="5"/>
  <c r="Q203" i="5"/>
  <c r="G191" i="5"/>
  <c r="S191" i="5"/>
  <c r="O191" i="5"/>
  <c r="Q191" i="5"/>
  <c r="G179" i="5"/>
  <c r="S179" i="5"/>
  <c r="O179" i="5"/>
  <c r="Q179" i="5"/>
  <c r="G167" i="5"/>
  <c r="S167" i="5"/>
  <c r="O167" i="5"/>
  <c r="Q167" i="5"/>
  <c r="G155" i="5"/>
  <c r="O155" i="5"/>
  <c r="Q155" i="5"/>
  <c r="G143" i="5"/>
  <c r="O143" i="5"/>
  <c r="Q143" i="5"/>
  <c r="G131" i="5"/>
  <c r="O131" i="5"/>
  <c r="Q131" i="5"/>
  <c r="G119" i="5"/>
  <c r="O119" i="5"/>
  <c r="Q119" i="5"/>
  <c r="G107" i="5"/>
  <c r="O107" i="5"/>
  <c r="Q107" i="5"/>
  <c r="G95" i="5"/>
  <c r="S95" i="5"/>
  <c r="O95" i="5"/>
  <c r="Q95" i="5"/>
  <c r="G83" i="5"/>
  <c r="O83" i="5"/>
  <c r="Q83" i="5"/>
  <c r="G71" i="5"/>
  <c r="S71" i="5"/>
  <c r="O71" i="5"/>
  <c r="Q71" i="5"/>
  <c r="G59" i="5"/>
  <c r="S59" i="5"/>
  <c r="O59" i="5"/>
  <c r="Q59" i="5"/>
  <c r="G47" i="5"/>
  <c r="O47" i="5"/>
  <c r="Q47" i="5"/>
  <c r="G35" i="5"/>
  <c r="O35" i="5"/>
  <c r="Q35" i="5"/>
  <c r="G23" i="5"/>
  <c r="S23" i="5"/>
  <c r="O23" i="5"/>
  <c r="Q23" i="5"/>
  <c r="G214" i="5"/>
  <c r="G202" i="5"/>
  <c r="G190" i="5"/>
  <c r="S190" i="5"/>
  <c r="G178" i="5"/>
  <c r="S178" i="5"/>
  <c r="G166" i="5"/>
  <c r="G154" i="5"/>
  <c r="G142" i="5"/>
  <c r="G130" i="5"/>
  <c r="S130" i="5"/>
  <c r="G118" i="5"/>
  <c r="S118" i="5"/>
  <c r="G106" i="5"/>
  <c r="G94" i="5"/>
  <c r="G82" i="5"/>
  <c r="G70" i="5"/>
  <c r="G58" i="5"/>
  <c r="G46" i="5"/>
  <c r="S46" i="5"/>
  <c r="G34" i="5"/>
  <c r="G22" i="5"/>
  <c r="M98" i="3"/>
  <c r="M74" i="3"/>
  <c r="M50" i="3"/>
  <c r="G181" i="3"/>
  <c r="J120" i="3"/>
  <c r="P120" i="3" s="1"/>
  <c r="M72" i="3"/>
  <c r="M36" i="3"/>
  <c r="M215" i="3"/>
  <c r="M191" i="3"/>
  <c r="M179" i="3"/>
  <c r="M167" i="3"/>
  <c r="M143" i="3"/>
  <c r="G131" i="3"/>
  <c r="G119" i="3"/>
  <c r="M59" i="3"/>
  <c r="M35" i="3"/>
  <c r="M11" i="3"/>
  <c r="Q204" i="3"/>
  <c r="Q168" i="3"/>
  <c r="Q132" i="3"/>
  <c r="O156" i="3"/>
  <c r="O84" i="3"/>
  <c r="G215" i="3"/>
  <c r="G205" i="3"/>
  <c r="Q216" i="3"/>
  <c r="Q180" i="3"/>
  <c r="Q144" i="3"/>
  <c r="Q24" i="3"/>
  <c r="J36" i="3"/>
  <c r="M156" i="3"/>
  <c r="Q108" i="3"/>
  <c r="M216" i="3"/>
  <c r="M180" i="3"/>
  <c r="M120" i="3"/>
  <c r="M204" i="3"/>
  <c r="M192" i="3"/>
  <c r="M168" i="3"/>
  <c r="M144" i="3"/>
  <c r="M132" i="3"/>
  <c r="M108" i="3"/>
  <c r="M60" i="3"/>
  <c r="M48" i="3"/>
  <c r="M24" i="3"/>
  <c r="J156" i="3"/>
  <c r="J216" i="3"/>
  <c r="J204" i="3"/>
  <c r="J192" i="3"/>
  <c r="J180" i="3"/>
  <c r="J168" i="3"/>
  <c r="J132" i="3"/>
  <c r="J108" i="3"/>
  <c r="J96" i="3"/>
  <c r="J72" i="3"/>
  <c r="J60" i="3"/>
  <c r="J24" i="3"/>
  <c r="J12" i="3"/>
  <c r="Q72" i="3"/>
  <c r="M84" i="3"/>
  <c r="J71" i="3"/>
  <c r="J47" i="3"/>
  <c r="Q36" i="3"/>
  <c r="Q120" i="3"/>
  <c r="O36" i="3"/>
  <c r="M203" i="3"/>
  <c r="O72" i="3"/>
  <c r="Q48" i="3"/>
  <c r="G216" i="3"/>
  <c r="G204" i="3"/>
  <c r="G192" i="3"/>
  <c r="G180" i="3"/>
  <c r="G168" i="3"/>
  <c r="G156" i="3"/>
  <c r="G144" i="3"/>
  <c r="G132" i="3"/>
  <c r="G120" i="3"/>
  <c r="G108" i="3"/>
  <c r="G96" i="3"/>
  <c r="G84" i="3"/>
  <c r="G72" i="3"/>
  <c r="G60" i="3"/>
  <c r="G48" i="3"/>
  <c r="G36" i="3"/>
  <c r="G24" i="3"/>
  <c r="G12" i="3"/>
  <c r="O12" i="3"/>
  <c r="G182" i="3"/>
  <c r="G134" i="3"/>
  <c r="G62" i="3"/>
  <c r="G14" i="3"/>
  <c r="Q98" i="3"/>
  <c r="Q50" i="3"/>
  <c r="O182" i="3"/>
  <c r="O50" i="3"/>
  <c r="M206" i="3"/>
  <c r="G110" i="3"/>
  <c r="G50" i="3"/>
  <c r="G193" i="3"/>
  <c r="G169" i="3"/>
  <c r="G157" i="3"/>
  <c r="G145" i="3"/>
  <c r="G121" i="3"/>
  <c r="G109" i="3"/>
  <c r="G97" i="3"/>
  <c r="G85" i="3"/>
  <c r="G73" i="3"/>
  <c r="G61" i="3"/>
  <c r="G49" i="3"/>
  <c r="G37" i="3"/>
  <c r="G25" i="3"/>
  <c r="G13" i="3"/>
  <c r="Q206" i="3"/>
  <c r="Q158" i="3"/>
  <c r="G170" i="3"/>
  <c r="O98" i="3"/>
  <c r="O14" i="3"/>
  <c r="M146" i="3"/>
  <c r="G38" i="3"/>
  <c r="Q110" i="3"/>
  <c r="O146" i="3"/>
  <c r="Q62" i="3"/>
  <c r="O194" i="3"/>
  <c r="M86" i="3"/>
  <c r="G158" i="3"/>
  <c r="G98" i="3"/>
  <c r="Q170" i="3"/>
  <c r="Q122" i="3"/>
  <c r="O62" i="3"/>
  <c r="M110" i="3"/>
  <c r="M62" i="3"/>
  <c r="M38" i="3"/>
  <c r="M14" i="3"/>
  <c r="G26" i="3"/>
  <c r="Q14" i="3"/>
  <c r="O26" i="3"/>
  <c r="G146" i="3"/>
  <c r="Q74" i="3"/>
  <c r="M194" i="3"/>
  <c r="M170" i="3"/>
  <c r="M158" i="3"/>
  <c r="M134" i="3"/>
  <c r="Q182" i="3"/>
  <c r="Q134" i="3"/>
  <c r="O74" i="3"/>
  <c r="J206" i="3"/>
  <c r="J194" i="3"/>
  <c r="J182" i="3"/>
  <c r="J170" i="3"/>
  <c r="J158" i="3"/>
  <c r="J146" i="3"/>
  <c r="P146" i="3" s="1"/>
  <c r="J134" i="3"/>
  <c r="J122" i="3"/>
  <c r="J110" i="3"/>
  <c r="P110" i="3" s="1"/>
  <c r="J98" i="3"/>
  <c r="J86" i="3"/>
  <c r="J74" i="3"/>
  <c r="J62" i="3"/>
  <c r="J50" i="3"/>
  <c r="J38" i="3"/>
  <c r="P38" i="3" s="1"/>
  <c r="J26" i="3"/>
  <c r="J14" i="3"/>
  <c r="G74" i="3"/>
  <c r="G206" i="3"/>
  <c r="G122" i="3"/>
  <c r="G86" i="3"/>
  <c r="O38" i="3"/>
  <c r="G194" i="3"/>
  <c r="Q86" i="3"/>
  <c r="M182" i="3"/>
  <c r="J215" i="3"/>
  <c r="Q179" i="3"/>
  <c r="O179" i="3"/>
  <c r="O59" i="3"/>
  <c r="M47" i="3"/>
  <c r="J95" i="3"/>
  <c r="Q191" i="3"/>
  <c r="O191" i="3"/>
  <c r="O11" i="3"/>
  <c r="M205" i="3"/>
  <c r="J11" i="3"/>
  <c r="G179" i="3"/>
  <c r="Q203" i="3"/>
  <c r="O23" i="3"/>
  <c r="M155" i="3"/>
  <c r="M131" i="3"/>
  <c r="M23" i="3"/>
  <c r="J205" i="3"/>
  <c r="J193" i="3"/>
  <c r="J181" i="3"/>
  <c r="J169" i="3"/>
  <c r="J157" i="3"/>
  <c r="J145" i="3"/>
  <c r="J133" i="3"/>
  <c r="J121" i="3"/>
  <c r="P121" i="3" s="1"/>
  <c r="J109" i="3"/>
  <c r="P109" i="3" s="1"/>
  <c r="J97" i="3"/>
  <c r="P97" i="3" s="1"/>
  <c r="J85" i="3"/>
  <c r="J73" i="3"/>
  <c r="J61" i="3"/>
  <c r="J49" i="3"/>
  <c r="J37" i="3"/>
  <c r="J25" i="3"/>
  <c r="J13" i="3"/>
  <c r="Q131" i="3"/>
  <c r="Q59" i="3"/>
  <c r="O203" i="3"/>
  <c r="O143" i="3"/>
  <c r="O83" i="3"/>
  <c r="M83" i="3"/>
  <c r="J167" i="3"/>
  <c r="J203" i="3"/>
  <c r="P203" i="3" s="1"/>
  <c r="J191" i="3"/>
  <c r="P191" i="3" s="1"/>
  <c r="J179" i="3"/>
  <c r="J155" i="3"/>
  <c r="P155" i="3" s="1"/>
  <c r="J131" i="3"/>
  <c r="J119" i="3"/>
  <c r="J107" i="3"/>
  <c r="P107" i="3" s="1"/>
  <c r="J83" i="3"/>
  <c r="J59" i="3"/>
  <c r="J35" i="3"/>
  <c r="J23" i="3"/>
  <c r="P23" i="3" s="1"/>
  <c r="G167" i="3"/>
  <c r="Q215" i="3"/>
  <c r="O155" i="3"/>
  <c r="O35" i="3"/>
  <c r="O215" i="3"/>
  <c r="O95" i="3"/>
  <c r="M85" i="3"/>
  <c r="Q11" i="3"/>
  <c r="O167" i="3"/>
  <c r="Q133" i="3"/>
  <c r="Q143" i="3"/>
  <c r="Q167" i="3"/>
  <c r="M119" i="3"/>
  <c r="M95" i="3"/>
  <c r="G155" i="3"/>
  <c r="O121" i="3"/>
  <c r="G191" i="3"/>
  <c r="G143" i="3"/>
  <c r="G107" i="3"/>
  <c r="G95" i="3"/>
  <c r="G83" i="3"/>
  <c r="G71" i="3"/>
  <c r="G59" i="3"/>
  <c r="G47" i="3"/>
  <c r="G35" i="3"/>
  <c r="G23" i="3"/>
  <c r="G11" i="3"/>
  <c r="Q97" i="3"/>
  <c r="O97" i="3"/>
  <c r="M133" i="3"/>
  <c r="M73" i="3"/>
  <c r="Q109" i="3"/>
  <c r="O205" i="3"/>
  <c r="O109" i="3"/>
  <c r="O13" i="3"/>
  <c r="M109" i="3"/>
  <c r="Q121" i="3"/>
  <c r="O25" i="3"/>
  <c r="M169" i="3"/>
  <c r="M49" i="3"/>
  <c r="G133" i="3"/>
  <c r="Q145" i="3"/>
  <c r="O37" i="3"/>
  <c r="Q157" i="3"/>
  <c r="Q13" i="3"/>
  <c r="O49" i="3"/>
  <c r="M181" i="3"/>
  <c r="M145" i="3"/>
  <c r="M13" i="3"/>
  <c r="Q169" i="3"/>
  <c r="Q25" i="3"/>
  <c r="O145" i="3"/>
  <c r="M121" i="3"/>
  <c r="Q181" i="3"/>
  <c r="Q37" i="3"/>
  <c r="O157" i="3"/>
  <c r="O61" i="3"/>
  <c r="M61" i="3"/>
  <c r="G201" i="3"/>
  <c r="G189" i="3"/>
  <c r="G177" i="3"/>
  <c r="G165" i="3"/>
  <c r="G153" i="3"/>
  <c r="G141" i="3"/>
  <c r="G129" i="3"/>
  <c r="G105" i="3"/>
  <c r="G81" i="3"/>
  <c r="G57" i="3"/>
  <c r="G45" i="3"/>
  <c r="G33" i="3"/>
  <c r="G21" i="3"/>
  <c r="M9" i="3"/>
  <c r="Q193" i="3"/>
  <c r="Q49" i="3"/>
  <c r="O169" i="3"/>
  <c r="M97" i="3"/>
  <c r="Q205" i="3"/>
  <c r="Q61" i="3"/>
  <c r="O73" i="3"/>
  <c r="M193" i="3"/>
  <c r="M157" i="3"/>
  <c r="M25" i="3"/>
  <c r="Q73" i="3"/>
  <c r="O85" i="3"/>
  <c r="Q85" i="3"/>
  <c r="O193" i="3"/>
  <c r="M37" i="3"/>
  <c r="P25" i="3"/>
  <c r="P131" i="3"/>
  <c r="P119" i="3"/>
  <c r="P173" i="3"/>
  <c r="P161" i="3"/>
  <c r="P125" i="3"/>
  <c r="P29" i="3"/>
  <c r="P195" i="3"/>
  <c r="P183" i="3"/>
  <c r="P171" i="3"/>
  <c r="O129" i="3"/>
  <c r="M165" i="3"/>
  <c r="M21" i="3"/>
  <c r="P52" i="3"/>
  <c r="G117" i="3"/>
  <c r="G93" i="3"/>
  <c r="G69" i="3"/>
  <c r="P206" i="3"/>
  <c r="P101" i="3"/>
  <c r="P62" i="3"/>
  <c r="O177" i="3"/>
  <c r="O33" i="3"/>
  <c r="M213" i="3"/>
  <c r="M69" i="3"/>
  <c r="P166" i="3"/>
  <c r="P74" i="3"/>
  <c r="G213" i="3"/>
  <c r="O201" i="3"/>
  <c r="O57" i="3"/>
  <c r="M93" i="3"/>
  <c r="M105" i="3"/>
  <c r="J213" i="3"/>
  <c r="J201" i="3"/>
  <c r="J189" i="3"/>
  <c r="J177" i="3"/>
  <c r="J165" i="3"/>
  <c r="J153" i="3"/>
  <c r="J141" i="3"/>
  <c r="J129" i="3"/>
  <c r="J117" i="3"/>
  <c r="J105" i="3"/>
  <c r="J93" i="3"/>
  <c r="J81" i="3"/>
  <c r="J69" i="3"/>
  <c r="J57" i="3"/>
  <c r="J45" i="3"/>
  <c r="J33" i="3"/>
  <c r="J21" i="3"/>
  <c r="J9" i="3"/>
  <c r="G9" i="3"/>
  <c r="M117" i="3"/>
  <c r="G15" i="3"/>
  <c r="M129" i="3"/>
  <c r="P16" i="3"/>
  <c r="P185" i="3"/>
  <c r="M153" i="3"/>
  <c r="G210" i="3"/>
  <c r="J210" i="3"/>
  <c r="M210" i="3"/>
  <c r="O210" i="3"/>
  <c r="Q210" i="3"/>
  <c r="G198" i="3"/>
  <c r="J198" i="3"/>
  <c r="M198" i="3"/>
  <c r="O198" i="3"/>
  <c r="Q198" i="3"/>
  <c r="G186" i="3"/>
  <c r="J186" i="3"/>
  <c r="M186" i="3"/>
  <c r="O186" i="3"/>
  <c r="Q186" i="3"/>
  <c r="G174" i="3"/>
  <c r="J174" i="3"/>
  <c r="M174" i="3"/>
  <c r="O174" i="3"/>
  <c r="Q174" i="3"/>
  <c r="G162" i="3"/>
  <c r="J162" i="3"/>
  <c r="M162" i="3"/>
  <c r="O162" i="3"/>
  <c r="Q162" i="3"/>
  <c r="G150" i="3"/>
  <c r="J150" i="3"/>
  <c r="M150" i="3"/>
  <c r="O150" i="3"/>
  <c r="Q150" i="3"/>
  <c r="G138" i="3"/>
  <c r="J138" i="3"/>
  <c r="M138" i="3"/>
  <c r="O138" i="3"/>
  <c r="Q138" i="3"/>
  <c r="G126" i="3"/>
  <c r="J126" i="3"/>
  <c r="M126" i="3"/>
  <c r="O126" i="3"/>
  <c r="Q126" i="3"/>
  <c r="G114" i="3"/>
  <c r="J114" i="3"/>
  <c r="M114" i="3"/>
  <c r="O114" i="3"/>
  <c r="Q114" i="3"/>
  <c r="G102" i="3"/>
  <c r="J102" i="3"/>
  <c r="M102" i="3"/>
  <c r="O102" i="3"/>
  <c r="Q102" i="3"/>
  <c r="G90" i="3"/>
  <c r="J90" i="3"/>
  <c r="M90" i="3"/>
  <c r="O90" i="3"/>
  <c r="Q90" i="3"/>
  <c r="G78" i="3"/>
  <c r="J78" i="3"/>
  <c r="M78" i="3"/>
  <c r="O78" i="3"/>
  <c r="Q78" i="3"/>
  <c r="G66" i="3"/>
  <c r="J66" i="3"/>
  <c r="M66" i="3"/>
  <c r="O66" i="3"/>
  <c r="Q66" i="3"/>
  <c r="G54" i="3"/>
  <c r="J54" i="3"/>
  <c r="M54" i="3"/>
  <c r="O54" i="3"/>
  <c r="Q54" i="3"/>
  <c r="G42" i="3"/>
  <c r="J42" i="3"/>
  <c r="M42" i="3"/>
  <c r="O42" i="3"/>
  <c r="Q42" i="3"/>
  <c r="G30" i="3"/>
  <c r="J30" i="3"/>
  <c r="M30" i="3"/>
  <c r="O30" i="3"/>
  <c r="Q30" i="3"/>
  <c r="G18" i="3"/>
  <c r="J18" i="3"/>
  <c r="M18" i="3"/>
  <c r="O18" i="3"/>
  <c r="Q18" i="3"/>
  <c r="G6" i="3"/>
  <c r="M6" i="3"/>
  <c r="J6" i="3"/>
  <c r="O6" i="3"/>
  <c r="Q6" i="3"/>
  <c r="G4" i="3"/>
  <c r="Q4" i="3"/>
  <c r="O4" i="3"/>
  <c r="M4" i="3"/>
  <c r="J4" i="3"/>
  <c r="C2" i="6"/>
  <c r="G2" i="6" s="1"/>
  <c r="H12" i="6" s="1"/>
  <c r="C3" i="6"/>
  <c r="G3" i="6" s="1"/>
  <c r="C4" i="6"/>
  <c r="G4" i="6" s="1"/>
  <c r="G7" i="6"/>
  <c r="G6" i="6"/>
  <c r="G5" i="6"/>
  <c r="G4" i="5"/>
  <c r="M3" i="5"/>
  <c r="G3" i="5"/>
  <c r="Q4" i="5"/>
  <c r="J3" i="5"/>
  <c r="J4" i="5"/>
  <c r="P4" i="5" s="1"/>
  <c r="M4" i="5"/>
  <c r="O3" i="5"/>
  <c r="S10" i="5" l="1"/>
  <c r="S394" i="5"/>
  <c r="AA468" i="3"/>
  <c r="R442" i="3"/>
  <c r="T468" i="3"/>
  <c r="S376" i="5"/>
  <c r="T399" i="3"/>
  <c r="R486" i="3"/>
  <c r="R495" i="3"/>
  <c r="R400" i="3"/>
  <c r="U272" i="3"/>
  <c r="S272" i="3"/>
  <c r="T472" i="5"/>
  <c r="T486" i="3"/>
  <c r="S326" i="3"/>
  <c r="T326" i="3"/>
  <c r="T411" i="5"/>
  <c r="T376" i="3"/>
  <c r="T487" i="3"/>
  <c r="T491" i="3"/>
  <c r="S238" i="3"/>
  <c r="T238" i="3"/>
  <c r="T417" i="5"/>
  <c r="AA457" i="5"/>
  <c r="U379" i="3"/>
  <c r="T425" i="3"/>
  <c r="T461" i="3"/>
  <c r="R454" i="3"/>
  <c r="S487" i="3"/>
  <c r="T297" i="3"/>
  <c r="T442" i="3"/>
  <c r="R425" i="3"/>
  <c r="T9" i="5"/>
  <c r="T41" i="3"/>
  <c r="R417" i="5"/>
  <c r="S401" i="5"/>
  <c r="T307" i="3"/>
  <c r="S105" i="5"/>
  <c r="R423" i="3"/>
  <c r="R185" i="3"/>
  <c r="R352" i="5"/>
  <c r="R169" i="5"/>
  <c r="R326" i="3"/>
  <c r="T332" i="3"/>
  <c r="R366" i="3"/>
  <c r="R496" i="3"/>
  <c r="S397" i="3"/>
  <c r="R397" i="3"/>
  <c r="T282" i="3"/>
  <c r="S356" i="5"/>
  <c r="R459" i="3"/>
  <c r="R230" i="3"/>
  <c r="S230" i="3"/>
  <c r="T230" i="3"/>
  <c r="U230" i="3"/>
  <c r="P230" i="3"/>
  <c r="S260" i="3"/>
  <c r="S235" i="3"/>
  <c r="AA248" i="3"/>
  <c r="T248" i="3"/>
  <c r="AA252" i="3"/>
  <c r="R252" i="3"/>
  <c r="S286" i="3"/>
  <c r="T286" i="3"/>
  <c r="U286" i="3"/>
  <c r="R286" i="3"/>
  <c r="P286" i="3"/>
  <c r="S228" i="3"/>
  <c r="S256" i="3"/>
  <c r="U256" i="3"/>
  <c r="P256" i="3"/>
  <c r="R256" i="3"/>
  <c r="T256" i="3"/>
  <c r="AA230" i="3"/>
  <c r="S291" i="3"/>
  <c r="P291" i="3"/>
  <c r="R291" i="3"/>
  <c r="T291" i="3"/>
  <c r="U291" i="3"/>
  <c r="S409" i="3"/>
  <c r="T409" i="3"/>
  <c r="U409" i="3"/>
  <c r="P409" i="3"/>
  <c r="R409" i="3"/>
  <c r="R374" i="3"/>
  <c r="S374" i="3"/>
  <c r="T374" i="3"/>
  <c r="U374" i="3"/>
  <c r="P374" i="3"/>
  <c r="S446" i="3"/>
  <c r="S222" i="3"/>
  <c r="AA234" i="3"/>
  <c r="S258" i="3"/>
  <c r="AA263" i="3"/>
  <c r="T263" i="3"/>
  <c r="AA393" i="3"/>
  <c r="T393" i="3"/>
  <c r="R393" i="3"/>
  <c r="R386" i="3"/>
  <c r="S386" i="3"/>
  <c r="T386" i="3"/>
  <c r="U386" i="3"/>
  <c r="P386" i="3"/>
  <c r="AA427" i="3"/>
  <c r="R427" i="3"/>
  <c r="AA374" i="3"/>
  <c r="S404" i="3"/>
  <c r="AA446" i="3"/>
  <c r="R446" i="3"/>
  <c r="T446" i="3"/>
  <c r="S432" i="3"/>
  <c r="AA258" i="3"/>
  <c r="T258" i="3"/>
  <c r="R258" i="3"/>
  <c r="T259" i="3"/>
  <c r="AA259" i="3"/>
  <c r="R259" i="3"/>
  <c r="T252" i="3"/>
  <c r="R263" i="3"/>
  <c r="AA305" i="3"/>
  <c r="R305" i="3"/>
  <c r="AA287" i="3"/>
  <c r="R287" i="3"/>
  <c r="AA386" i="3"/>
  <c r="AA404" i="3"/>
  <c r="R404" i="3"/>
  <c r="T404" i="3"/>
  <c r="R458" i="3"/>
  <c r="S458" i="3"/>
  <c r="T458" i="3"/>
  <c r="U458" i="3"/>
  <c r="P458" i="3"/>
  <c r="P234" i="3"/>
  <c r="R234" i="3"/>
  <c r="S234" i="3"/>
  <c r="T234" i="3"/>
  <c r="U234" i="3"/>
  <c r="R281" i="3"/>
  <c r="S281" i="3"/>
  <c r="T281" i="3"/>
  <c r="U281" i="3"/>
  <c r="P281" i="3"/>
  <c r="AA329" i="3"/>
  <c r="R329" i="3"/>
  <c r="T329" i="3"/>
  <c r="S429" i="3"/>
  <c r="AA224" i="3"/>
  <c r="T224" i="3"/>
  <c r="AA279" i="3"/>
  <c r="R279" i="3"/>
  <c r="T279" i="3"/>
  <c r="AA360" i="3"/>
  <c r="R360" i="3"/>
  <c r="AA343" i="3"/>
  <c r="T343" i="3"/>
  <c r="R343" i="3"/>
  <c r="AA464" i="3"/>
  <c r="R464" i="3"/>
  <c r="T464" i="3"/>
  <c r="AA286" i="3"/>
  <c r="AA246" i="3"/>
  <c r="AA240" i="3"/>
  <c r="R240" i="3"/>
  <c r="R224" i="3"/>
  <c r="T240" i="3"/>
  <c r="AA344" i="3"/>
  <c r="T344" i="3"/>
  <c r="T287" i="3"/>
  <c r="S359" i="3"/>
  <c r="AA395" i="3"/>
  <c r="T395" i="3"/>
  <c r="R394" i="3"/>
  <c r="S394" i="3"/>
  <c r="P394" i="3"/>
  <c r="T394" i="3"/>
  <c r="U394" i="3"/>
  <c r="R428" i="3"/>
  <c r="S428" i="3"/>
  <c r="T428" i="3"/>
  <c r="U428" i="3"/>
  <c r="P428" i="3"/>
  <c r="AA481" i="3"/>
  <c r="T481" i="3"/>
  <c r="AA275" i="3"/>
  <c r="T275" i="3"/>
  <c r="AA477" i="3"/>
  <c r="R477" i="3"/>
  <c r="S354" i="3"/>
  <c r="T354" i="3"/>
  <c r="U354" i="3"/>
  <c r="P354" i="3"/>
  <c r="R354" i="3"/>
  <c r="R248" i="3"/>
  <c r="AA319" i="3"/>
  <c r="T319" i="3"/>
  <c r="R344" i="3"/>
  <c r="P246" i="3"/>
  <c r="R246" i="3"/>
  <c r="S246" i="3"/>
  <c r="T246" i="3"/>
  <c r="U246" i="3"/>
  <c r="AA218" i="3"/>
  <c r="AA242" i="3"/>
  <c r="AA269" i="3"/>
  <c r="T290" i="3"/>
  <c r="U290" i="3"/>
  <c r="R290" i="3"/>
  <c r="S290" i="3"/>
  <c r="P290" i="3"/>
  <c r="AA323" i="3"/>
  <c r="AA359" i="3"/>
  <c r="R359" i="3"/>
  <c r="AA337" i="3"/>
  <c r="R335" i="3"/>
  <c r="AA405" i="3"/>
  <c r="T392" i="3"/>
  <c r="S463" i="3"/>
  <c r="T463" i="3"/>
  <c r="U463" i="3"/>
  <c r="P463" i="3"/>
  <c r="R463" i="3"/>
  <c r="R453" i="3"/>
  <c r="S453" i="3"/>
  <c r="T453" i="3"/>
  <c r="U453" i="3"/>
  <c r="P453" i="3"/>
  <c r="R405" i="3"/>
  <c r="AA428" i="3"/>
  <c r="AA417" i="3"/>
  <c r="R370" i="3"/>
  <c r="S370" i="3"/>
  <c r="U370" i="3"/>
  <c r="P370" i="3"/>
  <c r="T370" i="3"/>
  <c r="AA459" i="3"/>
  <c r="AA487" i="3"/>
  <c r="AA458" i="3"/>
  <c r="AA267" i="3"/>
  <c r="R267" i="3"/>
  <c r="S299" i="3"/>
  <c r="T299" i="3"/>
  <c r="U299" i="3"/>
  <c r="P299" i="3"/>
  <c r="R299" i="3"/>
  <c r="AA292" i="3"/>
  <c r="AA295" i="3"/>
  <c r="R301" i="3"/>
  <c r="S301" i="3"/>
  <c r="T301" i="3"/>
  <c r="U301" i="3"/>
  <c r="P301" i="3"/>
  <c r="S342" i="3"/>
  <c r="T342" i="3"/>
  <c r="U342" i="3"/>
  <c r="P342" i="3"/>
  <c r="R342" i="3"/>
  <c r="AA370" i="3"/>
  <c r="AA440" i="3"/>
  <c r="R482" i="3"/>
  <c r="S482" i="3"/>
  <c r="T482" i="3"/>
  <c r="U482" i="3"/>
  <c r="P482" i="3"/>
  <c r="P490" i="3"/>
  <c r="R490" i="3"/>
  <c r="S490" i="3"/>
  <c r="T490" i="3"/>
  <c r="U490" i="3"/>
  <c r="R487" i="3"/>
  <c r="AA228" i="3"/>
  <c r="S311" i="3"/>
  <c r="T311" i="3"/>
  <c r="U311" i="3"/>
  <c r="P311" i="3"/>
  <c r="R311" i="3"/>
  <c r="AA332" i="3"/>
  <c r="AA301" i="3"/>
  <c r="AA355" i="3"/>
  <c r="R349" i="3"/>
  <c r="S349" i="3"/>
  <c r="T349" i="3"/>
  <c r="U349" i="3"/>
  <c r="P349" i="3"/>
  <c r="AA376" i="3"/>
  <c r="AA411" i="3"/>
  <c r="S387" i="3"/>
  <c r="T398" i="3"/>
  <c r="U398" i="3"/>
  <c r="P398" i="3"/>
  <c r="R398" i="3"/>
  <c r="S398" i="3"/>
  <c r="AA496" i="3"/>
  <c r="S486" i="3"/>
  <c r="S323" i="3"/>
  <c r="T323" i="3"/>
  <c r="U323" i="3"/>
  <c r="P323" i="3"/>
  <c r="R323" i="3"/>
  <c r="S292" i="3"/>
  <c r="AA349" i="3"/>
  <c r="AA366" i="3"/>
  <c r="AA476" i="3"/>
  <c r="AA471" i="3"/>
  <c r="AA398" i="3"/>
  <c r="AA499" i="3"/>
  <c r="R471" i="3"/>
  <c r="AA416" i="3"/>
  <c r="AA441" i="3"/>
  <c r="AA394" i="3"/>
  <c r="AA469" i="3"/>
  <c r="R469" i="3"/>
  <c r="AA482" i="3"/>
  <c r="AA281" i="3"/>
  <c r="AA317" i="3"/>
  <c r="R317" i="3"/>
  <c r="R313" i="3"/>
  <c r="S313" i="3"/>
  <c r="T313" i="3"/>
  <c r="U313" i="3"/>
  <c r="P313" i="3"/>
  <c r="AA388" i="3"/>
  <c r="AA380" i="3"/>
  <c r="R380" i="3"/>
  <c r="T388" i="3"/>
  <c r="AA414" i="3"/>
  <c r="AA453" i="3"/>
  <c r="T447" i="3"/>
  <c r="AA494" i="3"/>
  <c r="S498" i="3"/>
  <c r="T499" i="3"/>
  <c r="AA268" i="3"/>
  <c r="T268" i="3"/>
  <c r="AA299" i="3"/>
  <c r="AA313" i="3"/>
  <c r="AA356" i="3"/>
  <c r="AA325" i="3"/>
  <c r="R295" i="3"/>
  <c r="AA361" i="3"/>
  <c r="R355" i="3"/>
  <c r="AA378" i="3"/>
  <c r="T378" i="3"/>
  <c r="AA392" i="3"/>
  <c r="T380" i="3"/>
  <c r="AA465" i="3"/>
  <c r="AA452" i="3"/>
  <c r="T417" i="3"/>
  <c r="T452" i="3"/>
  <c r="R465" i="3"/>
  <c r="AA470" i="3"/>
  <c r="AA222" i="3"/>
  <c r="R222" i="3"/>
  <c r="T222" i="3"/>
  <c r="AA256" i="3"/>
  <c r="S274" i="3"/>
  <c r="T274" i="3"/>
  <c r="U274" i="3"/>
  <c r="R274" i="3"/>
  <c r="P274" i="3"/>
  <c r="AA307" i="3"/>
  <c r="AA335" i="3"/>
  <c r="T325" i="3"/>
  <c r="R382" i="3"/>
  <c r="S382" i="3"/>
  <c r="U382" i="3"/>
  <c r="P382" i="3"/>
  <c r="T382" i="3"/>
  <c r="R388" i="3"/>
  <c r="S421" i="3"/>
  <c r="T421" i="3"/>
  <c r="U421" i="3"/>
  <c r="P421" i="3"/>
  <c r="R421" i="3"/>
  <c r="AA415" i="3"/>
  <c r="R415" i="3"/>
  <c r="AA399" i="3"/>
  <c r="S465" i="3"/>
  <c r="R441" i="3"/>
  <c r="S441" i="3"/>
  <c r="T441" i="3"/>
  <c r="U441" i="3"/>
  <c r="P441" i="3"/>
  <c r="AA429" i="3"/>
  <c r="T405" i="3"/>
  <c r="T429" i="3"/>
  <c r="R470" i="3"/>
  <c r="S470" i="3"/>
  <c r="T470" i="3"/>
  <c r="U470" i="3"/>
  <c r="P470" i="3"/>
  <c r="AA495" i="3"/>
  <c r="T440" i="3"/>
  <c r="R414" i="3"/>
  <c r="R499" i="3"/>
  <c r="AA236" i="3"/>
  <c r="R218" i="3"/>
  <c r="S218" i="3"/>
  <c r="T218" i="3"/>
  <c r="U218" i="3"/>
  <c r="P218" i="3"/>
  <c r="AA280" i="3"/>
  <c r="R242" i="3"/>
  <c r="S242" i="3"/>
  <c r="T242" i="3"/>
  <c r="U242" i="3"/>
  <c r="P242" i="3"/>
  <c r="R280" i="3"/>
  <c r="R269" i="3"/>
  <c r="S269" i="3"/>
  <c r="T269" i="3"/>
  <c r="U269" i="3"/>
  <c r="P269" i="3"/>
  <c r="AA274" i="3"/>
  <c r="R268" i="3"/>
  <c r="AA311" i="3"/>
  <c r="AA291" i="3"/>
  <c r="AA347" i="3"/>
  <c r="R347" i="3"/>
  <c r="T356" i="3"/>
  <c r="T361" i="3"/>
  <c r="R337" i="3"/>
  <c r="S337" i="3"/>
  <c r="T337" i="3"/>
  <c r="U337" i="3"/>
  <c r="P337" i="3"/>
  <c r="AA382" i="3"/>
  <c r="AA400" i="3"/>
  <c r="AA426" i="3"/>
  <c r="R426" i="3"/>
  <c r="R416" i="3"/>
  <c r="S416" i="3"/>
  <c r="T416" i="3"/>
  <c r="U416" i="3"/>
  <c r="P416" i="3"/>
  <c r="AA447" i="3"/>
  <c r="R417" i="3"/>
  <c r="R452" i="3"/>
  <c r="S253" i="5"/>
  <c r="R346" i="5"/>
  <c r="R10" i="5"/>
  <c r="R65" i="5"/>
  <c r="T258" i="5"/>
  <c r="AA292" i="5"/>
  <c r="R356" i="5"/>
  <c r="P343" i="5"/>
  <c r="AA387" i="5"/>
  <c r="T383" i="5"/>
  <c r="U391" i="5"/>
  <c r="P447" i="5"/>
  <c r="T441" i="5"/>
  <c r="T442" i="5"/>
  <c r="U221" i="5"/>
  <c r="S221" i="5"/>
  <c r="T137" i="5"/>
  <c r="U346" i="5"/>
  <c r="R401" i="5"/>
  <c r="U365" i="5"/>
  <c r="U388" i="5"/>
  <c r="P429" i="5"/>
  <c r="P441" i="5"/>
  <c r="R383" i="5"/>
  <c r="U386" i="5"/>
  <c r="T368" i="5"/>
  <c r="T169" i="5"/>
  <c r="S289" i="5"/>
  <c r="R353" i="5"/>
  <c r="U401" i="5"/>
  <c r="S365" i="5"/>
  <c r="R388" i="5"/>
  <c r="U429" i="5"/>
  <c r="U224" i="5"/>
  <c r="T294" i="5"/>
  <c r="S240" i="5"/>
  <c r="P289" i="5"/>
  <c r="U328" i="5"/>
  <c r="U297" i="5"/>
  <c r="U356" i="5"/>
  <c r="R368" i="5"/>
  <c r="T365" i="5"/>
  <c r="U428" i="5"/>
  <c r="T438" i="5"/>
  <c r="T61" i="5"/>
  <c r="P425" i="5"/>
  <c r="R252" i="5"/>
  <c r="T306" i="5"/>
  <c r="T65" i="5"/>
  <c r="R220" i="5"/>
  <c r="S224" i="5"/>
  <c r="R240" i="5"/>
  <c r="AA260" i="5"/>
  <c r="S306" i="5"/>
  <c r="S297" i="5"/>
  <c r="R365" i="5"/>
  <c r="T386" i="5"/>
  <c r="T428" i="5"/>
  <c r="T443" i="5"/>
  <c r="T440" i="5"/>
  <c r="R442" i="5"/>
  <c r="T447" i="5"/>
  <c r="R25" i="5"/>
  <c r="R149" i="3"/>
  <c r="R253" i="5"/>
  <c r="T245" i="5"/>
  <c r="R286" i="5"/>
  <c r="P240" i="5"/>
  <c r="R306" i="5"/>
  <c r="T328" i="5"/>
  <c r="T351" i="5"/>
  <c r="S386" i="5"/>
  <c r="S428" i="5"/>
  <c r="T469" i="5"/>
  <c r="P442" i="5"/>
  <c r="R438" i="5"/>
  <c r="U469" i="5"/>
  <c r="T486" i="5"/>
  <c r="T243" i="5"/>
  <c r="R292" i="5"/>
  <c r="U240" i="5"/>
  <c r="U285" i="5"/>
  <c r="R386" i="5"/>
  <c r="R428" i="5"/>
  <c r="R443" i="5"/>
  <c r="S471" i="5"/>
  <c r="S469" i="5"/>
  <c r="S486" i="5"/>
  <c r="T257" i="5"/>
  <c r="U257" i="5"/>
  <c r="S257" i="5"/>
  <c r="T53" i="3"/>
  <c r="S243" i="5"/>
  <c r="S238" i="5"/>
  <c r="S328" i="5"/>
  <c r="S285" i="5"/>
  <c r="R351" i="5"/>
  <c r="T343" i="5"/>
  <c r="P471" i="5"/>
  <c r="R469" i="5"/>
  <c r="P486" i="5"/>
  <c r="P244" i="5"/>
  <c r="T244" i="5"/>
  <c r="R441" i="5"/>
  <c r="T10" i="5"/>
  <c r="S65" i="5"/>
  <c r="R243" i="5"/>
  <c r="P238" i="5"/>
  <c r="R328" i="5"/>
  <c r="S343" i="5"/>
  <c r="T400" i="5"/>
  <c r="T369" i="5"/>
  <c r="S456" i="5"/>
  <c r="S447" i="5"/>
  <c r="R440" i="5"/>
  <c r="R486" i="5"/>
  <c r="AA400" i="5"/>
  <c r="R258" i="5"/>
  <c r="S346" i="5"/>
  <c r="R14" i="5"/>
  <c r="U220" i="5"/>
  <c r="P243" i="5"/>
  <c r="R285" i="5"/>
  <c r="R345" i="5"/>
  <c r="T375" i="5"/>
  <c r="R343" i="5"/>
  <c r="R391" i="5"/>
  <c r="R369" i="5"/>
  <c r="R447" i="5"/>
  <c r="T220" i="5"/>
  <c r="S220" i="5"/>
  <c r="R56" i="5"/>
  <c r="T324" i="5"/>
  <c r="U282" i="5"/>
  <c r="S282" i="5"/>
  <c r="P157" i="5"/>
  <c r="P113" i="5"/>
  <c r="R161" i="5"/>
  <c r="S13" i="5"/>
  <c r="T302" i="5"/>
  <c r="R324" i="5"/>
  <c r="P335" i="5"/>
  <c r="R308" i="5"/>
  <c r="T113" i="5"/>
  <c r="R197" i="5"/>
  <c r="P200" i="5"/>
  <c r="U276" i="5"/>
  <c r="P324" i="5"/>
  <c r="U335" i="5"/>
  <c r="S425" i="5"/>
  <c r="T452" i="5"/>
  <c r="H10" i="6"/>
  <c r="R490" i="5"/>
  <c r="R113" i="5"/>
  <c r="S200" i="5"/>
  <c r="T113" i="3"/>
  <c r="S276" i="5"/>
  <c r="T484" i="5"/>
  <c r="S442" i="5"/>
  <c r="S491" i="5"/>
  <c r="T491" i="5"/>
  <c r="H9" i="6"/>
  <c r="S53" i="5"/>
  <c r="T197" i="5"/>
  <c r="T200" i="5"/>
  <c r="T205" i="5"/>
  <c r="T173" i="3"/>
  <c r="T236" i="5"/>
  <c r="T356" i="5"/>
  <c r="R484" i="5"/>
  <c r="R452" i="5"/>
  <c r="P499" i="5"/>
  <c r="S499" i="5"/>
  <c r="T471" i="5"/>
  <c r="T454" i="5"/>
  <c r="R125" i="5"/>
  <c r="T29" i="3"/>
  <c r="T490" i="5"/>
  <c r="P384" i="5"/>
  <c r="S384" i="5"/>
  <c r="S156" i="5"/>
  <c r="S106" i="5"/>
  <c r="S47" i="5"/>
  <c r="S155" i="5"/>
  <c r="T485" i="5"/>
  <c r="P232" i="5"/>
  <c r="T232" i="5"/>
  <c r="R320" i="5"/>
  <c r="S320" i="5"/>
  <c r="R468" i="5"/>
  <c r="R405" i="5"/>
  <c r="P405" i="5"/>
  <c r="U233" i="5"/>
  <c r="T233" i="5"/>
  <c r="S233" i="5"/>
  <c r="H11" i="6"/>
  <c r="P401" i="5"/>
  <c r="T401" i="5"/>
  <c r="P56" i="5"/>
  <c r="R425" i="5"/>
  <c r="R494" i="5"/>
  <c r="AA485" i="5"/>
  <c r="U245" i="5"/>
  <c r="S245" i="5"/>
  <c r="T280" i="5"/>
  <c r="U280" i="5"/>
  <c r="R471" i="5"/>
  <c r="S275" i="5"/>
  <c r="T275" i="5"/>
  <c r="R157" i="5"/>
  <c r="S56" i="5"/>
  <c r="T335" i="5"/>
  <c r="U440" i="5"/>
  <c r="P440" i="5"/>
  <c r="S440" i="5"/>
  <c r="T410" i="5"/>
  <c r="U410" i="5"/>
  <c r="T425" i="5"/>
  <c r="H8" i="6"/>
  <c r="T5" i="3"/>
  <c r="T137" i="3"/>
  <c r="R17" i="3"/>
  <c r="AA273" i="5"/>
  <c r="R273" i="5"/>
  <c r="T273" i="5"/>
  <c r="R446" i="5"/>
  <c r="S446" i="5"/>
  <c r="T446" i="5"/>
  <c r="U446" i="5"/>
  <c r="P446" i="5"/>
  <c r="P193" i="5"/>
  <c r="S216" i="5"/>
  <c r="P227" i="5"/>
  <c r="R227" i="5"/>
  <c r="S227" i="5"/>
  <c r="T227" i="5"/>
  <c r="U227" i="5"/>
  <c r="AA226" i="5"/>
  <c r="T226" i="5"/>
  <c r="AA254" i="5"/>
  <c r="R254" i="5"/>
  <c r="T254" i="5"/>
  <c r="AA261" i="5"/>
  <c r="U263" i="5"/>
  <c r="S263" i="5"/>
  <c r="T263" i="5"/>
  <c r="R263" i="5"/>
  <c r="P263" i="5"/>
  <c r="S132" i="5"/>
  <c r="AA224" i="5"/>
  <c r="R224" i="5"/>
  <c r="T224" i="5"/>
  <c r="AA236" i="5"/>
  <c r="AA237" i="5"/>
  <c r="T253" i="5"/>
  <c r="T235" i="5"/>
  <c r="AA235" i="5"/>
  <c r="R235" i="5"/>
  <c r="AA267" i="5"/>
  <c r="R310" i="5"/>
  <c r="S310" i="5"/>
  <c r="T310" i="5"/>
  <c r="U310" i="5"/>
  <c r="P310" i="5"/>
  <c r="P149" i="5"/>
  <c r="S204" i="5"/>
  <c r="R49" i="5"/>
  <c r="P239" i="5"/>
  <c r="R239" i="5"/>
  <c r="S239" i="5"/>
  <c r="T239" i="5"/>
  <c r="U239" i="5"/>
  <c r="R237" i="5"/>
  <c r="S237" i="5"/>
  <c r="T237" i="5"/>
  <c r="U237" i="5"/>
  <c r="P237" i="5"/>
  <c r="AA264" i="5"/>
  <c r="R264" i="5"/>
  <c r="T264" i="5"/>
  <c r="AA277" i="5"/>
  <c r="R277" i="5"/>
  <c r="S49" i="5"/>
  <c r="R193" i="5"/>
  <c r="AA238" i="5"/>
  <c r="T238" i="5"/>
  <c r="R238" i="5"/>
  <c r="T161" i="5"/>
  <c r="AA248" i="5"/>
  <c r="R248" i="5"/>
  <c r="S444" i="5"/>
  <c r="T49" i="5"/>
  <c r="P251" i="5"/>
  <c r="R251" i="5"/>
  <c r="S251" i="5"/>
  <c r="T251" i="5"/>
  <c r="U251" i="5"/>
  <c r="AA249" i="5"/>
  <c r="R230" i="5"/>
  <c r="S230" i="5"/>
  <c r="T230" i="5"/>
  <c r="U230" i="5"/>
  <c r="P230" i="5"/>
  <c r="AA276" i="5"/>
  <c r="R276" i="5"/>
  <c r="T276" i="5"/>
  <c r="AA433" i="5"/>
  <c r="R433" i="5"/>
  <c r="T433" i="5"/>
  <c r="S298" i="5"/>
  <c r="AA241" i="5"/>
  <c r="R241" i="5"/>
  <c r="T241" i="5"/>
  <c r="R226" i="5"/>
  <c r="AA263" i="5"/>
  <c r="AA230" i="5"/>
  <c r="AA225" i="5"/>
  <c r="AA416" i="5"/>
  <c r="R416" i="5"/>
  <c r="T416" i="5"/>
  <c r="AA274" i="5"/>
  <c r="T274" i="5"/>
  <c r="R274" i="5"/>
  <c r="R173" i="5"/>
  <c r="AA253" i="5"/>
  <c r="AA331" i="5"/>
  <c r="R331" i="5"/>
  <c r="T331" i="5"/>
  <c r="S392" i="5"/>
  <c r="S254" i="5"/>
  <c r="S193" i="5"/>
  <c r="T249" i="5"/>
  <c r="R218" i="5"/>
  <c r="S218" i="5"/>
  <c r="T218" i="5"/>
  <c r="U218" i="5"/>
  <c r="P218" i="5"/>
  <c r="AA286" i="5"/>
  <c r="AA298" i="5"/>
  <c r="AA284" i="5"/>
  <c r="T360" i="5"/>
  <c r="AA392" i="5"/>
  <c r="R463" i="5"/>
  <c r="S463" i="5"/>
  <c r="T463" i="5"/>
  <c r="U463" i="5"/>
  <c r="P463" i="5"/>
  <c r="AA446" i="5"/>
  <c r="AA289" i="5"/>
  <c r="R289" i="5"/>
  <c r="R267" i="5"/>
  <c r="S267" i="5"/>
  <c r="T267" i="5"/>
  <c r="U267" i="5"/>
  <c r="P267" i="5"/>
  <c r="S308" i="5"/>
  <c r="AA297" i="5"/>
  <c r="R317" i="5"/>
  <c r="S317" i="5"/>
  <c r="T317" i="5"/>
  <c r="U317" i="5"/>
  <c r="P317" i="5"/>
  <c r="T298" i="5"/>
  <c r="R265" i="5"/>
  <c r="S342" i="5"/>
  <c r="T342" i="5"/>
  <c r="U342" i="5"/>
  <c r="R342" i="5"/>
  <c r="P342" i="5"/>
  <c r="AA404" i="5"/>
  <c r="S488" i="5"/>
  <c r="T488" i="5"/>
  <c r="U488" i="5"/>
  <c r="P488" i="5"/>
  <c r="R488" i="5"/>
  <c r="AA463" i="5"/>
  <c r="AA317" i="5"/>
  <c r="AA344" i="5"/>
  <c r="S333" i="5"/>
  <c r="R329" i="5"/>
  <c r="S329" i="5"/>
  <c r="U329" i="5"/>
  <c r="P329" i="5"/>
  <c r="T329" i="5"/>
  <c r="AA310" i="5"/>
  <c r="AA333" i="5"/>
  <c r="AA362" i="5"/>
  <c r="T362" i="5"/>
  <c r="AA342" i="5"/>
  <c r="S315" i="5"/>
  <c r="AA379" i="5"/>
  <c r="R426" i="5"/>
  <c r="S426" i="5"/>
  <c r="T426" i="5"/>
  <c r="U426" i="5"/>
  <c r="P426" i="5"/>
  <c r="AA321" i="5"/>
  <c r="AA288" i="5"/>
  <c r="R298" i="5"/>
  <c r="T285" i="5"/>
  <c r="R305" i="5"/>
  <c r="S305" i="5"/>
  <c r="T305" i="5"/>
  <c r="U305" i="5"/>
  <c r="P305" i="5"/>
  <c r="AA329" i="5"/>
  <c r="S366" i="5"/>
  <c r="T366" i="5"/>
  <c r="U366" i="5"/>
  <c r="R366" i="5"/>
  <c r="P366" i="5"/>
  <c r="T379" i="5"/>
  <c r="T391" i="5"/>
  <c r="T404" i="5"/>
  <c r="R409" i="5"/>
  <c r="S409" i="5"/>
  <c r="T409" i="5"/>
  <c r="U409" i="5"/>
  <c r="P409" i="5"/>
  <c r="AA456" i="5"/>
  <c r="R456" i="5"/>
  <c r="AA426" i="5"/>
  <c r="AA470" i="5"/>
  <c r="AA481" i="5"/>
  <c r="R242" i="5"/>
  <c r="S242" i="5"/>
  <c r="T242" i="5"/>
  <c r="U242" i="5"/>
  <c r="P242" i="5"/>
  <c r="T344" i="5"/>
  <c r="AA360" i="5"/>
  <c r="S313" i="5"/>
  <c r="AA305" i="5"/>
  <c r="AA403" i="5"/>
  <c r="R403" i="5"/>
  <c r="AA381" i="5"/>
  <c r="T381" i="5"/>
  <c r="AA366" i="5"/>
  <c r="AA402" i="5"/>
  <c r="S397" i="5"/>
  <c r="T397" i="5"/>
  <c r="U397" i="5"/>
  <c r="R397" i="5"/>
  <c r="P397" i="5"/>
  <c r="S373" i="5"/>
  <c r="T373" i="5"/>
  <c r="U373" i="5"/>
  <c r="R373" i="5"/>
  <c r="P373" i="5"/>
  <c r="AA415" i="5"/>
  <c r="S436" i="5"/>
  <c r="R414" i="5"/>
  <c r="S414" i="5"/>
  <c r="T414" i="5"/>
  <c r="U414" i="5"/>
  <c r="P414" i="5"/>
  <c r="S449" i="5"/>
  <c r="AA409" i="5"/>
  <c r="AA444" i="5"/>
  <c r="R444" i="5"/>
  <c r="AA495" i="5"/>
  <c r="AA242" i="5"/>
  <c r="S284" i="5"/>
  <c r="T284" i="5"/>
  <c r="U284" i="5"/>
  <c r="R284" i="5"/>
  <c r="P284" i="5"/>
  <c r="R279" i="5"/>
  <c r="S279" i="5"/>
  <c r="T279" i="5"/>
  <c r="U279" i="5"/>
  <c r="P279" i="5"/>
  <c r="AA323" i="5"/>
  <c r="T321" i="5"/>
  <c r="R323" i="5"/>
  <c r="T333" i="5"/>
  <c r="AA393" i="5"/>
  <c r="R379" i="5"/>
  <c r="AA397" i="5"/>
  <c r="AA373" i="5"/>
  <c r="R404" i="5"/>
  <c r="P439" i="5"/>
  <c r="R439" i="5"/>
  <c r="S439" i="5"/>
  <c r="T439" i="5"/>
  <c r="U439" i="5"/>
  <c r="AA414" i="5"/>
  <c r="R451" i="5"/>
  <c r="S451" i="5"/>
  <c r="T451" i="5"/>
  <c r="U451" i="5"/>
  <c r="P451" i="5"/>
  <c r="R225" i="5"/>
  <c r="S225" i="5"/>
  <c r="T225" i="5"/>
  <c r="U225" i="5"/>
  <c r="P225" i="5"/>
  <c r="R288" i="5"/>
  <c r="S288" i="5"/>
  <c r="T288" i="5"/>
  <c r="P288" i="5"/>
  <c r="U288" i="5"/>
  <c r="T289" i="5"/>
  <c r="AA279" i="5"/>
  <c r="AA338" i="5"/>
  <c r="T338" i="5"/>
  <c r="AA335" i="5"/>
  <c r="AA337" i="5"/>
  <c r="T361" i="5"/>
  <c r="S461" i="5"/>
  <c r="S431" i="5"/>
  <c r="AA483" i="5"/>
  <c r="S438" i="5"/>
  <c r="AA451" i="5"/>
  <c r="AA494" i="5"/>
  <c r="R495" i="5"/>
  <c r="S495" i="5"/>
  <c r="T495" i="5"/>
  <c r="U495" i="5"/>
  <c r="P495" i="5"/>
  <c r="S303" i="5"/>
  <c r="T303" i="5"/>
  <c r="U303" i="5"/>
  <c r="P303" i="5"/>
  <c r="R303" i="5"/>
  <c r="AA296" i="5"/>
  <c r="S301" i="5"/>
  <c r="R321" i="5"/>
  <c r="T297" i="5"/>
  <c r="R333" i="5"/>
  <c r="AA349" i="5"/>
  <c r="AA378" i="5"/>
  <c r="R380" i="5"/>
  <c r="S380" i="5"/>
  <c r="T380" i="5"/>
  <c r="U380" i="5"/>
  <c r="P380" i="5"/>
  <c r="T349" i="5"/>
  <c r="AA427" i="5"/>
  <c r="AA480" i="5"/>
  <c r="T480" i="5"/>
  <c r="R458" i="5"/>
  <c r="S458" i="5"/>
  <c r="T458" i="5"/>
  <c r="U458" i="5"/>
  <c r="P458" i="5"/>
  <c r="R427" i="5"/>
  <c r="S261" i="5"/>
  <c r="T261" i="5"/>
  <c r="R261" i="5"/>
  <c r="U261" i="5"/>
  <c r="P261" i="5"/>
  <c r="AA309" i="5"/>
  <c r="U296" i="5"/>
  <c r="S296" i="5"/>
  <c r="T296" i="5"/>
  <c r="P296" i="5"/>
  <c r="R296" i="5"/>
  <c r="AA347" i="5"/>
  <c r="R347" i="5"/>
  <c r="S354" i="5"/>
  <c r="T354" i="5"/>
  <c r="U354" i="5"/>
  <c r="R354" i="5"/>
  <c r="P354" i="5"/>
  <c r="R362" i="5"/>
  <c r="R344" i="5"/>
  <c r="S349" i="5"/>
  <c r="R421" i="5"/>
  <c r="S421" i="5"/>
  <c r="T421" i="5"/>
  <c r="U421" i="5"/>
  <c r="P421" i="5"/>
  <c r="AA437" i="5"/>
  <c r="T393" i="5"/>
  <c r="T415" i="5"/>
  <c r="T437" i="5"/>
  <c r="T444" i="5"/>
  <c r="AA458" i="5"/>
  <c r="AA482" i="5"/>
  <c r="R481" i="5"/>
  <c r="AA285" i="5"/>
  <c r="AA265" i="5"/>
  <c r="R291" i="5"/>
  <c r="T291" i="5"/>
  <c r="U291" i="5"/>
  <c r="P291" i="5"/>
  <c r="S291" i="5"/>
  <c r="AA272" i="5"/>
  <c r="R272" i="5"/>
  <c r="R322" i="5"/>
  <c r="S322" i="5"/>
  <c r="T322" i="5"/>
  <c r="U322" i="5"/>
  <c r="P322" i="5"/>
  <c r="R297" i="5"/>
  <c r="R309" i="5"/>
  <c r="AA322" i="5"/>
  <c r="AA375" i="5"/>
  <c r="AA354" i="5"/>
  <c r="AA391" i="5"/>
  <c r="S405" i="5"/>
  <c r="R349" i="5"/>
  <c r="T392" i="5"/>
  <c r="S385" i="5"/>
  <c r="T385" i="5"/>
  <c r="U385" i="5"/>
  <c r="R385" i="5"/>
  <c r="P385" i="5"/>
  <c r="AA380" i="5"/>
  <c r="AA421" i="5"/>
  <c r="R470" i="5"/>
  <c r="S470" i="5"/>
  <c r="T470" i="5"/>
  <c r="U470" i="5"/>
  <c r="P470" i="5"/>
  <c r="R437" i="5"/>
  <c r="T482" i="5"/>
  <c r="S475" i="5"/>
  <c r="T481" i="5"/>
  <c r="AA218" i="5"/>
  <c r="S325" i="5"/>
  <c r="AA327" i="5"/>
  <c r="AA350" i="5"/>
  <c r="T350" i="5"/>
  <c r="AA361" i="5"/>
  <c r="AA390" i="5"/>
  <c r="R390" i="5"/>
  <c r="R378" i="5"/>
  <c r="AA385" i="5"/>
  <c r="AA407" i="5"/>
  <c r="R407" i="5"/>
  <c r="R393" i="5"/>
  <c r="R415" i="5"/>
  <c r="T456" i="5"/>
  <c r="AA493" i="5"/>
  <c r="R493" i="5"/>
  <c r="T483" i="5"/>
  <c r="R48" i="5"/>
  <c r="T14" i="5"/>
  <c r="T173" i="5"/>
  <c r="P33" i="5"/>
  <c r="T7" i="5"/>
  <c r="S20" i="5"/>
  <c r="R73" i="5"/>
  <c r="R20" i="5"/>
  <c r="T5" i="5"/>
  <c r="R85" i="5"/>
  <c r="P20" i="5"/>
  <c r="P92" i="5"/>
  <c r="R101" i="5"/>
  <c r="P60" i="5"/>
  <c r="P29" i="5"/>
  <c r="T85" i="5"/>
  <c r="T6" i="5"/>
  <c r="P73" i="5"/>
  <c r="S41" i="5"/>
  <c r="P85" i="5"/>
  <c r="S73" i="5"/>
  <c r="T41" i="5"/>
  <c r="T24" i="5"/>
  <c r="R197" i="3"/>
  <c r="R45" i="3"/>
  <c r="S45" i="3"/>
  <c r="T45" i="3"/>
  <c r="R189" i="3"/>
  <c r="S189" i="3"/>
  <c r="T189" i="3"/>
  <c r="R23" i="3"/>
  <c r="S23" i="3"/>
  <c r="T23" i="3"/>
  <c r="S25" i="3"/>
  <c r="R25" i="3"/>
  <c r="T25" i="3"/>
  <c r="P169" i="3"/>
  <c r="T169" i="3"/>
  <c r="R169" i="3"/>
  <c r="S169" i="3"/>
  <c r="R38" i="3"/>
  <c r="S38" i="3"/>
  <c r="T38" i="3"/>
  <c r="P182" i="3"/>
  <c r="R182" i="3"/>
  <c r="S182" i="3"/>
  <c r="T182" i="3"/>
  <c r="P108" i="3"/>
  <c r="R108" i="3"/>
  <c r="S108" i="3"/>
  <c r="T108" i="3"/>
  <c r="R120" i="3"/>
  <c r="T120" i="3"/>
  <c r="S120" i="3"/>
  <c r="P147" i="3"/>
  <c r="R147" i="3"/>
  <c r="S147" i="3"/>
  <c r="T147" i="3"/>
  <c r="P199" i="3"/>
  <c r="R199" i="3"/>
  <c r="S199" i="3"/>
  <c r="T199" i="3"/>
  <c r="P127" i="3"/>
  <c r="T127" i="3"/>
  <c r="S127" i="3"/>
  <c r="R127" i="3"/>
  <c r="P139" i="3"/>
  <c r="R139" i="3"/>
  <c r="S139" i="3"/>
  <c r="T139" i="3"/>
  <c r="R114" i="3"/>
  <c r="T114" i="3"/>
  <c r="S114" i="3"/>
  <c r="T30" i="3"/>
  <c r="S30" i="3"/>
  <c r="R30" i="3"/>
  <c r="R174" i="3"/>
  <c r="S174" i="3"/>
  <c r="T174" i="3"/>
  <c r="S57" i="3"/>
  <c r="T57" i="3"/>
  <c r="R57" i="3"/>
  <c r="R201" i="3"/>
  <c r="S201" i="3"/>
  <c r="T201" i="3"/>
  <c r="R35" i="3"/>
  <c r="S35" i="3"/>
  <c r="T35" i="3"/>
  <c r="P37" i="3"/>
  <c r="R37" i="3"/>
  <c r="S37" i="3"/>
  <c r="T37" i="3"/>
  <c r="P181" i="3"/>
  <c r="R181" i="3"/>
  <c r="S181" i="3"/>
  <c r="T181" i="3"/>
  <c r="P50" i="3"/>
  <c r="R50" i="3"/>
  <c r="S50" i="3"/>
  <c r="T50" i="3"/>
  <c r="P194" i="3"/>
  <c r="R194" i="3"/>
  <c r="S194" i="3"/>
  <c r="T194" i="3"/>
  <c r="P132" i="3"/>
  <c r="R132" i="3"/>
  <c r="S132" i="3"/>
  <c r="T132" i="3"/>
  <c r="AA46" i="5"/>
  <c r="AA118" i="5"/>
  <c r="AA190" i="5"/>
  <c r="R32" i="3"/>
  <c r="S32" i="3"/>
  <c r="T32" i="3"/>
  <c r="P176" i="3"/>
  <c r="R176" i="3"/>
  <c r="S176" i="3"/>
  <c r="T176" i="3"/>
  <c r="AA120" i="5"/>
  <c r="T120" i="5"/>
  <c r="R59" i="3"/>
  <c r="S59" i="3"/>
  <c r="T59" i="3"/>
  <c r="P49" i="3"/>
  <c r="T49" i="3"/>
  <c r="S49" i="3"/>
  <c r="R49" i="3"/>
  <c r="R193" i="3"/>
  <c r="S193" i="3"/>
  <c r="T193" i="3"/>
  <c r="S62" i="3"/>
  <c r="T62" i="3"/>
  <c r="R62" i="3"/>
  <c r="R206" i="3"/>
  <c r="S206" i="3"/>
  <c r="T206" i="3"/>
  <c r="P168" i="3"/>
  <c r="R168" i="3"/>
  <c r="S168" i="3"/>
  <c r="T168" i="3"/>
  <c r="P36" i="3"/>
  <c r="S36" i="3"/>
  <c r="R36" i="3"/>
  <c r="T36" i="3"/>
  <c r="P27" i="3"/>
  <c r="S27" i="3"/>
  <c r="R27" i="3"/>
  <c r="T27" i="3"/>
  <c r="R171" i="3"/>
  <c r="S171" i="3"/>
  <c r="T171" i="3"/>
  <c r="AA26" i="5"/>
  <c r="U41" i="5"/>
  <c r="U185" i="5"/>
  <c r="R6" i="3"/>
  <c r="T6" i="3"/>
  <c r="S6" i="3"/>
  <c r="S90" i="3"/>
  <c r="R90" i="3"/>
  <c r="T90" i="3"/>
  <c r="T150" i="3"/>
  <c r="R150" i="3"/>
  <c r="S150" i="3"/>
  <c r="P83" i="3"/>
  <c r="S83" i="3"/>
  <c r="T83" i="3"/>
  <c r="R83" i="3"/>
  <c r="P167" i="3"/>
  <c r="R167" i="3"/>
  <c r="S167" i="3"/>
  <c r="T167" i="3"/>
  <c r="R61" i="3"/>
  <c r="T61" i="3"/>
  <c r="S61" i="3"/>
  <c r="P205" i="3"/>
  <c r="R205" i="3"/>
  <c r="S205" i="3"/>
  <c r="T205" i="3"/>
  <c r="R74" i="3"/>
  <c r="T74" i="3"/>
  <c r="S74" i="3"/>
  <c r="P180" i="3"/>
  <c r="S180" i="3"/>
  <c r="T180" i="3"/>
  <c r="R180" i="3"/>
  <c r="AA58" i="5"/>
  <c r="AA130" i="5"/>
  <c r="AA202" i="5"/>
  <c r="AA47" i="5"/>
  <c r="AA83" i="5"/>
  <c r="AA119" i="5"/>
  <c r="AA155" i="5"/>
  <c r="AA191" i="5"/>
  <c r="R69" i="3"/>
  <c r="S69" i="3"/>
  <c r="T69" i="3"/>
  <c r="R81" i="3"/>
  <c r="T81" i="3"/>
  <c r="S81" i="3"/>
  <c r="R66" i="3"/>
  <c r="S66" i="3"/>
  <c r="T66" i="3"/>
  <c r="R210" i="3"/>
  <c r="S210" i="3"/>
  <c r="T210" i="3"/>
  <c r="R93" i="3"/>
  <c r="T93" i="3"/>
  <c r="S93" i="3"/>
  <c r="P193" i="3"/>
  <c r="S107" i="3"/>
  <c r="T107" i="3"/>
  <c r="R107" i="3"/>
  <c r="R73" i="3"/>
  <c r="S73" i="3"/>
  <c r="T73" i="3"/>
  <c r="R86" i="3"/>
  <c r="S86" i="3"/>
  <c r="T86" i="3"/>
  <c r="R213" i="3"/>
  <c r="S213" i="3"/>
  <c r="T213" i="3"/>
  <c r="R126" i="3"/>
  <c r="S126" i="3"/>
  <c r="T126" i="3"/>
  <c r="R105" i="3"/>
  <c r="S105" i="3"/>
  <c r="T105" i="3"/>
  <c r="R119" i="3"/>
  <c r="S119" i="3"/>
  <c r="T119" i="3"/>
  <c r="P85" i="3"/>
  <c r="R85" i="3"/>
  <c r="S85" i="3"/>
  <c r="T85" i="3"/>
  <c r="T98" i="3"/>
  <c r="S98" i="3"/>
  <c r="R98" i="3"/>
  <c r="P204" i="3"/>
  <c r="R204" i="3"/>
  <c r="S204" i="3"/>
  <c r="T204" i="3"/>
  <c r="R186" i="3"/>
  <c r="S186" i="3"/>
  <c r="T186" i="3"/>
  <c r="R131" i="3"/>
  <c r="S131" i="3"/>
  <c r="T131" i="3"/>
  <c r="R97" i="3"/>
  <c r="T97" i="3"/>
  <c r="S97" i="3"/>
  <c r="S110" i="3"/>
  <c r="T110" i="3"/>
  <c r="R110" i="3"/>
  <c r="P216" i="3"/>
  <c r="R216" i="3"/>
  <c r="S216" i="3"/>
  <c r="T216" i="3"/>
  <c r="P75" i="3"/>
  <c r="R75" i="3"/>
  <c r="S75" i="3"/>
  <c r="T75" i="3"/>
  <c r="AA110" i="5"/>
  <c r="AA45" i="5"/>
  <c r="AA21" i="5"/>
  <c r="R42" i="3"/>
  <c r="S42" i="3"/>
  <c r="T42" i="3"/>
  <c r="R129" i="3"/>
  <c r="S129" i="3"/>
  <c r="T129" i="3"/>
  <c r="R155" i="3"/>
  <c r="S155" i="3"/>
  <c r="T155" i="3"/>
  <c r="R109" i="3"/>
  <c r="T109" i="3"/>
  <c r="S109" i="3"/>
  <c r="P215" i="3"/>
  <c r="R215" i="3"/>
  <c r="S215" i="3"/>
  <c r="T215" i="3"/>
  <c r="R122" i="3"/>
  <c r="T122" i="3"/>
  <c r="S122" i="3"/>
  <c r="P12" i="3"/>
  <c r="R12" i="3"/>
  <c r="S12" i="3"/>
  <c r="T12" i="3"/>
  <c r="P156" i="3"/>
  <c r="S156" i="3"/>
  <c r="T156" i="3"/>
  <c r="R156" i="3"/>
  <c r="T18" i="3"/>
  <c r="R18" i="3"/>
  <c r="S18" i="3"/>
  <c r="T141" i="3"/>
  <c r="R141" i="3"/>
  <c r="S141" i="3"/>
  <c r="R179" i="3"/>
  <c r="S179" i="3"/>
  <c r="T179" i="3"/>
  <c r="R121" i="3"/>
  <c r="S121" i="3"/>
  <c r="T121" i="3"/>
  <c r="R134" i="3"/>
  <c r="S134" i="3"/>
  <c r="T134" i="3"/>
  <c r="P24" i="3"/>
  <c r="R24" i="3"/>
  <c r="S24" i="3"/>
  <c r="T24" i="3"/>
  <c r="R102" i="3"/>
  <c r="S102" i="3"/>
  <c r="T102" i="3"/>
  <c r="R78" i="3"/>
  <c r="S78" i="3"/>
  <c r="T78" i="3"/>
  <c r="R153" i="3"/>
  <c r="S153" i="3"/>
  <c r="T153" i="3"/>
  <c r="R191" i="3"/>
  <c r="S191" i="3"/>
  <c r="T191" i="3"/>
  <c r="R133" i="3"/>
  <c r="S133" i="3"/>
  <c r="T133" i="3"/>
  <c r="R146" i="3"/>
  <c r="S146" i="3"/>
  <c r="T146" i="3"/>
  <c r="P60" i="3"/>
  <c r="R60" i="3"/>
  <c r="T60" i="3"/>
  <c r="S60" i="3"/>
  <c r="R117" i="3"/>
  <c r="T117" i="3"/>
  <c r="S117" i="3"/>
  <c r="S9" i="3"/>
  <c r="R9" i="3"/>
  <c r="T9" i="3"/>
  <c r="AA79" i="5"/>
  <c r="AA51" i="5"/>
  <c r="AA133" i="5"/>
  <c r="AA135" i="5"/>
  <c r="AA44" i="5"/>
  <c r="AA159" i="5"/>
  <c r="AA66" i="5"/>
  <c r="AA136" i="5"/>
  <c r="AA147" i="5"/>
  <c r="AA175" i="5"/>
  <c r="AA15" i="5"/>
  <c r="AA121" i="5"/>
  <c r="AA56" i="5"/>
  <c r="AA163" i="5"/>
  <c r="AA210" i="5"/>
  <c r="AA54" i="5"/>
  <c r="AA124" i="5"/>
  <c r="AA111" i="5"/>
  <c r="AA43" i="5"/>
  <c r="AA185" i="5"/>
  <c r="AA109" i="5"/>
  <c r="AA20" i="5"/>
  <c r="AA128" i="5"/>
  <c r="AA127" i="5"/>
  <c r="AA198" i="5"/>
  <c r="AA42" i="5"/>
  <c r="AA195" i="5"/>
  <c r="AA112" i="5"/>
  <c r="AA115" i="5"/>
  <c r="AA99" i="5"/>
  <c r="AA97" i="5"/>
  <c r="AA90" i="5"/>
  <c r="AA186" i="5"/>
  <c r="AA30" i="5"/>
  <c r="AA104" i="5"/>
  <c r="AA100" i="5"/>
  <c r="AA140" i="5"/>
  <c r="AA187" i="5"/>
  <c r="AA211" i="5"/>
  <c r="AA65" i="5"/>
  <c r="AA85" i="5"/>
  <c r="AA174" i="5"/>
  <c r="AA18" i="5"/>
  <c r="AA75" i="5"/>
  <c r="AA88" i="5"/>
  <c r="AA151" i="5"/>
  <c r="AA67" i="5"/>
  <c r="AA29" i="5"/>
  <c r="AA73" i="5"/>
  <c r="AA164" i="5"/>
  <c r="AA162" i="5"/>
  <c r="AA39" i="5"/>
  <c r="AA76" i="5"/>
  <c r="AA139" i="5"/>
  <c r="AA205" i="5"/>
  <c r="AA61" i="5"/>
  <c r="AA176" i="5"/>
  <c r="AA212" i="5"/>
  <c r="AA150" i="5"/>
  <c r="AA152" i="5"/>
  <c r="AA208" i="5"/>
  <c r="AA64" i="5"/>
  <c r="AA10" i="5"/>
  <c r="AA91" i="5"/>
  <c r="AA31" i="5"/>
  <c r="AA193" i="5"/>
  <c r="AA49" i="5"/>
  <c r="AA137" i="5"/>
  <c r="AA138" i="5"/>
  <c r="AA196" i="5"/>
  <c r="AA52" i="5"/>
  <c r="AA188" i="5"/>
  <c r="AA207" i="5"/>
  <c r="AA55" i="5"/>
  <c r="AA181" i="5"/>
  <c r="AA37" i="5"/>
  <c r="AA92" i="5"/>
  <c r="AA200" i="5"/>
  <c r="AA126" i="5"/>
  <c r="AA184" i="5"/>
  <c r="AA40" i="5"/>
  <c r="AA149" i="5"/>
  <c r="AA7" i="5"/>
  <c r="AA9" i="5"/>
  <c r="AA171" i="5"/>
  <c r="AA19" i="5"/>
  <c r="AA169" i="5"/>
  <c r="AA25" i="5"/>
  <c r="AA63" i="5"/>
  <c r="AA161" i="5"/>
  <c r="AA114" i="5"/>
  <c r="AA172" i="5"/>
  <c r="AA28" i="5"/>
  <c r="AA68" i="5"/>
  <c r="AA14" i="5"/>
  <c r="AA123" i="5"/>
  <c r="AA199" i="5"/>
  <c r="AA157" i="5"/>
  <c r="AA27" i="5"/>
  <c r="AA116" i="5"/>
  <c r="AA102" i="5"/>
  <c r="AA160" i="5"/>
  <c r="AA16" i="5"/>
  <c r="AA32" i="5"/>
  <c r="AA87" i="5"/>
  <c r="AA103" i="5"/>
  <c r="AA145" i="5"/>
  <c r="AA80" i="5"/>
  <c r="AA78" i="5"/>
  <c r="AA148" i="5"/>
  <c r="AA183" i="5"/>
  <c r="T138" i="3"/>
  <c r="S138" i="3"/>
  <c r="R138" i="3"/>
  <c r="R21" i="3"/>
  <c r="S21" i="3"/>
  <c r="T21" i="3"/>
  <c r="R165" i="3"/>
  <c r="S165" i="3"/>
  <c r="T165" i="3"/>
  <c r="R203" i="3"/>
  <c r="S203" i="3"/>
  <c r="T203" i="3"/>
  <c r="P145" i="3"/>
  <c r="R145" i="3"/>
  <c r="S145" i="3"/>
  <c r="T145" i="3"/>
  <c r="P95" i="3"/>
  <c r="R95" i="3"/>
  <c r="T95" i="3"/>
  <c r="S95" i="3"/>
  <c r="P14" i="3"/>
  <c r="S14" i="3"/>
  <c r="R14" i="3"/>
  <c r="T14" i="3"/>
  <c r="P158" i="3"/>
  <c r="S158" i="3"/>
  <c r="T158" i="3"/>
  <c r="R158" i="3"/>
  <c r="P47" i="3"/>
  <c r="R47" i="3"/>
  <c r="S47" i="3"/>
  <c r="T47" i="3"/>
  <c r="P72" i="3"/>
  <c r="R72" i="3"/>
  <c r="T72" i="3"/>
  <c r="S72" i="3"/>
  <c r="U32" i="5"/>
  <c r="U200" i="5"/>
  <c r="U212" i="5"/>
  <c r="U79" i="5"/>
  <c r="U89" i="5"/>
  <c r="U96" i="5"/>
  <c r="U115" i="5"/>
  <c r="U145" i="5"/>
  <c r="U10" i="5"/>
  <c r="U9" i="5"/>
  <c r="U48" i="5"/>
  <c r="U133" i="5"/>
  <c r="U5" i="5"/>
  <c r="U37" i="5"/>
  <c r="U17" i="5"/>
  <c r="U121" i="5"/>
  <c r="U176" i="5"/>
  <c r="U116" i="5"/>
  <c r="U140" i="5"/>
  <c r="U91" i="5"/>
  <c r="U109" i="5"/>
  <c r="U7" i="5"/>
  <c r="U6" i="5"/>
  <c r="U128" i="5"/>
  <c r="U209" i="5"/>
  <c r="U113" i="5"/>
  <c r="U92" i="5"/>
  <c r="U24" i="5"/>
  <c r="U97" i="5"/>
  <c r="U13" i="5"/>
  <c r="U85" i="5"/>
  <c r="U104" i="5"/>
  <c r="U197" i="5"/>
  <c r="U137" i="5"/>
  <c r="U73" i="5"/>
  <c r="U12" i="5"/>
  <c r="U44" i="5"/>
  <c r="U56" i="5"/>
  <c r="U125" i="5"/>
  <c r="U65" i="5"/>
  <c r="U68" i="5"/>
  <c r="U84" i="5"/>
  <c r="U193" i="5"/>
  <c r="U80" i="5"/>
  <c r="U53" i="5"/>
  <c r="U103" i="5"/>
  <c r="U181" i="5"/>
  <c r="U188" i="5"/>
  <c r="U161" i="5"/>
  <c r="U36" i="5"/>
  <c r="U169" i="5"/>
  <c r="R162" i="3"/>
  <c r="S162" i="3"/>
  <c r="T162" i="3"/>
  <c r="R54" i="3"/>
  <c r="S54" i="3"/>
  <c r="T54" i="3"/>
  <c r="R198" i="3"/>
  <c r="S198" i="3"/>
  <c r="T198" i="3"/>
  <c r="R33" i="3"/>
  <c r="S33" i="3"/>
  <c r="T33" i="3"/>
  <c r="R177" i="3"/>
  <c r="S177" i="3"/>
  <c r="T177" i="3"/>
  <c r="P13" i="3"/>
  <c r="T13" i="3"/>
  <c r="R13" i="3"/>
  <c r="S13" i="3"/>
  <c r="P157" i="3"/>
  <c r="R157" i="3"/>
  <c r="S157" i="3"/>
  <c r="T157" i="3"/>
  <c r="P11" i="3"/>
  <c r="T11" i="3"/>
  <c r="R11" i="3"/>
  <c r="S11" i="3"/>
  <c r="P26" i="3"/>
  <c r="R26" i="3"/>
  <c r="T26" i="3"/>
  <c r="S26" i="3"/>
  <c r="P170" i="3"/>
  <c r="R170" i="3"/>
  <c r="S170" i="3"/>
  <c r="T170" i="3"/>
  <c r="P71" i="3"/>
  <c r="R71" i="3"/>
  <c r="S71" i="3"/>
  <c r="T71" i="3"/>
  <c r="P96" i="3"/>
  <c r="R96" i="3"/>
  <c r="S96" i="3"/>
  <c r="T96" i="3"/>
  <c r="T19" i="5"/>
  <c r="R19" i="5"/>
  <c r="S19" i="5"/>
  <c r="P19" i="5"/>
  <c r="T108" i="5"/>
  <c r="R108" i="5"/>
  <c r="U61" i="5"/>
  <c r="R69" i="5"/>
  <c r="U69" i="5"/>
  <c r="T69" i="5"/>
  <c r="R201" i="5"/>
  <c r="T201" i="5"/>
  <c r="U201" i="5"/>
  <c r="R70" i="5"/>
  <c r="T70" i="5"/>
  <c r="U70" i="5"/>
  <c r="R75" i="5"/>
  <c r="T75" i="5"/>
  <c r="U75" i="5"/>
  <c r="P75" i="5"/>
  <c r="S75" i="5"/>
  <c r="P40" i="3"/>
  <c r="R40" i="3"/>
  <c r="S40" i="3"/>
  <c r="T40" i="3"/>
  <c r="P184" i="3"/>
  <c r="R184" i="3"/>
  <c r="S184" i="3"/>
  <c r="T184" i="3"/>
  <c r="AA82" i="5"/>
  <c r="AA154" i="5"/>
  <c r="AA23" i="5"/>
  <c r="AA59" i="5"/>
  <c r="AA95" i="5"/>
  <c r="AA131" i="5"/>
  <c r="AA167" i="5"/>
  <c r="AA203" i="5"/>
  <c r="P87" i="3"/>
  <c r="R87" i="3"/>
  <c r="S87" i="3"/>
  <c r="T87" i="3"/>
  <c r="P144" i="3"/>
  <c r="R144" i="3"/>
  <c r="S144" i="3"/>
  <c r="T144" i="3"/>
  <c r="AA146" i="5"/>
  <c r="AA69" i="5"/>
  <c r="AA105" i="5"/>
  <c r="AA189" i="5"/>
  <c r="P77" i="5"/>
  <c r="AA50" i="5"/>
  <c r="P44" i="3"/>
  <c r="R44" i="3"/>
  <c r="S44" i="3"/>
  <c r="T44" i="3"/>
  <c r="P188" i="3"/>
  <c r="R188" i="3"/>
  <c r="S188" i="3"/>
  <c r="T188" i="3"/>
  <c r="AA132" i="5"/>
  <c r="S25" i="5"/>
  <c r="P61" i="5"/>
  <c r="P25" i="5"/>
  <c r="U29" i="5"/>
  <c r="R185" i="5"/>
  <c r="S92" i="5"/>
  <c r="R31" i="5"/>
  <c r="U31" i="5"/>
  <c r="P31" i="5"/>
  <c r="S31" i="5"/>
  <c r="R132" i="5"/>
  <c r="T132" i="5"/>
  <c r="U132" i="5"/>
  <c r="AA8" i="5"/>
  <c r="S44" i="5"/>
  <c r="R141" i="5"/>
  <c r="T141" i="5"/>
  <c r="U141" i="5"/>
  <c r="R142" i="5"/>
  <c r="T142" i="5"/>
  <c r="U142" i="5"/>
  <c r="R202" i="5"/>
  <c r="T202" i="5"/>
  <c r="U202" i="5"/>
  <c r="R83" i="5"/>
  <c r="T83" i="5"/>
  <c r="U83" i="5"/>
  <c r="R62" i="5"/>
  <c r="T62" i="5"/>
  <c r="U62" i="5"/>
  <c r="S62" i="5"/>
  <c r="R134" i="5"/>
  <c r="T134" i="5"/>
  <c r="U134" i="5"/>
  <c r="S134" i="5"/>
  <c r="R206" i="5"/>
  <c r="U206" i="5"/>
  <c r="T206" i="5"/>
  <c r="S206" i="5"/>
  <c r="R147" i="5"/>
  <c r="U147" i="5"/>
  <c r="T147" i="5"/>
  <c r="S147" i="5"/>
  <c r="P147" i="5"/>
  <c r="R16" i="5"/>
  <c r="T16" i="5"/>
  <c r="U16" i="5"/>
  <c r="S16" i="5"/>
  <c r="P16" i="5"/>
  <c r="R88" i="5"/>
  <c r="T88" i="5"/>
  <c r="U88" i="5"/>
  <c r="P88" i="5"/>
  <c r="S88" i="5"/>
  <c r="R160" i="5"/>
  <c r="T160" i="5"/>
  <c r="U160" i="5"/>
  <c r="S160" i="5"/>
  <c r="P160" i="5"/>
  <c r="R30" i="5"/>
  <c r="T30" i="5"/>
  <c r="U30" i="5"/>
  <c r="P30" i="5"/>
  <c r="S30" i="5"/>
  <c r="R102" i="5"/>
  <c r="T102" i="5"/>
  <c r="U102" i="5"/>
  <c r="S102" i="5"/>
  <c r="P102" i="5"/>
  <c r="T174" i="5"/>
  <c r="U174" i="5"/>
  <c r="R174" i="5"/>
  <c r="S174" i="5"/>
  <c r="P174" i="5"/>
  <c r="R52" i="3"/>
  <c r="S52" i="3"/>
  <c r="T52" i="3"/>
  <c r="P196" i="3"/>
  <c r="R196" i="3"/>
  <c r="S196" i="3"/>
  <c r="T196" i="3"/>
  <c r="P99" i="3"/>
  <c r="S99" i="3"/>
  <c r="T99" i="3"/>
  <c r="R99" i="3"/>
  <c r="P31" i="3"/>
  <c r="R31" i="3"/>
  <c r="S31" i="3"/>
  <c r="T31" i="3"/>
  <c r="AA182" i="5"/>
  <c r="AA62" i="5"/>
  <c r="P56" i="3"/>
  <c r="T56" i="3"/>
  <c r="S56" i="3"/>
  <c r="R56" i="3"/>
  <c r="P200" i="3"/>
  <c r="R200" i="3"/>
  <c r="S200" i="3"/>
  <c r="T200" i="3"/>
  <c r="AA144" i="5"/>
  <c r="S205" i="5"/>
  <c r="U19" i="5"/>
  <c r="T29" i="5"/>
  <c r="P164" i="5"/>
  <c r="R55" i="5"/>
  <c r="U55" i="5"/>
  <c r="T55" i="5"/>
  <c r="S55" i="5"/>
  <c r="P55" i="5"/>
  <c r="R144" i="5"/>
  <c r="U144" i="5"/>
  <c r="T144" i="5"/>
  <c r="R213" i="5"/>
  <c r="T213" i="5"/>
  <c r="U213" i="5"/>
  <c r="T22" i="5"/>
  <c r="U22" i="5"/>
  <c r="R22" i="5"/>
  <c r="U179" i="5"/>
  <c r="R179" i="5"/>
  <c r="T179" i="5"/>
  <c r="T28" i="5"/>
  <c r="U28" i="5"/>
  <c r="R28" i="5"/>
  <c r="P28" i="5"/>
  <c r="S28" i="5"/>
  <c r="R100" i="5"/>
  <c r="T100" i="5"/>
  <c r="U100" i="5"/>
  <c r="S100" i="5"/>
  <c r="P100" i="5"/>
  <c r="AA41" i="5"/>
  <c r="P64" i="3"/>
  <c r="R64" i="3"/>
  <c r="S64" i="3"/>
  <c r="T64" i="3"/>
  <c r="P208" i="3"/>
  <c r="R208" i="3"/>
  <c r="S208" i="3"/>
  <c r="T208" i="3"/>
  <c r="AA22" i="5"/>
  <c r="AA94" i="5"/>
  <c r="AA166" i="5"/>
  <c r="R111" i="3"/>
  <c r="S111" i="3"/>
  <c r="T111" i="3"/>
  <c r="P67" i="3"/>
  <c r="S67" i="3"/>
  <c r="T67" i="3"/>
  <c r="R67" i="3"/>
  <c r="P7" i="3"/>
  <c r="S7" i="3"/>
  <c r="R7" i="3"/>
  <c r="T7" i="3"/>
  <c r="AA117" i="5"/>
  <c r="AA201" i="5"/>
  <c r="AA86" i="5"/>
  <c r="P68" i="3"/>
  <c r="S68" i="3"/>
  <c r="T68" i="3"/>
  <c r="R68" i="3"/>
  <c r="P212" i="3"/>
  <c r="R212" i="3"/>
  <c r="S212" i="3"/>
  <c r="T212" i="3"/>
  <c r="AA156" i="5"/>
  <c r="U205" i="5"/>
  <c r="R29" i="5"/>
  <c r="U101" i="5"/>
  <c r="T164" i="5"/>
  <c r="R67" i="5"/>
  <c r="U67" i="5"/>
  <c r="S67" i="5"/>
  <c r="P67" i="5"/>
  <c r="T156" i="5"/>
  <c r="R156" i="5"/>
  <c r="U156" i="5"/>
  <c r="T115" i="5"/>
  <c r="P115" i="5"/>
  <c r="S115" i="5"/>
  <c r="S128" i="5"/>
  <c r="P128" i="5"/>
  <c r="R81" i="5"/>
  <c r="U81" i="5"/>
  <c r="T81" i="5"/>
  <c r="R82" i="5"/>
  <c r="U82" i="5"/>
  <c r="T82" i="5"/>
  <c r="T154" i="5"/>
  <c r="U154" i="5"/>
  <c r="R154" i="5"/>
  <c r="R214" i="5"/>
  <c r="T214" i="5"/>
  <c r="U214" i="5"/>
  <c r="R74" i="5"/>
  <c r="T74" i="5"/>
  <c r="U74" i="5"/>
  <c r="P74" i="5"/>
  <c r="S74" i="5"/>
  <c r="U146" i="5"/>
  <c r="R146" i="5"/>
  <c r="T146" i="5"/>
  <c r="P146" i="5"/>
  <c r="S146" i="5"/>
  <c r="R15" i="5"/>
  <c r="S15" i="5"/>
  <c r="T15" i="5"/>
  <c r="U15" i="5"/>
  <c r="P15" i="5"/>
  <c r="R87" i="5"/>
  <c r="U87" i="5"/>
  <c r="T87" i="5"/>
  <c r="P87" i="5"/>
  <c r="S87" i="5"/>
  <c r="T159" i="5"/>
  <c r="R159" i="5"/>
  <c r="U159" i="5"/>
  <c r="S159" i="5"/>
  <c r="P159" i="5"/>
  <c r="T172" i="5"/>
  <c r="U172" i="5"/>
  <c r="R172" i="5"/>
  <c r="P172" i="5"/>
  <c r="S172" i="5"/>
  <c r="R42" i="5"/>
  <c r="T42" i="5"/>
  <c r="U42" i="5"/>
  <c r="S42" i="5"/>
  <c r="P42" i="5"/>
  <c r="T114" i="5"/>
  <c r="U114" i="5"/>
  <c r="R114" i="5"/>
  <c r="P114" i="5"/>
  <c r="S114" i="5"/>
  <c r="R186" i="5"/>
  <c r="T186" i="5"/>
  <c r="U186" i="5"/>
  <c r="P186" i="5"/>
  <c r="S186" i="5"/>
  <c r="AA77" i="5"/>
  <c r="P76" i="3"/>
  <c r="R76" i="3"/>
  <c r="S76" i="3"/>
  <c r="T76" i="3"/>
  <c r="P123" i="3"/>
  <c r="S123" i="3"/>
  <c r="T123" i="3"/>
  <c r="R123" i="3"/>
  <c r="P115" i="3"/>
  <c r="R115" i="3"/>
  <c r="S115" i="3"/>
  <c r="T115" i="3"/>
  <c r="P19" i="3"/>
  <c r="R19" i="3"/>
  <c r="T19" i="3"/>
  <c r="S19" i="3"/>
  <c r="P43" i="3"/>
  <c r="R43" i="3"/>
  <c r="S43" i="3"/>
  <c r="T43" i="3"/>
  <c r="P55" i="3"/>
  <c r="R55" i="3"/>
  <c r="T55" i="3"/>
  <c r="S55" i="3"/>
  <c r="AA33" i="5"/>
  <c r="AA98" i="5"/>
  <c r="P80" i="3"/>
  <c r="R80" i="3"/>
  <c r="S80" i="3"/>
  <c r="T80" i="3"/>
  <c r="AA24" i="5"/>
  <c r="AA168" i="5"/>
  <c r="S61" i="5"/>
  <c r="T101" i="5"/>
  <c r="S173" i="5"/>
  <c r="R164" i="5"/>
  <c r="S152" i="5"/>
  <c r="R91" i="5"/>
  <c r="S91" i="5"/>
  <c r="P91" i="5"/>
  <c r="T23" i="5"/>
  <c r="U23" i="5"/>
  <c r="R23" i="5"/>
  <c r="T168" i="5"/>
  <c r="U168" i="5"/>
  <c r="R168" i="5"/>
  <c r="R21" i="5"/>
  <c r="T21" i="5"/>
  <c r="U21" i="5"/>
  <c r="R93" i="5"/>
  <c r="T93" i="5"/>
  <c r="U93" i="5"/>
  <c r="T153" i="5"/>
  <c r="U153" i="5"/>
  <c r="R153" i="5"/>
  <c r="R94" i="5"/>
  <c r="T94" i="5"/>
  <c r="U94" i="5"/>
  <c r="R107" i="5"/>
  <c r="T107" i="5"/>
  <c r="U107" i="5"/>
  <c r="R191" i="5"/>
  <c r="T191" i="5"/>
  <c r="U191" i="5"/>
  <c r="U86" i="5"/>
  <c r="R86" i="5"/>
  <c r="T86" i="5"/>
  <c r="P86" i="5"/>
  <c r="S86" i="5"/>
  <c r="R158" i="5"/>
  <c r="T158" i="5"/>
  <c r="U158" i="5"/>
  <c r="S158" i="5"/>
  <c r="P158" i="5"/>
  <c r="AA113" i="5"/>
  <c r="P88" i="3"/>
  <c r="S88" i="3"/>
  <c r="R88" i="3"/>
  <c r="T88" i="3"/>
  <c r="AA34" i="5"/>
  <c r="AA106" i="5"/>
  <c r="AA178" i="5"/>
  <c r="AA35" i="5"/>
  <c r="AA71" i="5"/>
  <c r="AA107" i="5"/>
  <c r="AA143" i="5"/>
  <c r="AA179" i="5"/>
  <c r="AA215" i="5"/>
  <c r="R135" i="3"/>
  <c r="S135" i="3"/>
  <c r="T135" i="3"/>
  <c r="P151" i="3"/>
  <c r="R151" i="3"/>
  <c r="S151" i="3"/>
  <c r="T151" i="3"/>
  <c r="P79" i="3"/>
  <c r="R79" i="3"/>
  <c r="T79" i="3"/>
  <c r="S79" i="3"/>
  <c r="P91" i="3"/>
  <c r="R91" i="3"/>
  <c r="T91" i="3"/>
  <c r="S91" i="3"/>
  <c r="P103" i="3"/>
  <c r="R103" i="3"/>
  <c r="S103" i="3"/>
  <c r="T103" i="3"/>
  <c r="AA153" i="5"/>
  <c r="S201" i="5"/>
  <c r="AA122" i="5"/>
  <c r="P92" i="3"/>
  <c r="S92" i="3"/>
  <c r="T92" i="3"/>
  <c r="R92" i="3"/>
  <c r="AA36" i="5"/>
  <c r="AA180" i="5"/>
  <c r="P48" i="3"/>
  <c r="S48" i="3"/>
  <c r="R48" i="3"/>
  <c r="T48" i="3"/>
  <c r="P169" i="5"/>
  <c r="S169" i="5"/>
  <c r="U108" i="5"/>
  <c r="P41" i="5"/>
  <c r="U173" i="5"/>
  <c r="U20" i="5"/>
  <c r="U152" i="5"/>
  <c r="R103" i="5"/>
  <c r="T103" i="5"/>
  <c r="P103" i="5"/>
  <c r="S103" i="5"/>
  <c r="R59" i="5"/>
  <c r="T59" i="5"/>
  <c r="U59" i="5"/>
  <c r="R180" i="5"/>
  <c r="T180" i="5"/>
  <c r="U180" i="5"/>
  <c r="U14" i="5"/>
  <c r="S14" i="5"/>
  <c r="U34" i="5"/>
  <c r="R34" i="5"/>
  <c r="T34" i="5"/>
  <c r="R166" i="5"/>
  <c r="T166" i="5"/>
  <c r="U166" i="5"/>
  <c r="R35" i="5"/>
  <c r="T35" i="5"/>
  <c r="U35" i="5"/>
  <c r="R27" i="5"/>
  <c r="T27" i="5"/>
  <c r="U27" i="5"/>
  <c r="S27" i="5"/>
  <c r="P27" i="5"/>
  <c r="R99" i="5"/>
  <c r="T99" i="5"/>
  <c r="U99" i="5"/>
  <c r="S99" i="5"/>
  <c r="P99" i="5"/>
  <c r="T171" i="5"/>
  <c r="U171" i="5"/>
  <c r="R171" i="5"/>
  <c r="P171" i="5"/>
  <c r="S171" i="5"/>
  <c r="U40" i="5"/>
  <c r="R40" i="5"/>
  <c r="T40" i="5"/>
  <c r="S40" i="5"/>
  <c r="P40" i="5"/>
  <c r="T112" i="5"/>
  <c r="U112" i="5"/>
  <c r="R112" i="5"/>
  <c r="P112" i="5"/>
  <c r="S112" i="5"/>
  <c r="T184" i="5"/>
  <c r="R184" i="5"/>
  <c r="U184" i="5"/>
  <c r="P184" i="5"/>
  <c r="S184" i="5"/>
  <c r="T54" i="5"/>
  <c r="U54" i="5"/>
  <c r="R54" i="5"/>
  <c r="S54" i="5"/>
  <c r="P54" i="5"/>
  <c r="U126" i="5"/>
  <c r="R126" i="5"/>
  <c r="T126" i="5"/>
  <c r="S126" i="5"/>
  <c r="P126" i="5"/>
  <c r="R198" i="5"/>
  <c r="T198" i="5"/>
  <c r="U198" i="5"/>
  <c r="P198" i="5"/>
  <c r="S198" i="5"/>
  <c r="P100" i="3"/>
  <c r="R100" i="3"/>
  <c r="S100" i="3"/>
  <c r="T100" i="3"/>
  <c r="AA17" i="5"/>
  <c r="R163" i="3"/>
  <c r="S163" i="3"/>
  <c r="T163" i="3"/>
  <c r="P143" i="3"/>
  <c r="R143" i="3"/>
  <c r="S143" i="3"/>
  <c r="T143" i="3"/>
  <c r="AA81" i="5"/>
  <c r="AA165" i="5"/>
  <c r="AA134" i="5"/>
  <c r="P104" i="3"/>
  <c r="R104" i="3"/>
  <c r="T104" i="3"/>
  <c r="S104" i="3"/>
  <c r="AA48" i="5"/>
  <c r="AA192" i="5"/>
  <c r="U77" i="5"/>
  <c r="R127" i="5"/>
  <c r="T127" i="5"/>
  <c r="U127" i="5"/>
  <c r="S127" i="5"/>
  <c r="P127" i="5"/>
  <c r="U95" i="5"/>
  <c r="R95" i="5"/>
  <c r="T95" i="5"/>
  <c r="R24" i="5"/>
  <c r="P24" i="5"/>
  <c r="R204" i="5"/>
  <c r="U204" i="5"/>
  <c r="T204" i="5"/>
  <c r="U43" i="5"/>
  <c r="R43" i="5"/>
  <c r="S43" i="5"/>
  <c r="P43" i="5"/>
  <c r="R151" i="5"/>
  <c r="U151" i="5"/>
  <c r="T151" i="5"/>
  <c r="S151" i="5"/>
  <c r="P151" i="5"/>
  <c r="T33" i="5"/>
  <c r="U33" i="5"/>
  <c r="R33" i="5"/>
  <c r="U105" i="5"/>
  <c r="R105" i="5"/>
  <c r="T105" i="5"/>
  <c r="R165" i="5"/>
  <c r="T165" i="5"/>
  <c r="U165" i="5"/>
  <c r="R106" i="5"/>
  <c r="U106" i="5"/>
  <c r="T106" i="5"/>
  <c r="R119" i="5"/>
  <c r="T119" i="5"/>
  <c r="U119" i="5"/>
  <c r="T215" i="5"/>
  <c r="R215" i="5"/>
  <c r="U215" i="5"/>
  <c r="AA197" i="5"/>
  <c r="P112" i="3"/>
  <c r="R112" i="3"/>
  <c r="S112" i="3"/>
  <c r="T112" i="3"/>
  <c r="AA53" i="5"/>
  <c r="T187" i="3"/>
  <c r="P84" i="3"/>
  <c r="R84" i="3"/>
  <c r="T84" i="3"/>
  <c r="S84" i="3"/>
  <c r="P15" i="3"/>
  <c r="T15" i="3"/>
  <c r="R15" i="3"/>
  <c r="S15" i="3"/>
  <c r="R159" i="3"/>
  <c r="S159" i="3"/>
  <c r="T159" i="3"/>
  <c r="P175" i="3"/>
  <c r="R175" i="3"/>
  <c r="S175" i="3"/>
  <c r="T175" i="3"/>
  <c r="P211" i="3"/>
  <c r="R211" i="3"/>
  <c r="S211" i="3"/>
  <c r="T211" i="3"/>
  <c r="AA129" i="5"/>
  <c r="AA177" i="5"/>
  <c r="AA158" i="5"/>
  <c r="P116" i="3"/>
  <c r="R116" i="3"/>
  <c r="T116" i="3"/>
  <c r="S116" i="3"/>
  <c r="AA60" i="5"/>
  <c r="AA204" i="5"/>
  <c r="R61" i="5"/>
  <c r="T77" i="5"/>
  <c r="R139" i="5"/>
  <c r="T139" i="5"/>
  <c r="U139" i="5"/>
  <c r="S139" i="5"/>
  <c r="P139" i="5"/>
  <c r="R131" i="5"/>
  <c r="T131" i="5"/>
  <c r="U131" i="5"/>
  <c r="R36" i="5"/>
  <c r="T36" i="5"/>
  <c r="T216" i="5"/>
  <c r="U216" i="5"/>
  <c r="R216" i="5"/>
  <c r="S24" i="5"/>
  <c r="S168" i="5"/>
  <c r="R26" i="5"/>
  <c r="T26" i="5"/>
  <c r="U26" i="5"/>
  <c r="S26" i="5"/>
  <c r="P26" i="5"/>
  <c r="R98" i="5"/>
  <c r="T98" i="5"/>
  <c r="U98" i="5"/>
  <c r="S98" i="5"/>
  <c r="P98" i="5"/>
  <c r="R170" i="5"/>
  <c r="U170" i="5"/>
  <c r="T170" i="5"/>
  <c r="P170" i="5"/>
  <c r="S170" i="5"/>
  <c r="R39" i="5"/>
  <c r="T39" i="5"/>
  <c r="U39" i="5"/>
  <c r="S39" i="5"/>
  <c r="P39" i="5"/>
  <c r="T111" i="5"/>
  <c r="U111" i="5"/>
  <c r="R111" i="5"/>
  <c r="S111" i="5"/>
  <c r="P111" i="5"/>
  <c r="R183" i="5"/>
  <c r="T183" i="5"/>
  <c r="U183" i="5"/>
  <c r="P183" i="5"/>
  <c r="S183" i="5"/>
  <c r="R52" i="5"/>
  <c r="T52" i="5"/>
  <c r="U52" i="5"/>
  <c r="S52" i="5"/>
  <c r="P52" i="5"/>
  <c r="R124" i="5"/>
  <c r="T124" i="5"/>
  <c r="U124" i="5"/>
  <c r="S124" i="5"/>
  <c r="P124" i="5"/>
  <c r="R196" i="5"/>
  <c r="T196" i="5"/>
  <c r="U196" i="5"/>
  <c r="P196" i="5"/>
  <c r="S196" i="5"/>
  <c r="R66" i="5"/>
  <c r="T66" i="5"/>
  <c r="U66" i="5"/>
  <c r="S66" i="5"/>
  <c r="P66" i="5"/>
  <c r="R138" i="5"/>
  <c r="T138" i="5"/>
  <c r="U138" i="5"/>
  <c r="P138" i="5"/>
  <c r="S138" i="5"/>
  <c r="T210" i="5"/>
  <c r="R210" i="5"/>
  <c r="U210" i="5"/>
  <c r="S210" i="5"/>
  <c r="P210" i="5"/>
  <c r="AA101" i="5"/>
  <c r="P124" i="3"/>
  <c r="S124" i="3"/>
  <c r="T124" i="3"/>
  <c r="R124" i="3"/>
  <c r="AA89" i="5"/>
  <c r="AA213" i="5"/>
  <c r="AA170" i="5"/>
  <c r="P128" i="3"/>
  <c r="R128" i="3"/>
  <c r="S128" i="3"/>
  <c r="T128" i="3"/>
  <c r="AA72" i="5"/>
  <c r="AA216" i="5"/>
  <c r="R77" i="5"/>
  <c r="S149" i="5"/>
  <c r="R163" i="5"/>
  <c r="T163" i="5"/>
  <c r="U163" i="5"/>
  <c r="S163" i="5"/>
  <c r="R167" i="5"/>
  <c r="U167" i="5"/>
  <c r="T167" i="5"/>
  <c r="U60" i="5"/>
  <c r="R60" i="5"/>
  <c r="T60" i="5"/>
  <c r="U164" i="5"/>
  <c r="R45" i="5"/>
  <c r="U45" i="5"/>
  <c r="T45" i="5"/>
  <c r="T177" i="5"/>
  <c r="U177" i="5"/>
  <c r="R177" i="5"/>
  <c r="R46" i="5"/>
  <c r="U46" i="5"/>
  <c r="T46" i="5"/>
  <c r="R118" i="5"/>
  <c r="T118" i="5"/>
  <c r="U118" i="5"/>
  <c r="T178" i="5"/>
  <c r="U178" i="5"/>
  <c r="R178" i="5"/>
  <c r="R47" i="5"/>
  <c r="T47" i="5"/>
  <c r="U47" i="5"/>
  <c r="R51" i="5"/>
  <c r="U51" i="5"/>
  <c r="T51" i="5"/>
  <c r="S51" i="5"/>
  <c r="P51" i="5"/>
  <c r="R123" i="5"/>
  <c r="T123" i="5"/>
  <c r="U123" i="5"/>
  <c r="S123" i="5"/>
  <c r="P123" i="5"/>
  <c r="U64" i="5"/>
  <c r="R64" i="5"/>
  <c r="T64" i="5"/>
  <c r="S64" i="5"/>
  <c r="P64" i="5"/>
  <c r="R208" i="5"/>
  <c r="T208" i="5"/>
  <c r="U208" i="5"/>
  <c r="S208" i="5"/>
  <c r="P208" i="5"/>
  <c r="R150" i="5"/>
  <c r="U150" i="5"/>
  <c r="T150" i="5"/>
  <c r="S150" i="5"/>
  <c r="P150" i="5"/>
  <c r="P136" i="3"/>
  <c r="R136" i="3"/>
  <c r="S136" i="3"/>
  <c r="T136" i="3"/>
  <c r="AA125" i="5"/>
  <c r="P39" i="3"/>
  <c r="R39" i="3"/>
  <c r="S39" i="3"/>
  <c r="T39" i="3"/>
  <c r="R183" i="3"/>
  <c r="S183" i="3"/>
  <c r="T183" i="3"/>
  <c r="AA93" i="5"/>
  <c r="AA194" i="5"/>
  <c r="P140" i="3"/>
  <c r="R140" i="3"/>
  <c r="S140" i="3"/>
  <c r="T140" i="3"/>
  <c r="AA84" i="5"/>
  <c r="U149" i="5"/>
  <c r="T175" i="5"/>
  <c r="U175" i="5"/>
  <c r="R175" i="5"/>
  <c r="S175" i="5"/>
  <c r="R203" i="5"/>
  <c r="U203" i="5"/>
  <c r="T203" i="5"/>
  <c r="R72" i="5"/>
  <c r="T72" i="5"/>
  <c r="U72" i="5"/>
  <c r="U25" i="5"/>
  <c r="R117" i="5"/>
  <c r="T117" i="5"/>
  <c r="U117" i="5"/>
  <c r="U143" i="5"/>
  <c r="T143" i="5"/>
  <c r="R143" i="5"/>
  <c r="P108" i="5"/>
  <c r="R38" i="5"/>
  <c r="T38" i="5"/>
  <c r="U38" i="5"/>
  <c r="P38" i="5"/>
  <c r="S38" i="5"/>
  <c r="R110" i="5"/>
  <c r="T110" i="5"/>
  <c r="U110" i="5"/>
  <c r="P110" i="5"/>
  <c r="S110" i="5"/>
  <c r="R182" i="5"/>
  <c r="T182" i="5"/>
  <c r="U182" i="5"/>
  <c r="P182" i="5"/>
  <c r="S182" i="5"/>
  <c r="R195" i="5"/>
  <c r="T195" i="5"/>
  <c r="U195" i="5"/>
  <c r="P195" i="5"/>
  <c r="S195" i="5"/>
  <c r="R136" i="5"/>
  <c r="T136" i="5"/>
  <c r="U136" i="5"/>
  <c r="S136" i="5"/>
  <c r="P136" i="5"/>
  <c r="R78" i="5"/>
  <c r="T78" i="5"/>
  <c r="U78" i="5"/>
  <c r="P78" i="5"/>
  <c r="S78" i="5"/>
  <c r="P148" i="3"/>
  <c r="R148" i="3"/>
  <c r="S148" i="3"/>
  <c r="T148" i="3"/>
  <c r="AA209" i="5"/>
  <c r="R187" i="3"/>
  <c r="P192" i="3"/>
  <c r="R192" i="3"/>
  <c r="S192" i="3"/>
  <c r="T192" i="3"/>
  <c r="P51" i="3"/>
  <c r="S51" i="3"/>
  <c r="T51" i="3"/>
  <c r="R51" i="3"/>
  <c r="R195" i="3"/>
  <c r="S195" i="3"/>
  <c r="T195" i="3"/>
  <c r="AA38" i="5"/>
  <c r="AA141" i="5"/>
  <c r="AA206" i="5"/>
  <c r="R8" i="3"/>
  <c r="S8" i="3"/>
  <c r="T8" i="3"/>
  <c r="P152" i="3"/>
  <c r="R152" i="3"/>
  <c r="S152" i="3"/>
  <c r="T152" i="3"/>
  <c r="AA96" i="5"/>
  <c r="S157" i="5"/>
  <c r="T149" i="5"/>
  <c r="S185" i="5"/>
  <c r="S116" i="5"/>
  <c r="T92" i="5"/>
  <c r="R199" i="5"/>
  <c r="U199" i="5"/>
  <c r="T199" i="5"/>
  <c r="P199" i="5"/>
  <c r="S199" i="5"/>
  <c r="R84" i="5"/>
  <c r="R57" i="5"/>
  <c r="U57" i="5"/>
  <c r="T57" i="5"/>
  <c r="R189" i="5"/>
  <c r="T189" i="5"/>
  <c r="U189" i="5"/>
  <c r="R58" i="5"/>
  <c r="T58" i="5"/>
  <c r="U58" i="5"/>
  <c r="R130" i="5"/>
  <c r="T130" i="5"/>
  <c r="U130" i="5"/>
  <c r="T48" i="5"/>
  <c r="R120" i="5"/>
  <c r="U120" i="5"/>
  <c r="R192" i="5"/>
  <c r="T192" i="5"/>
  <c r="U192" i="5"/>
  <c r="T194" i="5"/>
  <c r="U194" i="5"/>
  <c r="R194" i="5"/>
  <c r="P194" i="5"/>
  <c r="S194" i="5"/>
  <c r="R63" i="5"/>
  <c r="T63" i="5"/>
  <c r="U63" i="5"/>
  <c r="S63" i="5"/>
  <c r="R135" i="5"/>
  <c r="T135" i="5"/>
  <c r="U135" i="5"/>
  <c r="S135" i="5"/>
  <c r="R207" i="5"/>
  <c r="T207" i="5"/>
  <c r="U207" i="5"/>
  <c r="S207" i="5"/>
  <c r="T16" i="3"/>
  <c r="R16" i="3"/>
  <c r="S16" i="3"/>
  <c r="P160" i="3"/>
  <c r="R160" i="3"/>
  <c r="S160" i="3"/>
  <c r="T160" i="3"/>
  <c r="AA173" i="5"/>
  <c r="AA70" i="5"/>
  <c r="AA142" i="5"/>
  <c r="AA214" i="5"/>
  <c r="P63" i="3"/>
  <c r="T63" i="3"/>
  <c r="S63" i="3"/>
  <c r="R63" i="3"/>
  <c r="P207" i="3"/>
  <c r="S207" i="3"/>
  <c r="T207" i="3"/>
  <c r="R207" i="3"/>
  <c r="AA74" i="5"/>
  <c r="AA57" i="5"/>
  <c r="R20" i="3"/>
  <c r="T20" i="3"/>
  <c r="S20" i="3"/>
  <c r="P164" i="3"/>
  <c r="R164" i="3"/>
  <c r="S164" i="3"/>
  <c r="T164" i="3"/>
  <c r="AA108" i="5"/>
  <c r="U157" i="5"/>
  <c r="S188" i="5"/>
  <c r="S80" i="5"/>
  <c r="R211" i="5"/>
  <c r="T211" i="5"/>
  <c r="U211" i="5"/>
  <c r="P211" i="5"/>
  <c r="S211" i="5"/>
  <c r="R96" i="5"/>
  <c r="U49" i="5"/>
  <c r="R79" i="5"/>
  <c r="P79" i="5"/>
  <c r="S79" i="5"/>
  <c r="T187" i="5"/>
  <c r="R187" i="5"/>
  <c r="U187" i="5"/>
  <c r="P187" i="5"/>
  <c r="S187" i="5"/>
  <c r="T129" i="5"/>
  <c r="R129" i="5"/>
  <c r="U129" i="5"/>
  <c r="T190" i="5"/>
  <c r="R190" i="5"/>
  <c r="U190" i="5"/>
  <c r="R71" i="5"/>
  <c r="T71" i="5"/>
  <c r="U71" i="5"/>
  <c r="R155" i="5"/>
  <c r="T155" i="5"/>
  <c r="U155" i="5"/>
  <c r="U50" i="5"/>
  <c r="R50" i="5"/>
  <c r="T50" i="5"/>
  <c r="S50" i="5"/>
  <c r="P50" i="5"/>
  <c r="T122" i="5"/>
  <c r="U122" i="5"/>
  <c r="R122" i="5"/>
  <c r="S122" i="5"/>
  <c r="P122" i="5"/>
  <c r="U76" i="5"/>
  <c r="R76" i="5"/>
  <c r="T76" i="5"/>
  <c r="S76" i="5"/>
  <c r="R148" i="5"/>
  <c r="T148" i="5"/>
  <c r="U148" i="5"/>
  <c r="S148" i="5"/>
  <c r="R18" i="5"/>
  <c r="U18" i="5"/>
  <c r="T18" i="5"/>
  <c r="S18" i="5"/>
  <c r="R90" i="5"/>
  <c r="U90" i="5"/>
  <c r="T90" i="5"/>
  <c r="S90" i="5"/>
  <c r="T162" i="5"/>
  <c r="R162" i="5"/>
  <c r="U162" i="5"/>
  <c r="S162" i="5"/>
  <c r="P28" i="3"/>
  <c r="T28" i="3"/>
  <c r="S28" i="3"/>
  <c r="R28" i="3"/>
  <c r="P172" i="3"/>
  <c r="R172" i="3"/>
  <c r="S172" i="3"/>
  <c r="T172" i="3"/>
  <c r="AA13" i="5"/>
  <c r="S11" i="5"/>
  <c r="T11" i="5"/>
  <c r="U11" i="5"/>
  <c r="P11" i="5"/>
  <c r="R11" i="5"/>
  <c r="AA11" i="5"/>
  <c r="T12" i="5"/>
  <c r="T13" i="5"/>
  <c r="AA5" i="5"/>
  <c r="R13" i="5"/>
  <c r="P8" i="5"/>
  <c r="R8" i="5"/>
  <c r="S8" i="5"/>
  <c r="T8" i="5"/>
  <c r="U8" i="5"/>
  <c r="AA12" i="5"/>
  <c r="AA6" i="5"/>
  <c r="P192" i="5"/>
  <c r="P84" i="5"/>
  <c r="P132" i="5"/>
  <c r="P72" i="5"/>
  <c r="P144" i="5"/>
  <c r="P216" i="5"/>
  <c r="P165" i="5"/>
  <c r="P141" i="5"/>
  <c r="P45" i="5"/>
  <c r="P213" i="5"/>
  <c r="P117" i="5"/>
  <c r="P81" i="5"/>
  <c r="P69" i="5"/>
  <c r="P177" i="5"/>
  <c r="P153" i="5"/>
  <c r="P57" i="5"/>
  <c r="P105" i="5"/>
  <c r="P21" i="5"/>
  <c r="P129" i="5"/>
  <c r="P93" i="5"/>
  <c r="P201" i="5"/>
  <c r="P98" i="3"/>
  <c r="P179" i="3"/>
  <c r="P111" i="3"/>
  <c r="P154" i="5"/>
  <c r="P190" i="5"/>
  <c r="P82" i="5"/>
  <c r="P130" i="5"/>
  <c r="P83" i="5"/>
  <c r="P59" i="5"/>
  <c r="P203" i="5"/>
  <c r="P46" i="5"/>
  <c r="P94" i="5"/>
  <c r="P119" i="5"/>
  <c r="P142" i="5"/>
  <c r="P202" i="5"/>
  <c r="P35" i="5"/>
  <c r="P179" i="5"/>
  <c r="P143" i="5"/>
  <c r="P95" i="5"/>
  <c r="P58" i="5"/>
  <c r="P106" i="5"/>
  <c r="P166" i="5"/>
  <c r="P155" i="5"/>
  <c r="P214" i="5"/>
  <c r="P71" i="5"/>
  <c r="P215" i="5"/>
  <c r="P22" i="5"/>
  <c r="P131" i="5"/>
  <c r="P70" i="5"/>
  <c r="P118" i="5"/>
  <c r="P178" i="5"/>
  <c r="P47" i="5"/>
  <c r="P191" i="5"/>
  <c r="P107" i="5"/>
  <c r="P34" i="5"/>
  <c r="P23" i="5"/>
  <c r="P167" i="5"/>
  <c r="P86" i="3"/>
  <c r="P61" i="3"/>
  <c r="P134" i="3"/>
  <c r="P73" i="3"/>
  <c r="P59" i="3"/>
  <c r="P122" i="3"/>
  <c r="P35" i="3"/>
  <c r="P133" i="3"/>
  <c r="R4" i="3"/>
  <c r="T4" i="3"/>
  <c r="S4" i="3"/>
  <c r="P57" i="3"/>
  <c r="P201" i="3"/>
  <c r="P69" i="3"/>
  <c r="P213" i="3"/>
  <c r="P93" i="3"/>
  <c r="P81" i="3"/>
  <c r="P105" i="3"/>
  <c r="P117" i="3"/>
  <c r="P129" i="3"/>
  <c r="P141" i="3"/>
  <c r="P9" i="3"/>
  <c r="P153" i="3"/>
  <c r="P21" i="3"/>
  <c r="P165" i="3"/>
  <c r="P33" i="3"/>
  <c r="P177" i="3"/>
  <c r="P45" i="3"/>
  <c r="P189" i="3"/>
  <c r="P78" i="3"/>
  <c r="P138" i="3"/>
  <c r="P198" i="3"/>
  <c r="P114" i="3"/>
  <c r="P30" i="3"/>
  <c r="P174" i="3"/>
  <c r="P6" i="3"/>
  <c r="P90" i="3"/>
  <c r="P150" i="3"/>
  <c r="P54" i="3"/>
  <c r="P66" i="3"/>
  <c r="P210" i="3"/>
  <c r="P126" i="3"/>
  <c r="P42" i="3"/>
  <c r="P186" i="3"/>
  <c r="P102" i="3"/>
  <c r="P18" i="3"/>
  <c r="P162" i="3"/>
  <c r="P4" i="3"/>
  <c r="S4" i="5"/>
  <c r="T4" i="5"/>
  <c r="R4" i="5"/>
  <c r="R3" i="5"/>
  <c r="T3" i="5"/>
  <c r="H4" i="6"/>
  <c r="H5" i="6"/>
  <c r="H6" i="6"/>
  <c r="H7" i="6"/>
  <c r="H3" i="6"/>
  <c r="S3" i="5"/>
  <c r="P3" i="5"/>
  <c r="J500" i="5"/>
  <c r="K303" i="5" s="1"/>
  <c r="M500" i="5"/>
  <c r="N461" i="5" s="1"/>
  <c r="AB3" i="5"/>
  <c r="AA4" i="5"/>
  <c r="AA3" i="5"/>
  <c r="G500" i="5"/>
  <c r="H375" i="5" s="1"/>
  <c r="U4" i="5"/>
  <c r="U3" i="5"/>
  <c r="V3" i="5"/>
  <c r="N325" i="5" l="1"/>
  <c r="N419" i="5"/>
  <c r="N483" i="5"/>
  <c r="K296" i="5"/>
  <c r="N437" i="5"/>
  <c r="H349" i="5"/>
  <c r="K354" i="5"/>
  <c r="H6" i="5"/>
  <c r="H220" i="5"/>
  <c r="H232" i="5"/>
  <c r="H244" i="5"/>
  <c r="H217" i="5"/>
  <c r="H229" i="5"/>
  <c r="H219" i="5"/>
  <c r="H233" i="5"/>
  <c r="H256" i="5"/>
  <c r="H245" i="5"/>
  <c r="H275" i="5"/>
  <c r="H268" i="5"/>
  <c r="H304" i="5"/>
  <c r="H316" i="5"/>
  <c r="H313" i="5"/>
  <c r="H280" i="5"/>
  <c r="H328" i="5"/>
  <c r="H301" i="5"/>
  <c r="H367" i="5"/>
  <c r="H374" i="5"/>
  <c r="H386" i="5"/>
  <c r="H398" i="5"/>
  <c r="H401" i="5"/>
  <c r="H376" i="5"/>
  <c r="H411" i="5"/>
  <c r="H423" i="5"/>
  <c r="H408" i="5"/>
  <c r="H420" i="5"/>
  <c r="H432" i="5"/>
  <c r="H410" i="5"/>
  <c r="H388" i="5"/>
  <c r="H429" i="5"/>
  <c r="H448" i="5"/>
  <c r="H460" i="5"/>
  <c r="H422" i="5"/>
  <c r="H434" i="5"/>
  <c r="H438" i="5"/>
  <c r="H459" i="5"/>
  <c r="H454" i="5"/>
  <c r="H472" i="5"/>
  <c r="H484" i="5"/>
  <c r="H469" i="5"/>
  <c r="H496" i="5"/>
  <c r="H439" i="5"/>
  <c r="H466" i="5"/>
  <c r="H474" i="5"/>
  <c r="H477" i="5"/>
  <c r="H489" i="5"/>
  <c r="H475" i="5"/>
  <c r="H479" i="5"/>
  <c r="H491" i="5"/>
  <c r="H492" i="5"/>
  <c r="H478" i="5"/>
  <c r="H499" i="5"/>
  <c r="H419" i="5"/>
  <c r="H424" i="5"/>
  <c r="H340" i="5"/>
  <c r="H394" i="5"/>
  <c r="H372" i="5"/>
  <c r="H332" i="5"/>
  <c r="H318" i="5"/>
  <c r="H300" i="5"/>
  <c r="H262" i="5"/>
  <c r="H293" i="5"/>
  <c r="H266" i="5"/>
  <c r="H383" i="5"/>
  <c r="H436" i="5"/>
  <c r="H443" i="5"/>
  <c r="H364" i="5"/>
  <c r="H387" i="5"/>
  <c r="H320" i="5"/>
  <c r="H339" i="5"/>
  <c r="H324" i="5"/>
  <c r="H307" i="5"/>
  <c r="H271" i="5"/>
  <c r="H488" i="5"/>
  <c r="H445" i="5"/>
  <c r="H465" i="5"/>
  <c r="H425" i="5"/>
  <c r="H405" i="5"/>
  <c r="H428" i="5"/>
  <c r="H356" i="5"/>
  <c r="H330" i="5"/>
  <c r="H325" i="5"/>
  <c r="H343" i="5"/>
  <c r="H287" i="5"/>
  <c r="H341" i="5"/>
  <c r="H299" i="5"/>
  <c r="H246" i="5"/>
  <c r="H243" i="5"/>
  <c r="H461" i="5"/>
  <c r="H486" i="5"/>
  <c r="H453" i="5"/>
  <c r="H440" i="5"/>
  <c r="H395" i="5"/>
  <c r="H418" i="5"/>
  <c r="H291" i="5"/>
  <c r="H490" i="5"/>
  <c r="H441" i="5"/>
  <c r="H292" i="5"/>
  <c r="H365" i="5"/>
  <c r="H352" i="5"/>
  <c r="H290" i="5"/>
  <c r="H269" i="5"/>
  <c r="H258" i="5"/>
  <c r="H473" i="5"/>
  <c r="H468" i="5"/>
  <c r="H467" i="5"/>
  <c r="H351" i="5"/>
  <c r="H358" i="5"/>
  <c r="H384" i="5"/>
  <c r="H295" i="5"/>
  <c r="H259" i="5"/>
  <c r="H278" i="5"/>
  <c r="H457" i="5"/>
  <c r="H399" i="5"/>
  <c r="H312" i="5"/>
  <c r="H315" i="5"/>
  <c r="H283" i="5"/>
  <c r="H302" i="5"/>
  <c r="H250" i="5"/>
  <c r="H476" i="5"/>
  <c r="H435" i="5"/>
  <c r="H447" i="5"/>
  <c r="H417" i="5"/>
  <c r="H348" i="5"/>
  <c r="H357" i="5"/>
  <c r="H345" i="5"/>
  <c r="H308" i="5"/>
  <c r="H306" i="5"/>
  <c r="H252" i="5"/>
  <c r="H471" i="5"/>
  <c r="H430" i="5"/>
  <c r="H406" i="5"/>
  <c r="H363" i="5"/>
  <c r="H336" i="5"/>
  <c r="H319" i="5"/>
  <c r="H303" i="5"/>
  <c r="H450" i="5"/>
  <c r="H455" i="5"/>
  <c r="H377" i="5"/>
  <c r="H369" i="5"/>
  <c r="H346" i="5"/>
  <c r="H294" i="5"/>
  <c r="H353" i="5"/>
  <c r="H281" i="5"/>
  <c r="H282" i="5"/>
  <c r="H228" i="5"/>
  <c r="H240" i="5"/>
  <c r="H498" i="5"/>
  <c r="H487" i="5"/>
  <c r="H449" i="5"/>
  <c r="H412" i="5"/>
  <c r="H462" i="5"/>
  <c r="H442" i="5"/>
  <c r="H431" i="5"/>
  <c r="H370" i="5"/>
  <c r="H400" i="5"/>
  <c r="H368" i="5"/>
  <c r="H389" i="5"/>
  <c r="H396" i="5"/>
  <c r="H355" i="5"/>
  <c r="H221" i="5"/>
  <c r="H382" i="5"/>
  <c r="H257" i="5"/>
  <c r="H485" i="5"/>
  <c r="H223" i="5"/>
  <c r="H270" i="5"/>
  <c r="H413" i="5"/>
  <c r="H251" i="5"/>
  <c r="H464" i="5"/>
  <c r="H247" i="5"/>
  <c r="H359" i="5"/>
  <c r="H222" i="5"/>
  <c r="H371" i="5"/>
  <c r="H326" i="5"/>
  <c r="H311" i="5"/>
  <c r="H314" i="5"/>
  <c r="H239" i="5"/>
  <c r="H334" i="5"/>
  <c r="H260" i="5"/>
  <c r="H234" i="5"/>
  <c r="H497" i="5"/>
  <c r="H231" i="5"/>
  <c r="H255" i="5"/>
  <c r="H227" i="5"/>
  <c r="H452" i="5"/>
  <c r="H263" i="5"/>
  <c r="H274" i="5"/>
  <c r="H297" i="5"/>
  <c r="H366" i="5"/>
  <c r="H236" i="5"/>
  <c r="H230" i="5"/>
  <c r="H342" i="5"/>
  <c r="H470" i="5"/>
  <c r="H226" i="5"/>
  <c r="H237" i="5"/>
  <c r="H267" i="5"/>
  <c r="H331" i="5"/>
  <c r="H321" i="5"/>
  <c r="H254" i="5"/>
  <c r="H264" i="5"/>
  <c r="H238" i="5"/>
  <c r="H276" i="5"/>
  <c r="H392" i="5"/>
  <c r="H310" i="5"/>
  <c r="H288" i="5"/>
  <c r="H329" i="5"/>
  <c r="H456" i="5"/>
  <c r="H393" i="5"/>
  <c r="H344" i="5"/>
  <c r="H279" i="5"/>
  <c r="H451" i="5"/>
  <c r="H241" i="5"/>
  <c r="H416" i="5"/>
  <c r="H286" i="5"/>
  <c r="H284" i="5"/>
  <c r="H463" i="5"/>
  <c r="H403" i="5"/>
  <c r="H495" i="5"/>
  <c r="H414" i="5"/>
  <c r="H335" i="5"/>
  <c r="H249" i="5"/>
  <c r="H446" i="5"/>
  <c r="H379" i="5"/>
  <c r="H360" i="5"/>
  <c r="H397" i="5"/>
  <c r="H224" i="5"/>
  <c r="H277" i="5"/>
  <c r="H253" i="5"/>
  <c r="H333" i="5"/>
  <c r="H261" i="5"/>
  <c r="H433" i="5"/>
  <c r="H373" i="5"/>
  <c r="H337" i="5"/>
  <c r="H494" i="5"/>
  <c r="H248" i="5"/>
  <c r="H298" i="5"/>
  <c r="H289" i="5"/>
  <c r="H362" i="5"/>
  <c r="H426" i="5"/>
  <c r="H444" i="5"/>
  <c r="H407" i="5"/>
  <c r="H327" i="5"/>
  <c r="H218" i="5"/>
  <c r="K322" i="5"/>
  <c r="K291" i="5"/>
  <c r="H296" i="5"/>
  <c r="H483" i="5"/>
  <c r="N446" i="5"/>
  <c r="N433" i="5"/>
  <c r="H390" i="5"/>
  <c r="H437" i="5"/>
  <c r="K261" i="5"/>
  <c r="N468" i="5"/>
  <c r="N337" i="5"/>
  <c r="N451" i="5"/>
  <c r="N342" i="5"/>
  <c r="N249" i="5"/>
  <c r="H235" i="5"/>
  <c r="H421" i="5"/>
  <c r="N354" i="5"/>
  <c r="H338" i="5"/>
  <c r="H415" i="5"/>
  <c r="N242" i="5"/>
  <c r="H404" i="5"/>
  <c r="H482" i="5"/>
  <c r="K421" i="5"/>
  <c r="H480" i="5"/>
  <c r="H305" i="5"/>
  <c r="H481" i="5"/>
  <c r="H317" i="5"/>
  <c r="N217" i="5"/>
  <c r="N219" i="5"/>
  <c r="N231" i="5"/>
  <c r="N238" i="5"/>
  <c r="N250" i="5"/>
  <c r="N223" i="5"/>
  <c r="N235" i="5"/>
  <c r="N247" i="5"/>
  <c r="N295" i="5"/>
  <c r="N266" i="5"/>
  <c r="N278" i="5"/>
  <c r="N256" i="5"/>
  <c r="N232" i="5"/>
  <c r="N244" i="5"/>
  <c r="N259" i="5"/>
  <c r="N262" i="5"/>
  <c r="N269" i="5"/>
  <c r="N220" i="5"/>
  <c r="N263" i="5"/>
  <c r="N274" i="5"/>
  <c r="N290" i="5"/>
  <c r="N281" i="5"/>
  <c r="N289" i="5"/>
  <c r="N239" i="5"/>
  <c r="N293" i="5"/>
  <c r="N286" i="5"/>
  <c r="N319" i="5"/>
  <c r="N312" i="5"/>
  <c r="N343" i="5"/>
  <c r="N307" i="5"/>
  <c r="N324" i="5"/>
  <c r="N329" i="5"/>
  <c r="N344" i="5"/>
  <c r="N300" i="5"/>
  <c r="N351" i="5"/>
  <c r="N331" i="5"/>
  <c r="N356" i="5"/>
  <c r="N368" i="5"/>
  <c r="N339" i="5"/>
  <c r="N394" i="5"/>
  <c r="N370" i="5"/>
  <c r="N422" i="5"/>
  <c r="N375" i="5"/>
  <c r="N417" i="5"/>
  <c r="N399" i="5"/>
  <c r="N382" i="5"/>
  <c r="N387" i="5"/>
  <c r="N423" i="5"/>
  <c r="N428" i="5"/>
  <c r="N435" i="5"/>
  <c r="N416" i="5"/>
  <c r="N487" i="5"/>
  <c r="N499" i="5"/>
  <c r="N441" i="5"/>
  <c r="N453" i="5"/>
  <c r="N478" i="5"/>
  <c r="N448" i="5"/>
  <c r="N465" i="5"/>
  <c r="N485" i="5"/>
  <c r="N490" i="5"/>
  <c r="N497" i="5"/>
  <c r="N486" i="5"/>
  <c r="N457" i="5"/>
  <c r="N467" i="5"/>
  <c r="N372" i="5"/>
  <c r="N390" i="5"/>
  <c r="N365" i="5"/>
  <c r="N381" i="5"/>
  <c r="N252" i="5"/>
  <c r="N484" i="5"/>
  <c r="N411" i="5"/>
  <c r="N445" i="5"/>
  <c r="N442" i="5"/>
  <c r="N406" i="5"/>
  <c r="N403" i="5"/>
  <c r="N429" i="5"/>
  <c r="N363" i="5"/>
  <c r="N388" i="5"/>
  <c r="N336" i="5"/>
  <c r="N326" i="5"/>
  <c r="N297" i="5"/>
  <c r="N258" i="5"/>
  <c r="N480" i="5"/>
  <c r="N464" i="5"/>
  <c r="N466" i="5"/>
  <c r="N413" i="5"/>
  <c r="N418" i="5"/>
  <c r="N396" i="5"/>
  <c r="N334" i="5"/>
  <c r="N359" i="5"/>
  <c r="N311" i="5"/>
  <c r="N320" i="5"/>
  <c r="N299" i="5"/>
  <c r="N234" i="5"/>
  <c r="N257" i="5"/>
  <c r="N243" i="5"/>
  <c r="N489" i="5"/>
  <c r="N454" i="5"/>
  <c r="N432" i="5"/>
  <c r="N408" i="5"/>
  <c r="N425" i="5"/>
  <c r="N401" i="5"/>
  <c r="N398" i="5"/>
  <c r="N384" i="5"/>
  <c r="N371" i="5"/>
  <c r="N306" i="5"/>
  <c r="N233" i="5"/>
  <c r="N285" i="5"/>
  <c r="N270" i="5"/>
  <c r="N236" i="5"/>
  <c r="N482" i="5"/>
  <c r="N481" i="5"/>
  <c r="N462" i="5"/>
  <c r="N415" i="5"/>
  <c r="N376" i="5"/>
  <c r="N378" i="5"/>
  <c r="N321" i="5"/>
  <c r="N271" i="5"/>
  <c r="N477" i="5"/>
  <c r="N493" i="5"/>
  <c r="N492" i="5"/>
  <c r="N450" i="5"/>
  <c r="N474" i="5"/>
  <c r="N304" i="5"/>
  <c r="N358" i="5"/>
  <c r="N332" i="5"/>
  <c r="N302" i="5"/>
  <c r="N251" i="5"/>
  <c r="N323" i="5"/>
  <c r="N253" i="5"/>
  <c r="N498" i="5"/>
  <c r="N472" i="5"/>
  <c r="N430" i="5"/>
  <c r="N362" i="5"/>
  <c r="N341" i="5"/>
  <c r="N294" i="5"/>
  <c r="N287" i="5"/>
  <c r="N283" i="5"/>
  <c r="N273" i="5"/>
  <c r="N494" i="5"/>
  <c r="N479" i="5"/>
  <c r="N460" i="5"/>
  <c r="N459" i="5"/>
  <c r="N452" i="5"/>
  <c r="N471" i="5"/>
  <c r="N434" i="5"/>
  <c r="N369" i="5"/>
  <c r="N379" i="5"/>
  <c r="N353" i="5"/>
  <c r="N355" i="5"/>
  <c r="N352" i="5"/>
  <c r="N292" i="5"/>
  <c r="N227" i="5"/>
  <c r="N226" i="5"/>
  <c r="N261" i="5"/>
  <c r="N491" i="5"/>
  <c r="N455" i="5"/>
  <c r="N427" i="5"/>
  <c r="N420" i="5"/>
  <c r="N357" i="5"/>
  <c r="N391" i="5"/>
  <c r="N400" i="5"/>
  <c r="N350" i="5"/>
  <c r="N347" i="5"/>
  <c r="N275" i="5"/>
  <c r="N316" i="5"/>
  <c r="N282" i="5"/>
  <c r="N440" i="5"/>
  <c r="N410" i="5"/>
  <c r="N402" i="5"/>
  <c r="N389" i="5"/>
  <c r="N345" i="5"/>
  <c r="N360" i="5"/>
  <c r="N340" i="5"/>
  <c r="N335" i="5"/>
  <c r="N280" i="5"/>
  <c r="N277" i="5"/>
  <c r="N496" i="5"/>
  <c r="N447" i="5"/>
  <c r="N386" i="5"/>
  <c r="N424" i="5"/>
  <c r="N328" i="5"/>
  <c r="N412" i="5"/>
  <c r="N383" i="5"/>
  <c r="N348" i="5"/>
  <c r="N314" i="5"/>
  <c r="N330" i="5"/>
  <c r="N264" i="5"/>
  <c r="N469" i="5"/>
  <c r="N364" i="5"/>
  <c r="N222" i="5"/>
  <c r="N255" i="5"/>
  <c r="N229" i="5"/>
  <c r="N367" i="5"/>
  <c r="N374" i="5"/>
  <c r="N240" i="5"/>
  <c r="N248" i="5"/>
  <c r="N377" i="5"/>
  <c r="N318" i="5"/>
  <c r="N338" i="5"/>
  <c r="N268" i="5"/>
  <c r="N246" i="5"/>
  <c r="N224" i="5"/>
  <c r="N265" i="5"/>
  <c r="N245" i="5"/>
  <c r="N346" i="5"/>
  <c r="N276" i="5"/>
  <c r="N241" i="5"/>
  <c r="N221" i="5"/>
  <c r="N393" i="5"/>
  <c r="N309" i="5"/>
  <c r="N395" i="5"/>
  <c r="N228" i="5"/>
  <c r="N443" i="5"/>
  <c r="N237" i="5"/>
  <c r="N218" i="5"/>
  <c r="N284" i="5"/>
  <c r="N315" i="5"/>
  <c r="N279" i="5"/>
  <c r="N298" i="5"/>
  <c r="N317" i="5"/>
  <c r="N230" i="5"/>
  <c r="N267" i="5"/>
  <c r="N414" i="5"/>
  <c r="N392" i="5"/>
  <c r="N409" i="5"/>
  <c r="N495" i="5"/>
  <c r="N404" i="5"/>
  <c r="N449" i="5"/>
  <c r="N301" i="5"/>
  <c r="N444" i="5"/>
  <c r="N225" i="5"/>
  <c r="N439" i="5"/>
  <c r="N288" i="5"/>
  <c r="N456" i="5"/>
  <c r="N303" i="5"/>
  <c r="N458" i="5"/>
  <c r="N463" i="5"/>
  <c r="N313" i="5"/>
  <c r="N333" i="5"/>
  <c r="N366" i="5"/>
  <c r="N475" i="5"/>
  <c r="N308" i="5"/>
  <c r="N426" i="5"/>
  <c r="N305" i="5"/>
  <c r="N373" i="5"/>
  <c r="N436" i="5"/>
  <c r="N260" i="5"/>
  <c r="N470" i="5"/>
  <c r="N488" i="5"/>
  <c r="N431" i="5"/>
  <c r="N438" i="5"/>
  <c r="N476" i="5"/>
  <c r="K223" i="5"/>
  <c r="K235" i="5"/>
  <c r="K247" i="5"/>
  <c r="K232" i="5"/>
  <c r="K244" i="5"/>
  <c r="K236" i="5"/>
  <c r="K259" i="5"/>
  <c r="K262" i="5"/>
  <c r="K283" i="5"/>
  <c r="K287" i="5"/>
  <c r="K266" i="5"/>
  <c r="K278" i="5"/>
  <c r="K271" i="5"/>
  <c r="K307" i="5"/>
  <c r="K319" i="5"/>
  <c r="K321" i="5"/>
  <c r="K330" i="5"/>
  <c r="K304" i="5"/>
  <c r="K341" i="5"/>
  <c r="K360" i="5"/>
  <c r="K332" i="5"/>
  <c r="K353" i="5"/>
  <c r="K309" i="5"/>
  <c r="K377" i="5"/>
  <c r="K389" i="5"/>
  <c r="K401" i="5"/>
  <c r="K348" i="5"/>
  <c r="K396" i="5"/>
  <c r="K403" i="5"/>
  <c r="K372" i="5"/>
  <c r="K411" i="5"/>
  <c r="K423" i="5"/>
  <c r="K435" i="5"/>
  <c r="K391" i="5"/>
  <c r="K418" i="5"/>
  <c r="K432" i="5"/>
  <c r="K384" i="5"/>
  <c r="K413" i="5"/>
  <c r="K420" i="5"/>
  <c r="K404" i="5"/>
  <c r="K472" i="5"/>
  <c r="K436" i="5"/>
  <c r="K457" i="5"/>
  <c r="K487" i="5"/>
  <c r="K450" i="5"/>
  <c r="K482" i="5"/>
  <c r="K480" i="5"/>
  <c r="K492" i="5"/>
  <c r="K445" i="5"/>
  <c r="K425" i="5"/>
  <c r="K469" i="5"/>
  <c r="K499" i="5"/>
  <c r="K494" i="5"/>
  <c r="K474" i="5"/>
  <c r="K402" i="5"/>
  <c r="K362" i="5"/>
  <c r="K335" i="5"/>
  <c r="K300" i="5"/>
  <c r="K308" i="5"/>
  <c r="K272" i="5"/>
  <c r="K292" i="5"/>
  <c r="K250" i="5"/>
  <c r="K476" i="5"/>
  <c r="K498" i="5"/>
  <c r="K493" i="5"/>
  <c r="K466" i="5"/>
  <c r="K427" i="5"/>
  <c r="K460" i="5"/>
  <c r="K443" i="5"/>
  <c r="K378" i="5"/>
  <c r="K376" i="5"/>
  <c r="K333" i="5"/>
  <c r="K343" i="5"/>
  <c r="K368" i="5"/>
  <c r="K311" i="5"/>
  <c r="K351" i="5"/>
  <c r="K346" i="5"/>
  <c r="K344" i="5"/>
  <c r="K302" i="5"/>
  <c r="K248" i="5"/>
  <c r="K286" i="5"/>
  <c r="K253" i="5"/>
  <c r="K277" i="5"/>
  <c r="K475" i="5"/>
  <c r="K483" i="5"/>
  <c r="K473" i="5"/>
  <c r="K456" i="5"/>
  <c r="K449" i="5"/>
  <c r="K447" i="5"/>
  <c r="K434" i="5"/>
  <c r="K379" i="5"/>
  <c r="K386" i="5"/>
  <c r="K352" i="5"/>
  <c r="K364" i="5"/>
  <c r="K359" i="5"/>
  <c r="K350" i="5"/>
  <c r="K312" i="5"/>
  <c r="K318" i="5"/>
  <c r="K324" i="5"/>
  <c r="K293" i="5"/>
  <c r="K274" i="5"/>
  <c r="K408" i="5"/>
  <c r="K400" i="5"/>
  <c r="K459" i="5"/>
  <c r="K471" i="5"/>
  <c r="K392" i="5"/>
  <c r="K371" i="5"/>
  <c r="K328" i="5"/>
  <c r="K387" i="5"/>
  <c r="K316" i="5"/>
  <c r="K323" i="5"/>
  <c r="K295" i="5"/>
  <c r="K217" i="5"/>
  <c r="K231" i="5"/>
  <c r="K481" i="5"/>
  <c r="K484" i="5"/>
  <c r="K444" i="5"/>
  <c r="K383" i="5"/>
  <c r="K367" i="5"/>
  <c r="K336" i="5"/>
  <c r="K301" i="5"/>
  <c r="K326" i="5"/>
  <c r="K254" i="5"/>
  <c r="K258" i="5"/>
  <c r="K234" i="5"/>
  <c r="K281" i="5"/>
  <c r="K462" i="5"/>
  <c r="K464" i="5"/>
  <c r="K485" i="5"/>
  <c r="K478" i="5"/>
  <c r="K412" i="5"/>
  <c r="K349" i="5"/>
  <c r="K395" i="5"/>
  <c r="K334" i="5"/>
  <c r="K290" i="5"/>
  <c r="K289" i="5"/>
  <c r="K280" i="5"/>
  <c r="K438" i="5"/>
  <c r="K486" i="5"/>
  <c r="K465" i="5"/>
  <c r="K461" i="5"/>
  <c r="K433" i="5"/>
  <c r="K370" i="5"/>
  <c r="K428" i="5"/>
  <c r="K361" i="5"/>
  <c r="K347" i="5"/>
  <c r="K313" i="5"/>
  <c r="K331" i="5"/>
  <c r="K265" i="5"/>
  <c r="K229" i="5"/>
  <c r="K255" i="5"/>
  <c r="K437" i="5"/>
  <c r="K490" i="5"/>
  <c r="K431" i="5"/>
  <c r="K339" i="5"/>
  <c r="K297" i="5"/>
  <c r="K299" i="5"/>
  <c r="K264" i="5"/>
  <c r="K260" i="5"/>
  <c r="K268" i="5"/>
  <c r="K294" i="5"/>
  <c r="K453" i="5"/>
  <c r="K417" i="5"/>
  <c r="K442" i="5"/>
  <c r="K441" i="5"/>
  <c r="K467" i="5"/>
  <c r="K416" i="5"/>
  <c r="K374" i="5"/>
  <c r="K394" i="5"/>
  <c r="K440" i="5"/>
  <c r="K419" i="5"/>
  <c r="K382" i="5"/>
  <c r="K399" i="5"/>
  <c r="K355" i="5"/>
  <c r="K338" i="5"/>
  <c r="K273" i="5"/>
  <c r="K369" i="5"/>
  <c r="K285" i="5"/>
  <c r="K356" i="5"/>
  <c r="K325" i="5"/>
  <c r="K306" i="5"/>
  <c r="K315" i="5"/>
  <c r="K452" i="5"/>
  <c r="K497" i="5"/>
  <c r="K454" i="5"/>
  <c r="K448" i="5"/>
  <c r="K430" i="5"/>
  <c r="K429" i="5"/>
  <c r="K406" i="5"/>
  <c r="K424" i="5"/>
  <c r="K410" i="5"/>
  <c r="K405" i="5"/>
  <c r="K381" i="5"/>
  <c r="K358" i="5"/>
  <c r="K275" i="5"/>
  <c r="K276" i="5"/>
  <c r="K477" i="5"/>
  <c r="K398" i="5"/>
  <c r="K455" i="5"/>
  <c r="K415" i="5"/>
  <c r="K393" i="5"/>
  <c r="K388" i="5"/>
  <c r="K390" i="5"/>
  <c r="K340" i="5"/>
  <c r="K357" i="5"/>
  <c r="K375" i="5"/>
  <c r="K337" i="5"/>
  <c r="K314" i="5"/>
  <c r="K226" i="5"/>
  <c r="K220" i="5"/>
  <c r="K479" i="5"/>
  <c r="K245" i="5"/>
  <c r="K468" i="5"/>
  <c r="K240" i="5"/>
  <c r="K269" i="5"/>
  <c r="K249" i="5"/>
  <c r="K252" i="5"/>
  <c r="K489" i="5"/>
  <c r="K365" i="5"/>
  <c r="K238" i="5"/>
  <c r="K256" i="5"/>
  <c r="K233" i="5"/>
  <c r="K224" i="5"/>
  <c r="K246" i="5"/>
  <c r="K222" i="5"/>
  <c r="K219" i="5"/>
  <c r="K320" i="5"/>
  <c r="K243" i="5"/>
  <c r="K257" i="5"/>
  <c r="K422" i="5"/>
  <c r="K282" i="5"/>
  <c r="K491" i="5"/>
  <c r="K407" i="5"/>
  <c r="K327" i="5"/>
  <c r="K228" i="5"/>
  <c r="K221" i="5"/>
  <c r="K298" i="5"/>
  <c r="K241" i="5"/>
  <c r="K496" i="5"/>
  <c r="K363" i="5"/>
  <c r="K345" i="5"/>
  <c r="K270" i="5"/>
  <c r="K227" i="5"/>
  <c r="K366" i="5"/>
  <c r="K409" i="5"/>
  <c r="K237" i="5"/>
  <c r="K230" i="5"/>
  <c r="K329" i="5"/>
  <c r="K305" i="5"/>
  <c r="K251" i="5"/>
  <c r="K342" i="5"/>
  <c r="K426" i="5"/>
  <c r="K414" i="5"/>
  <c r="K463" i="5"/>
  <c r="K451" i="5"/>
  <c r="K225" i="5"/>
  <c r="K263" i="5"/>
  <c r="K380" i="5"/>
  <c r="K446" i="5"/>
  <c r="K218" i="5"/>
  <c r="K267" i="5"/>
  <c r="K317" i="5"/>
  <c r="K397" i="5"/>
  <c r="K495" i="5"/>
  <c r="K310" i="5"/>
  <c r="K239" i="5"/>
  <c r="K279" i="5"/>
  <c r="K288" i="5"/>
  <c r="H361" i="5"/>
  <c r="K470" i="5"/>
  <c r="H380" i="5"/>
  <c r="H391" i="5"/>
  <c r="H322" i="5"/>
  <c r="H309" i="5"/>
  <c r="K439" i="5"/>
  <c r="K284" i="5"/>
  <c r="H402" i="5"/>
  <c r="H385" i="5"/>
  <c r="N473" i="5"/>
  <c r="N254" i="5"/>
  <c r="H458" i="5"/>
  <c r="N272" i="5"/>
  <c r="H409" i="5"/>
  <c r="K373" i="5"/>
  <c r="H350" i="5"/>
  <c r="K385" i="5"/>
  <c r="H354" i="5"/>
  <c r="H272" i="5"/>
  <c r="H265" i="5"/>
  <c r="H347" i="5"/>
  <c r="N291" i="5"/>
  <c r="N349" i="5"/>
  <c r="N296" i="5"/>
  <c r="H323" i="5"/>
  <c r="H381" i="5"/>
  <c r="N407" i="5"/>
  <c r="K488" i="5"/>
  <c r="N322" i="5"/>
  <c r="K458" i="5"/>
  <c r="N327" i="5"/>
  <c r="N397" i="5"/>
  <c r="H285" i="5"/>
  <c r="N380" i="5"/>
  <c r="N421" i="5"/>
  <c r="K242" i="5"/>
  <c r="H225" i="5"/>
  <c r="H493" i="5"/>
  <c r="N361" i="5"/>
  <c r="N385" i="5"/>
  <c r="H427" i="5"/>
  <c r="H378" i="5"/>
  <c r="H242" i="5"/>
  <c r="N405" i="5"/>
  <c r="N310" i="5"/>
  <c r="H273" i="5"/>
  <c r="N207" i="5"/>
  <c r="N120" i="5"/>
  <c r="N148" i="5"/>
  <c r="N71" i="5"/>
  <c r="N20" i="5"/>
  <c r="N78" i="5"/>
  <c r="N195" i="5"/>
  <c r="N143" i="5"/>
  <c r="N215" i="5"/>
  <c r="N66" i="5"/>
  <c r="N183" i="5"/>
  <c r="N168" i="5"/>
  <c r="N86" i="5"/>
  <c r="N165" i="5"/>
  <c r="N186" i="5"/>
  <c r="N146" i="5"/>
  <c r="N81" i="5"/>
  <c r="N62" i="5"/>
  <c r="N101" i="5"/>
  <c r="N169" i="5"/>
  <c r="N25" i="5"/>
  <c r="N89" i="5"/>
  <c r="N157" i="5"/>
  <c r="N77" i="5"/>
  <c r="N145" i="5"/>
  <c r="N59" i="5"/>
  <c r="N175" i="5"/>
  <c r="N67" i="5"/>
  <c r="N209" i="5"/>
  <c r="N65" i="5"/>
  <c r="N133" i="5"/>
  <c r="N163" i="5"/>
  <c r="N55" i="5"/>
  <c r="N197" i="5"/>
  <c r="N53" i="5"/>
  <c r="N121" i="5"/>
  <c r="N131" i="5"/>
  <c r="N185" i="5"/>
  <c r="N41" i="5"/>
  <c r="N109" i="5"/>
  <c r="N173" i="5"/>
  <c r="N29" i="5"/>
  <c r="N97" i="5"/>
  <c r="N156" i="5"/>
  <c r="N203" i="5"/>
  <c r="N139" i="5"/>
  <c r="N31" i="5"/>
  <c r="N161" i="5"/>
  <c r="N17" i="5"/>
  <c r="N85" i="5"/>
  <c r="N23" i="5"/>
  <c r="N127" i="5"/>
  <c r="N19" i="5"/>
  <c r="N149" i="5"/>
  <c r="N73" i="5"/>
  <c r="N137" i="5"/>
  <c r="N205" i="5"/>
  <c r="N61" i="5"/>
  <c r="N95" i="5"/>
  <c r="N125" i="5"/>
  <c r="N193" i="5"/>
  <c r="N49" i="5"/>
  <c r="N204" i="5"/>
  <c r="N60" i="5"/>
  <c r="N211" i="5"/>
  <c r="N103" i="5"/>
  <c r="N113" i="5"/>
  <c r="N181" i="5"/>
  <c r="N37" i="5"/>
  <c r="N167" i="5"/>
  <c r="N199" i="5"/>
  <c r="N91" i="5"/>
  <c r="N135" i="5"/>
  <c r="N48" i="5"/>
  <c r="N76" i="5"/>
  <c r="N176" i="5"/>
  <c r="N47" i="5"/>
  <c r="N111" i="5"/>
  <c r="N96" i="5"/>
  <c r="N93" i="5"/>
  <c r="N114" i="5"/>
  <c r="N74" i="5"/>
  <c r="N75" i="5"/>
  <c r="N70" i="5"/>
  <c r="N160" i="5"/>
  <c r="N63" i="5"/>
  <c r="N104" i="5"/>
  <c r="N136" i="5"/>
  <c r="N39" i="5"/>
  <c r="N24" i="5"/>
  <c r="N21" i="5"/>
  <c r="N184" i="5"/>
  <c r="N100" i="5"/>
  <c r="N42" i="5"/>
  <c r="N172" i="5"/>
  <c r="N216" i="5"/>
  <c r="N69" i="5"/>
  <c r="N88" i="5"/>
  <c r="N188" i="5"/>
  <c r="N32" i="5"/>
  <c r="N64" i="5"/>
  <c r="N182" i="5"/>
  <c r="N112" i="5"/>
  <c r="N84" i="5"/>
  <c r="N28" i="5"/>
  <c r="N72" i="5"/>
  <c r="N16" i="5"/>
  <c r="N116" i="5"/>
  <c r="N187" i="5"/>
  <c r="N189" i="5"/>
  <c r="N110" i="5"/>
  <c r="N40" i="5"/>
  <c r="N202" i="5"/>
  <c r="N44" i="5"/>
  <c r="N162" i="5"/>
  <c r="N117" i="5"/>
  <c r="N79" i="5"/>
  <c r="N123" i="5"/>
  <c r="N38" i="5"/>
  <c r="N151" i="5"/>
  <c r="N196" i="5"/>
  <c r="N22" i="5"/>
  <c r="N159" i="5"/>
  <c r="N200" i="5"/>
  <c r="N132" i="5"/>
  <c r="N142" i="5"/>
  <c r="N130" i="5"/>
  <c r="N201" i="5"/>
  <c r="N90" i="5"/>
  <c r="N51" i="5"/>
  <c r="N118" i="5"/>
  <c r="N43" i="5"/>
  <c r="N124" i="5"/>
  <c r="N144" i="5"/>
  <c r="N87" i="5"/>
  <c r="N128" i="5"/>
  <c r="N174" i="5"/>
  <c r="N129" i="5"/>
  <c r="N58" i="5"/>
  <c r="N18" i="5"/>
  <c r="N46" i="5"/>
  <c r="N52" i="5"/>
  <c r="N170" i="5"/>
  <c r="N198" i="5"/>
  <c r="N15" i="5"/>
  <c r="N214" i="5"/>
  <c r="N56" i="5"/>
  <c r="N179" i="5"/>
  <c r="N102" i="5"/>
  <c r="N83" i="5"/>
  <c r="N45" i="5"/>
  <c r="N180" i="5"/>
  <c r="N177" i="5"/>
  <c r="N98" i="5"/>
  <c r="N152" i="5"/>
  <c r="N119" i="5"/>
  <c r="N126" i="5"/>
  <c r="N166" i="5"/>
  <c r="N154" i="5"/>
  <c r="N115" i="5"/>
  <c r="N30" i="5"/>
  <c r="N147" i="5"/>
  <c r="N122" i="5"/>
  <c r="N208" i="5"/>
  <c r="N108" i="5"/>
  <c r="N105" i="5"/>
  <c r="N26" i="5"/>
  <c r="N80" i="5"/>
  <c r="N54" i="5"/>
  <c r="N171" i="5"/>
  <c r="N212" i="5"/>
  <c r="N82" i="5"/>
  <c r="N194" i="5"/>
  <c r="N57" i="5"/>
  <c r="N50" i="5"/>
  <c r="N164" i="5"/>
  <c r="N36" i="5"/>
  <c r="N178" i="5"/>
  <c r="N33" i="5"/>
  <c r="N210" i="5"/>
  <c r="N35" i="5"/>
  <c r="N34" i="5"/>
  <c r="N99" i="5"/>
  <c r="N140" i="5"/>
  <c r="N191" i="5"/>
  <c r="N213" i="5"/>
  <c r="N206" i="5"/>
  <c r="N192" i="5"/>
  <c r="N155" i="5"/>
  <c r="N190" i="5"/>
  <c r="N150" i="5"/>
  <c r="N92" i="5"/>
  <c r="N106" i="5"/>
  <c r="N138" i="5"/>
  <c r="N158" i="5"/>
  <c r="N94" i="5"/>
  <c r="N27" i="5"/>
  <c r="N68" i="5"/>
  <c r="N107" i="5"/>
  <c r="N153" i="5"/>
  <c r="N141" i="5"/>
  <c r="N134" i="5"/>
  <c r="K11" i="5"/>
  <c r="K22" i="5"/>
  <c r="K34" i="5"/>
  <c r="K46" i="5"/>
  <c r="K58" i="5"/>
  <c r="K70" i="5"/>
  <c r="K82" i="5"/>
  <c r="K94" i="5"/>
  <c r="K106" i="5"/>
  <c r="K118" i="5"/>
  <c r="K130" i="5"/>
  <c r="K142" i="5"/>
  <c r="K154" i="5"/>
  <c r="K166" i="5"/>
  <c r="K178" i="5"/>
  <c r="K190" i="5"/>
  <c r="K202" i="5"/>
  <c r="K214" i="5"/>
  <c r="K80" i="5"/>
  <c r="K200" i="5"/>
  <c r="K23" i="5"/>
  <c r="K35" i="5"/>
  <c r="K47" i="5"/>
  <c r="K59" i="5"/>
  <c r="K71" i="5"/>
  <c r="K83" i="5"/>
  <c r="K95" i="5"/>
  <c r="K107" i="5"/>
  <c r="K119" i="5"/>
  <c r="K131" i="5"/>
  <c r="K143" i="5"/>
  <c r="K155" i="5"/>
  <c r="K167" i="5"/>
  <c r="K179" i="5"/>
  <c r="K191" i="5"/>
  <c r="K203" i="5"/>
  <c r="K215" i="5"/>
  <c r="K92" i="5"/>
  <c r="K24" i="5"/>
  <c r="K36" i="5"/>
  <c r="K48" i="5"/>
  <c r="K60" i="5"/>
  <c r="K72" i="5"/>
  <c r="K84" i="5"/>
  <c r="K96" i="5"/>
  <c r="K108" i="5"/>
  <c r="K120" i="5"/>
  <c r="K132" i="5"/>
  <c r="K144" i="5"/>
  <c r="K156" i="5"/>
  <c r="K168" i="5"/>
  <c r="K180" i="5"/>
  <c r="K192" i="5"/>
  <c r="K204" i="5"/>
  <c r="K216" i="5"/>
  <c r="K56" i="5"/>
  <c r="K152" i="5"/>
  <c r="K188" i="5"/>
  <c r="K44" i="5"/>
  <c r="K164" i="5"/>
  <c r="K15" i="5"/>
  <c r="K27" i="5"/>
  <c r="K39" i="5"/>
  <c r="K51" i="5"/>
  <c r="K63" i="5"/>
  <c r="K75" i="5"/>
  <c r="K87" i="5"/>
  <c r="K99" i="5"/>
  <c r="K111" i="5"/>
  <c r="K123" i="5"/>
  <c r="K135" i="5"/>
  <c r="K147" i="5"/>
  <c r="K159" i="5"/>
  <c r="K171" i="5"/>
  <c r="K183" i="5"/>
  <c r="K195" i="5"/>
  <c r="K207" i="5"/>
  <c r="K68" i="5"/>
  <c r="K212" i="5"/>
  <c r="K16" i="5"/>
  <c r="K28" i="5"/>
  <c r="K40" i="5"/>
  <c r="K52" i="5"/>
  <c r="K64" i="5"/>
  <c r="K76" i="5"/>
  <c r="K88" i="5"/>
  <c r="K100" i="5"/>
  <c r="K112" i="5"/>
  <c r="K124" i="5"/>
  <c r="K136" i="5"/>
  <c r="K148" i="5"/>
  <c r="K160" i="5"/>
  <c r="K172" i="5"/>
  <c r="K184" i="5"/>
  <c r="K196" i="5"/>
  <c r="K208" i="5"/>
  <c r="K20" i="5"/>
  <c r="K140" i="5"/>
  <c r="K17" i="5"/>
  <c r="K29" i="5"/>
  <c r="K41" i="5"/>
  <c r="K53" i="5"/>
  <c r="K65" i="5"/>
  <c r="K77" i="5"/>
  <c r="K89" i="5"/>
  <c r="K101" i="5"/>
  <c r="K113" i="5"/>
  <c r="K125" i="5"/>
  <c r="K137" i="5"/>
  <c r="K149" i="5"/>
  <c r="K161" i="5"/>
  <c r="K173" i="5"/>
  <c r="K185" i="5"/>
  <c r="K197" i="5"/>
  <c r="K209" i="5"/>
  <c r="K116" i="5"/>
  <c r="K18" i="5"/>
  <c r="K30" i="5"/>
  <c r="K42" i="5"/>
  <c r="K54" i="5"/>
  <c r="K66" i="5"/>
  <c r="K78" i="5"/>
  <c r="K90" i="5"/>
  <c r="K102" i="5"/>
  <c r="K114" i="5"/>
  <c r="K126" i="5"/>
  <c r="K138" i="5"/>
  <c r="K150" i="5"/>
  <c r="K162" i="5"/>
  <c r="K174" i="5"/>
  <c r="K186" i="5"/>
  <c r="K198" i="5"/>
  <c r="K210" i="5"/>
  <c r="K32" i="5"/>
  <c r="K176" i="5"/>
  <c r="K19" i="5"/>
  <c r="K31" i="5"/>
  <c r="K43" i="5"/>
  <c r="K55" i="5"/>
  <c r="K67" i="5"/>
  <c r="K79" i="5"/>
  <c r="K91" i="5"/>
  <c r="K103" i="5"/>
  <c r="K115" i="5"/>
  <c r="K127" i="5"/>
  <c r="K139" i="5"/>
  <c r="K151" i="5"/>
  <c r="K163" i="5"/>
  <c r="K175" i="5"/>
  <c r="K187" i="5"/>
  <c r="K199" i="5"/>
  <c r="K211" i="5"/>
  <c r="K104" i="5"/>
  <c r="K21" i="5"/>
  <c r="K33" i="5"/>
  <c r="K45" i="5"/>
  <c r="K57" i="5"/>
  <c r="K69" i="5"/>
  <c r="K81" i="5"/>
  <c r="K93" i="5"/>
  <c r="K105" i="5"/>
  <c r="K117" i="5"/>
  <c r="K129" i="5"/>
  <c r="K141" i="5"/>
  <c r="K153" i="5"/>
  <c r="K165" i="5"/>
  <c r="K177" i="5"/>
  <c r="K189" i="5"/>
  <c r="K201" i="5"/>
  <c r="K213" i="5"/>
  <c r="K128" i="5"/>
  <c r="K206" i="5"/>
  <c r="K62" i="5"/>
  <c r="K193" i="5"/>
  <c r="K133" i="5"/>
  <c r="K194" i="5"/>
  <c r="K50" i="5"/>
  <c r="K181" i="5"/>
  <c r="K109" i="5"/>
  <c r="K182" i="5"/>
  <c r="K38" i="5"/>
  <c r="K169" i="5"/>
  <c r="K85" i="5"/>
  <c r="K170" i="5"/>
  <c r="K26" i="5"/>
  <c r="K157" i="5"/>
  <c r="K37" i="5"/>
  <c r="K158" i="5"/>
  <c r="K145" i="5"/>
  <c r="K146" i="5"/>
  <c r="K121" i="5"/>
  <c r="K134" i="5"/>
  <c r="K97" i="5"/>
  <c r="K122" i="5"/>
  <c r="K73" i="5"/>
  <c r="K110" i="5"/>
  <c r="K61" i="5"/>
  <c r="K98" i="5"/>
  <c r="K49" i="5"/>
  <c r="K86" i="5"/>
  <c r="K25" i="5"/>
  <c r="K74" i="5"/>
  <c r="K205" i="5"/>
  <c r="H179" i="5"/>
  <c r="H9" i="5"/>
  <c r="H7" i="5"/>
  <c r="H14" i="5"/>
  <c r="H8" i="5"/>
  <c r="H10" i="5"/>
  <c r="N7" i="5"/>
  <c r="N8" i="5"/>
  <c r="N9" i="5"/>
  <c r="N13" i="5"/>
  <c r="N14" i="5"/>
  <c r="N12" i="5"/>
  <c r="N10" i="5"/>
  <c r="N5" i="5"/>
  <c r="N6" i="5"/>
  <c r="H5" i="5"/>
  <c r="K5" i="5"/>
  <c r="K14" i="5"/>
  <c r="K10" i="5"/>
  <c r="K6" i="5"/>
  <c r="K7" i="5"/>
  <c r="K13" i="5"/>
  <c r="K12" i="5"/>
  <c r="K9" i="5"/>
  <c r="H12" i="5"/>
  <c r="H13" i="5"/>
  <c r="K8" i="5"/>
  <c r="H11" i="5"/>
  <c r="N11" i="5"/>
  <c r="H71" i="5"/>
  <c r="H34" i="5"/>
  <c r="H215" i="5"/>
  <c r="H119" i="5"/>
  <c r="H191" i="5"/>
  <c r="H107" i="5"/>
  <c r="H22" i="5"/>
  <c r="H118" i="5"/>
  <c r="H166" i="5"/>
  <c r="H59" i="5"/>
  <c r="H143" i="5"/>
  <c r="H70" i="5"/>
  <c r="H202" i="5"/>
  <c r="H94" i="5"/>
  <c r="H130" i="5"/>
  <c r="H83" i="5"/>
  <c r="H23" i="5"/>
  <c r="H142" i="5"/>
  <c r="H46" i="5"/>
  <c r="H178" i="5"/>
  <c r="H35" i="5"/>
  <c r="H167" i="5"/>
  <c r="H106" i="5"/>
  <c r="H154" i="5"/>
  <c r="H190" i="5"/>
  <c r="H203" i="5"/>
  <c r="H47" i="5"/>
  <c r="H131" i="5"/>
  <c r="H58" i="5"/>
  <c r="H16" i="5"/>
  <c r="H28" i="5"/>
  <c r="H40" i="5"/>
  <c r="H52" i="5"/>
  <c r="H64" i="5"/>
  <c r="H76" i="5"/>
  <c r="H88" i="5"/>
  <c r="H100" i="5"/>
  <c r="H112" i="5"/>
  <c r="H124" i="5"/>
  <c r="H136" i="5"/>
  <c r="H148" i="5"/>
  <c r="H160" i="5"/>
  <c r="H172" i="5"/>
  <c r="H184" i="5"/>
  <c r="H196" i="5"/>
  <c r="H208" i="5"/>
  <c r="H17" i="5"/>
  <c r="H29" i="5"/>
  <c r="H41" i="5"/>
  <c r="H53" i="5"/>
  <c r="H65" i="5"/>
  <c r="H77" i="5"/>
  <c r="H89" i="5"/>
  <c r="H101" i="5"/>
  <c r="H113" i="5"/>
  <c r="H125" i="5"/>
  <c r="H137" i="5"/>
  <c r="H149" i="5"/>
  <c r="H161" i="5"/>
  <c r="H173" i="5"/>
  <c r="H185" i="5"/>
  <c r="H197" i="5"/>
  <c r="H209" i="5"/>
  <c r="H18" i="5"/>
  <c r="H30" i="5"/>
  <c r="H42" i="5"/>
  <c r="H54" i="5"/>
  <c r="H66" i="5"/>
  <c r="H78" i="5"/>
  <c r="H90" i="5"/>
  <c r="H102" i="5"/>
  <c r="H114" i="5"/>
  <c r="H126" i="5"/>
  <c r="H138" i="5"/>
  <c r="H150" i="5"/>
  <c r="H162" i="5"/>
  <c r="H174" i="5"/>
  <c r="H186" i="5"/>
  <c r="H198" i="5"/>
  <c r="H210" i="5"/>
  <c r="H21" i="5"/>
  <c r="H33" i="5"/>
  <c r="H45" i="5"/>
  <c r="H57" i="5"/>
  <c r="H69" i="5"/>
  <c r="H81" i="5"/>
  <c r="H93" i="5"/>
  <c r="H105" i="5"/>
  <c r="H117" i="5"/>
  <c r="H129" i="5"/>
  <c r="H141" i="5"/>
  <c r="H153" i="5"/>
  <c r="H165" i="5"/>
  <c r="H177" i="5"/>
  <c r="H189" i="5"/>
  <c r="H201" i="5"/>
  <c r="H213" i="5"/>
  <c r="H50" i="5"/>
  <c r="H122" i="5"/>
  <c r="H194" i="5"/>
  <c r="H51" i="5"/>
  <c r="H123" i="5"/>
  <c r="H195" i="5"/>
  <c r="H62" i="5"/>
  <c r="H134" i="5"/>
  <c r="H206" i="5"/>
  <c r="H63" i="5"/>
  <c r="H135" i="5"/>
  <c r="H207" i="5"/>
  <c r="H74" i="5"/>
  <c r="H146" i="5"/>
  <c r="H75" i="5"/>
  <c r="H147" i="5"/>
  <c r="H86" i="5"/>
  <c r="H158" i="5"/>
  <c r="H15" i="5"/>
  <c r="H87" i="5"/>
  <c r="H159" i="5"/>
  <c r="H26" i="5"/>
  <c r="H98" i="5"/>
  <c r="H170" i="5"/>
  <c r="H27" i="5"/>
  <c r="H99" i="5"/>
  <c r="H171" i="5"/>
  <c r="H183" i="5"/>
  <c r="H38" i="5"/>
  <c r="H39" i="5"/>
  <c r="H110" i="5"/>
  <c r="H111" i="5"/>
  <c r="H182" i="5"/>
  <c r="H92" i="5"/>
  <c r="H193" i="5"/>
  <c r="H145" i="5"/>
  <c r="H97" i="5"/>
  <c r="H49" i="5"/>
  <c r="H180" i="5"/>
  <c r="H36" i="5"/>
  <c r="H67" i="5"/>
  <c r="H168" i="5"/>
  <c r="H31" i="5"/>
  <c r="H188" i="5"/>
  <c r="H156" i="5"/>
  <c r="H152" i="5"/>
  <c r="H187" i="5"/>
  <c r="H200" i="5"/>
  <c r="H56" i="5"/>
  <c r="H181" i="5"/>
  <c r="H133" i="5"/>
  <c r="H85" i="5"/>
  <c r="H37" i="5"/>
  <c r="H144" i="5"/>
  <c r="H116" i="5"/>
  <c r="H151" i="5"/>
  <c r="H60" i="5"/>
  <c r="H199" i="5"/>
  <c r="H132" i="5"/>
  <c r="H80" i="5"/>
  <c r="H115" i="5"/>
  <c r="H163" i="5"/>
  <c r="H120" i="5"/>
  <c r="H24" i="5"/>
  <c r="H44" i="5"/>
  <c r="H79" i="5"/>
  <c r="H68" i="5"/>
  <c r="H164" i="5"/>
  <c r="H20" i="5"/>
  <c r="H169" i="5"/>
  <c r="H121" i="5"/>
  <c r="H73" i="5"/>
  <c r="H25" i="5"/>
  <c r="H127" i="5"/>
  <c r="H108" i="5"/>
  <c r="H212" i="5"/>
  <c r="H43" i="5"/>
  <c r="H91" i="5"/>
  <c r="H96" i="5"/>
  <c r="H176" i="5"/>
  <c r="H139" i="5"/>
  <c r="H55" i="5"/>
  <c r="H84" i="5"/>
  <c r="H140" i="5"/>
  <c r="H211" i="5"/>
  <c r="H128" i="5"/>
  <c r="H205" i="5"/>
  <c r="H157" i="5"/>
  <c r="H109" i="5"/>
  <c r="H61" i="5"/>
  <c r="H19" i="5"/>
  <c r="H216" i="5"/>
  <c r="H72" i="5"/>
  <c r="H104" i="5"/>
  <c r="H175" i="5"/>
  <c r="H192" i="5"/>
  <c r="H48" i="5"/>
  <c r="H32" i="5"/>
  <c r="H103" i="5"/>
  <c r="H204" i="5"/>
  <c r="H155" i="5"/>
  <c r="H82" i="5"/>
  <c r="H214" i="5"/>
  <c r="H95" i="5"/>
  <c r="K3" i="5"/>
  <c r="K4" i="5"/>
  <c r="W3" i="5"/>
  <c r="X354" i="5" s="1"/>
  <c r="AB4" i="5"/>
  <c r="AB5" i="5" s="1"/>
  <c r="AC3" i="5"/>
  <c r="AD288" i="5" s="1"/>
  <c r="N3" i="5"/>
  <c r="N4" i="5"/>
  <c r="H4" i="5"/>
  <c r="H3" i="5"/>
  <c r="V4" i="5"/>
  <c r="W500" i="5"/>
  <c r="V500" i="5"/>
  <c r="C3" i="3"/>
  <c r="D3" i="3"/>
  <c r="L3" i="3"/>
  <c r="I3" i="3"/>
  <c r="F3" i="3"/>
  <c r="B3" i="3"/>
  <c r="E3" i="3"/>
  <c r="A3" i="3"/>
  <c r="X322" i="5" l="1"/>
  <c r="X458" i="5"/>
  <c r="Y458" i="5" s="1"/>
  <c r="AD272" i="5"/>
  <c r="X291" i="5"/>
  <c r="AD426" i="5"/>
  <c r="X263" i="5"/>
  <c r="Z263" i="5" s="1"/>
  <c r="AD285" i="5"/>
  <c r="AD241" i="5"/>
  <c r="AD379" i="5"/>
  <c r="AD284" i="5"/>
  <c r="AD277" i="5"/>
  <c r="Y354" i="5"/>
  <c r="Z354" i="5"/>
  <c r="X329" i="5"/>
  <c r="AD470" i="5"/>
  <c r="AD254" i="5"/>
  <c r="AD344" i="5"/>
  <c r="AD286" i="5"/>
  <c r="AD273" i="5"/>
  <c r="AD349" i="5"/>
  <c r="AD433" i="5"/>
  <c r="AD265" i="5"/>
  <c r="Y322" i="5"/>
  <c r="Z322" i="5"/>
  <c r="AD436" i="5"/>
  <c r="AD490" i="5"/>
  <c r="AD486" i="5"/>
  <c r="AD465" i="5"/>
  <c r="AD467" i="5"/>
  <c r="AD460" i="5"/>
  <c r="AD370" i="5"/>
  <c r="AD396" i="5"/>
  <c r="AD357" i="5"/>
  <c r="AD353" i="5"/>
  <c r="AD325" i="5"/>
  <c r="AD311" i="5"/>
  <c r="AD251" i="5"/>
  <c r="AD447" i="5"/>
  <c r="AD454" i="5"/>
  <c r="AD406" i="5"/>
  <c r="AD422" i="5"/>
  <c r="AD388" i="5"/>
  <c r="AD372" i="5"/>
  <c r="AD376" i="5"/>
  <c r="AD312" i="5"/>
  <c r="AD300" i="5"/>
  <c r="AD474" i="5"/>
  <c r="AD471" i="5"/>
  <c r="AD448" i="5"/>
  <c r="AD432" i="5"/>
  <c r="AD386" i="5"/>
  <c r="AD351" i="5"/>
  <c r="AD299" i="5"/>
  <c r="AD443" i="5"/>
  <c r="AD442" i="5"/>
  <c r="AD417" i="5"/>
  <c r="AD316" i="5"/>
  <c r="AD306" i="5"/>
  <c r="AD489" i="5"/>
  <c r="AD423" i="5"/>
  <c r="AD455" i="5"/>
  <c r="AD438" i="5"/>
  <c r="AD410" i="5"/>
  <c r="AD429" i="5"/>
  <c r="AD420" i="5"/>
  <c r="AD400" i="5"/>
  <c r="AD302" i="5"/>
  <c r="AD304" i="5"/>
  <c r="AD232" i="5"/>
  <c r="AD245" i="5"/>
  <c r="AD363" i="5"/>
  <c r="AD343" i="5"/>
  <c r="AD318" i="5"/>
  <c r="AD256" i="5"/>
  <c r="AD484" i="5"/>
  <c r="AD477" i="5"/>
  <c r="AD439" i="5"/>
  <c r="AD469" i="5"/>
  <c r="AD472" i="5"/>
  <c r="AD345" i="5"/>
  <c r="AD268" i="5"/>
  <c r="AD266" i="5"/>
  <c r="AD479" i="5"/>
  <c r="AD452" i="5"/>
  <c r="AD430" i="5"/>
  <c r="AD401" i="5"/>
  <c r="AD275" i="5"/>
  <c r="AD473" i="5"/>
  <c r="AD499" i="5"/>
  <c r="AD355" i="5"/>
  <c r="AD466" i="5"/>
  <c r="AD341" i="5"/>
  <c r="AD324" i="5"/>
  <c r="AD491" i="5"/>
  <c r="AD418" i="5"/>
  <c r="AD428" i="5"/>
  <c r="AD408" i="5"/>
  <c r="AD374" i="5"/>
  <c r="AD314" i="5"/>
  <c r="AD487" i="5"/>
  <c r="AD475" i="5"/>
  <c r="AD496" i="5"/>
  <c r="AD459" i="5"/>
  <c r="AD398" i="5"/>
  <c r="AD384" i="5"/>
  <c r="AD339" i="5"/>
  <c r="AD301" i="5"/>
  <c r="AD219" i="5"/>
  <c r="AD434" i="5"/>
  <c r="AD250" i="5"/>
  <c r="AD411" i="5"/>
  <c r="AD258" i="5"/>
  <c r="AD217" i="5"/>
  <c r="AD244" i="5"/>
  <c r="AD280" i="5"/>
  <c r="AD220" i="5"/>
  <c r="AD367" i="5"/>
  <c r="AD239" i="5"/>
  <c r="AD278" i="5"/>
  <c r="AD233" i="5"/>
  <c r="AD229" i="5"/>
  <c r="AD328" i="5"/>
  <c r="AD313" i="5"/>
  <c r="AD257" i="5"/>
  <c r="AD227" i="5"/>
  <c r="AD431" i="5"/>
  <c r="AD252" i="5"/>
  <c r="AD319" i="5"/>
  <c r="AD222" i="5"/>
  <c r="AD240" i="5"/>
  <c r="AD334" i="5"/>
  <c r="AD389" i="5"/>
  <c r="AD282" i="5"/>
  <c r="AD295" i="5"/>
  <c r="AD497" i="5"/>
  <c r="AD303" i="5"/>
  <c r="AD231" i="5"/>
  <c r="AD340" i="5"/>
  <c r="AD394" i="5"/>
  <c r="AD223" i="5"/>
  <c r="AD449" i="5"/>
  <c r="AD326" i="5"/>
  <c r="AD405" i="5"/>
  <c r="AD462" i="5"/>
  <c r="AD262" i="5"/>
  <c r="AD255" i="5"/>
  <c r="AD369" i="5"/>
  <c r="AD413" i="5"/>
  <c r="AD308" i="5"/>
  <c r="AD315" i="5"/>
  <c r="AD336" i="5"/>
  <c r="AD269" i="5"/>
  <c r="AD365" i="5"/>
  <c r="AD234" i="5"/>
  <c r="AD221" i="5"/>
  <c r="AD371" i="5"/>
  <c r="AD457" i="5"/>
  <c r="AD294" i="5"/>
  <c r="AD476" i="5"/>
  <c r="AD412" i="5"/>
  <c r="AD492" i="5"/>
  <c r="AD464" i="5"/>
  <c r="AD368" i="5"/>
  <c r="AD498" i="5"/>
  <c r="AD377" i="5"/>
  <c r="AD270" i="5"/>
  <c r="AD424" i="5"/>
  <c r="AD453" i="5"/>
  <c r="AD359" i="5"/>
  <c r="AD348" i="5"/>
  <c r="AD320" i="5"/>
  <c r="AD332" i="5"/>
  <c r="AD450" i="5"/>
  <c r="AD461" i="5"/>
  <c r="AD291" i="5"/>
  <c r="AD395" i="5"/>
  <c r="AD441" i="5"/>
  <c r="AD243" i="5"/>
  <c r="AD246" i="5"/>
  <c r="AD292" i="5"/>
  <c r="AD364" i="5"/>
  <c r="AD228" i="5"/>
  <c r="AD287" i="5"/>
  <c r="AD445" i="5"/>
  <c r="AD271" i="5"/>
  <c r="AD425" i="5"/>
  <c r="AD283" i="5"/>
  <c r="AD382" i="5"/>
  <c r="AD356" i="5"/>
  <c r="AD260" i="5"/>
  <c r="AD358" i="5"/>
  <c r="AD440" i="5"/>
  <c r="AD485" i="5"/>
  <c r="AD488" i="5"/>
  <c r="AD387" i="5"/>
  <c r="AD247" i="5"/>
  <c r="AD307" i="5"/>
  <c r="AD435" i="5"/>
  <c r="AD290" i="5"/>
  <c r="AD281" i="5"/>
  <c r="AD352" i="5"/>
  <c r="AD293" i="5"/>
  <c r="AD478" i="5"/>
  <c r="AD399" i="5"/>
  <c r="AD383" i="5"/>
  <c r="AD346" i="5"/>
  <c r="AD330" i="5"/>
  <c r="AD419" i="5"/>
  <c r="AD259" i="5"/>
  <c r="AD468" i="5"/>
  <c r="X373" i="5"/>
  <c r="AD237" i="5"/>
  <c r="AD392" i="5"/>
  <c r="AD360" i="5"/>
  <c r="AD463" i="5"/>
  <c r="X242" i="5"/>
  <c r="AD276" i="5"/>
  <c r="AD354" i="5"/>
  <c r="AD390" i="5"/>
  <c r="AD261" i="5"/>
  <c r="AD427" i="5"/>
  <c r="AD444" i="5"/>
  <c r="AD267" i="5"/>
  <c r="AD310" i="5"/>
  <c r="X397" i="5"/>
  <c r="AD333" i="5"/>
  <c r="AD381" i="5"/>
  <c r="AD218" i="5"/>
  <c r="AD238" i="5"/>
  <c r="X251" i="5"/>
  <c r="AD362" i="5"/>
  <c r="AD402" i="5"/>
  <c r="AD248" i="5"/>
  <c r="X288" i="5"/>
  <c r="X261" i="5"/>
  <c r="AD226" i="5"/>
  <c r="AD264" i="5"/>
  <c r="AD329" i="5"/>
  <c r="AD279" i="5"/>
  <c r="AD415" i="5"/>
  <c r="AD409" i="5"/>
  <c r="AD327" i="5"/>
  <c r="AD350" i="5"/>
  <c r="X342" i="5"/>
  <c r="X426" i="5"/>
  <c r="AD338" i="5"/>
  <c r="AD274" i="5"/>
  <c r="AD225" i="5"/>
  <c r="AD456" i="5"/>
  <c r="AD451" i="5"/>
  <c r="AD495" i="5"/>
  <c r="AD242" i="5"/>
  <c r="AD407" i="5"/>
  <c r="AD493" i="5"/>
  <c r="AD397" i="5"/>
  <c r="AD366" i="5"/>
  <c r="AD385" i="5"/>
  <c r="Y291" i="5"/>
  <c r="Z291" i="5"/>
  <c r="AD236" i="5"/>
  <c r="AD331" i="5"/>
  <c r="X463" i="5"/>
  <c r="AD403" i="5"/>
  <c r="X495" i="5"/>
  <c r="AD414" i="5"/>
  <c r="X227" i="5"/>
  <c r="X279" i="5"/>
  <c r="X284" i="5"/>
  <c r="X296" i="5"/>
  <c r="AD375" i="5"/>
  <c r="X331" i="5"/>
  <c r="X440" i="5"/>
  <c r="X447" i="5"/>
  <c r="X324" i="5"/>
  <c r="X292" i="5"/>
  <c r="X245" i="5"/>
  <c r="X496" i="5"/>
  <c r="X362" i="5"/>
  <c r="X338" i="5"/>
  <c r="X289" i="5"/>
  <c r="X238" i="5"/>
  <c r="X350" i="5"/>
  <c r="X233" i="5"/>
  <c r="X257" i="5"/>
  <c r="X410" i="5"/>
  <c r="X381" i="5"/>
  <c r="X343" i="5"/>
  <c r="X330" i="5"/>
  <c r="X415" i="5"/>
  <c r="X403" i="5"/>
  <c r="X282" i="5"/>
  <c r="X471" i="5"/>
  <c r="X386" i="5"/>
  <c r="X306" i="5"/>
  <c r="X243" i="5"/>
  <c r="X280" i="5"/>
  <c r="X270" i="5"/>
  <c r="X219" i="5"/>
  <c r="X221" i="5"/>
  <c r="X262" i="5"/>
  <c r="X323" i="5"/>
  <c r="X308" i="5"/>
  <c r="X255" i="5"/>
  <c r="X490" i="5"/>
  <c r="X285" i="5"/>
  <c r="X355" i="5"/>
  <c r="X391" i="5"/>
  <c r="X241" i="5"/>
  <c r="X294" i="5"/>
  <c r="X360" i="5"/>
  <c r="X260" i="5"/>
  <c r="X259" i="5"/>
  <c r="X494" i="5"/>
  <c r="X220" i="5"/>
  <c r="X320" i="5"/>
  <c r="X424" i="5"/>
  <c r="X413" i="5"/>
  <c r="X459" i="5"/>
  <c r="X253" i="5"/>
  <c r="X244" i="5"/>
  <c r="X222" i="5"/>
  <c r="X246" i="5"/>
  <c r="X400" i="5"/>
  <c r="X268" i="5"/>
  <c r="X390" i="5"/>
  <c r="X319" i="5"/>
  <c r="X406" i="5"/>
  <c r="X467" i="5"/>
  <c r="X302" i="5"/>
  <c r="X369" i="5"/>
  <c r="X235" i="5"/>
  <c r="X298" i="5"/>
  <c r="X375" i="5"/>
  <c r="X430" i="5"/>
  <c r="X399" i="5"/>
  <c r="X321" i="5"/>
  <c r="X339" i="5"/>
  <c r="X411" i="5"/>
  <c r="X427" i="5"/>
  <c r="X228" i="5"/>
  <c r="X293" i="5"/>
  <c r="X315" i="5"/>
  <c r="X348" i="5"/>
  <c r="X394" i="5"/>
  <c r="X435" i="5"/>
  <c r="X484" i="5"/>
  <c r="X295" i="5"/>
  <c r="X349" i="5"/>
  <c r="X247" i="5"/>
  <c r="X398" i="5"/>
  <c r="X335" i="5"/>
  <c r="X448" i="5"/>
  <c r="X479" i="5"/>
  <c r="X382" i="5"/>
  <c r="X416" i="5"/>
  <c r="X418" i="5"/>
  <c r="X265" i="5"/>
  <c r="X376" i="5"/>
  <c r="X236" i="5"/>
  <c r="X281" i="5"/>
  <c r="X422" i="5"/>
  <c r="X337" i="5"/>
  <c r="X454" i="5"/>
  <c r="X497" i="5"/>
  <c r="X325" i="5"/>
  <c r="X401" i="5"/>
  <c r="X367" i="5"/>
  <c r="X442" i="5"/>
  <c r="X334" i="5"/>
  <c r="X266" i="5"/>
  <c r="X425" i="5"/>
  <c r="X307" i="5"/>
  <c r="X387" i="5"/>
  <c r="X481" i="5"/>
  <c r="X226" i="5"/>
  <c r="X250" i="5"/>
  <c r="X248" i="5"/>
  <c r="X300" i="5"/>
  <c r="X276" i="5"/>
  <c r="X407" i="5"/>
  <c r="X353" i="5"/>
  <c r="X420" i="5"/>
  <c r="X499" i="5"/>
  <c r="X358" i="5"/>
  <c r="X336" i="5"/>
  <c r="X217" i="5"/>
  <c r="X256" i="5"/>
  <c r="X252" i="5"/>
  <c r="X271" i="5"/>
  <c r="X240" i="5"/>
  <c r="X327" i="5"/>
  <c r="X464" i="5"/>
  <c r="X273" i="5"/>
  <c r="X374" i="5"/>
  <c r="X379" i="5"/>
  <c r="X408" i="5"/>
  <c r="X489" i="5"/>
  <c r="X417" i="5"/>
  <c r="X264" i="5"/>
  <c r="X370" i="5"/>
  <c r="X474" i="5"/>
  <c r="X314" i="5"/>
  <c r="X269" i="5"/>
  <c r="X232" i="5"/>
  <c r="X223" i="5"/>
  <c r="X469" i="5"/>
  <c r="X249" i="5"/>
  <c r="X272" i="5"/>
  <c r="X340" i="5"/>
  <c r="X363" i="5"/>
  <c r="X461" i="5"/>
  <c r="X486" i="5"/>
  <c r="X297" i="5"/>
  <c r="X412" i="5"/>
  <c r="X258" i="5"/>
  <c r="X229" i="5"/>
  <c r="X441" i="5"/>
  <c r="X384" i="5"/>
  <c r="X468" i="5"/>
  <c r="X429" i="5"/>
  <c r="X428" i="5"/>
  <c r="X478" i="5"/>
  <c r="X283" i="5"/>
  <c r="X304" i="5"/>
  <c r="X455" i="5"/>
  <c r="X456" i="5"/>
  <c r="X277" i="5"/>
  <c r="X231" i="5"/>
  <c r="X287" i="5"/>
  <c r="X433" i="5"/>
  <c r="X333" i="5"/>
  <c r="X393" i="5"/>
  <c r="X389" i="5"/>
  <c r="X352" i="5"/>
  <c r="X473" i="5"/>
  <c r="X275" i="5"/>
  <c r="X438" i="5"/>
  <c r="X316" i="5"/>
  <c r="X465" i="5"/>
  <c r="X234" i="5"/>
  <c r="X254" i="5"/>
  <c r="X472" i="5"/>
  <c r="X423" i="5"/>
  <c r="X493" i="5"/>
  <c r="X453" i="5"/>
  <c r="X344" i="5"/>
  <c r="X396" i="5"/>
  <c r="X443" i="5"/>
  <c r="X480" i="5"/>
  <c r="X278" i="5"/>
  <c r="X299" i="5"/>
  <c r="X378" i="5"/>
  <c r="X498" i="5"/>
  <c r="X290" i="5"/>
  <c r="X326" i="5"/>
  <c r="X437" i="5"/>
  <c r="X274" i="5"/>
  <c r="X312" i="5"/>
  <c r="X286" i="5"/>
  <c r="X351" i="5"/>
  <c r="X460" i="5"/>
  <c r="X476" i="5"/>
  <c r="X332" i="5"/>
  <c r="X383" i="5"/>
  <c r="X487" i="5"/>
  <c r="X457" i="5"/>
  <c r="X419" i="5"/>
  <c r="X431" i="5"/>
  <c r="X309" i="5"/>
  <c r="X395" i="5"/>
  <c r="X301" i="5"/>
  <c r="X345" i="5"/>
  <c r="X318" i="5"/>
  <c r="X491" i="5"/>
  <c r="X436" i="5"/>
  <c r="X449" i="5"/>
  <c r="X434" i="5"/>
  <c r="X402" i="5"/>
  <c r="X377" i="5"/>
  <c r="X372" i="5"/>
  <c r="X313" i="5"/>
  <c r="X477" i="5"/>
  <c r="X357" i="5"/>
  <c r="X328" i="5"/>
  <c r="X450" i="5"/>
  <c r="X224" i="5"/>
  <c r="X485" i="5"/>
  <c r="X404" i="5"/>
  <c r="X405" i="5"/>
  <c r="X482" i="5"/>
  <c r="X359" i="5"/>
  <c r="X445" i="5"/>
  <c r="X483" i="5"/>
  <c r="X368" i="5"/>
  <c r="X432" i="5"/>
  <c r="X311" i="5"/>
  <c r="X492" i="5"/>
  <c r="X444" i="5"/>
  <c r="X371" i="5"/>
  <c r="X462" i="5"/>
  <c r="X364" i="5"/>
  <c r="X356" i="5"/>
  <c r="X347" i="5"/>
  <c r="X346" i="5"/>
  <c r="X365" i="5"/>
  <c r="X361" i="5"/>
  <c r="X475" i="5"/>
  <c r="X341" i="5"/>
  <c r="X392" i="5"/>
  <c r="X388" i="5"/>
  <c r="X466" i="5"/>
  <c r="X452" i="5"/>
  <c r="AD235" i="5"/>
  <c r="X488" i="5"/>
  <c r="AD404" i="5"/>
  <c r="X439" i="5"/>
  <c r="AD224" i="5"/>
  <c r="AD335" i="5"/>
  <c r="AD263" i="5"/>
  <c r="AD337" i="5"/>
  <c r="AD323" i="5"/>
  <c r="AD373" i="5"/>
  <c r="X380" i="5"/>
  <c r="X237" i="5"/>
  <c r="AD321" i="5"/>
  <c r="AD317" i="5"/>
  <c r="X446" i="5"/>
  <c r="X310" i="5"/>
  <c r="AD480" i="5"/>
  <c r="AD297" i="5"/>
  <c r="AD483" i="5"/>
  <c r="AD494" i="5"/>
  <c r="AD458" i="5"/>
  <c r="X303" i="5"/>
  <c r="AD421" i="5"/>
  <c r="Y263" i="5"/>
  <c r="X230" i="5"/>
  <c r="X305" i="5"/>
  <c r="AD481" i="5"/>
  <c r="X218" i="5"/>
  <c r="X239" i="5"/>
  <c r="AD309" i="5"/>
  <c r="X366" i="5"/>
  <c r="AD296" i="5"/>
  <c r="X414" i="5"/>
  <c r="AD391" i="5"/>
  <c r="AD322" i="5"/>
  <c r="AD298" i="5"/>
  <c r="AD230" i="5"/>
  <c r="X451" i="5"/>
  <c r="X267" i="5"/>
  <c r="AD416" i="5"/>
  <c r="AD249" i="5"/>
  <c r="X409" i="5"/>
  <c r="AD393" i="5"/>
  <c r="AD347" i="5"/>
  <c r="X470" i="5"/>
  <c r="X421" i="5"/>
  <c r="AD380" i="5"/>
  <c r="AD289" i="5"/>
  <c r="AD342" i="5"/>
  <c r="X225" i="5"/>
  <c r="X317" i="5"/>
  <c r="AD253" i="5"/>
  <c r="AD446" i="5"/>
  <c r="AD305" i="5"/>
  <c r="AD378" i="5"/>
  <c r="X385" i="5"/>
  <c r="AD482" i="5"/>
  <c r="AD437" i="5"/>
  <c r="AD361" i="5"/>
  <c r="AB6" i="5"/>
  <c r="W4" i="5"/>
  <c r="V5" i="5"/>
  <c r="AC5" i="5" s="1"/>
  <c r="H500" i="5"/>
  <c r="K500" i="5"/>
  <c r="N500" i="5"/>
  <c r="AC4" i="5"/>
  <c r="Q3" i="3"/>
  <c r="O3" i="3"/>
  <c r="Z458" i="5" l="1"/>
  <c r="Y266" i="5"/>
  <c r="Z266" i="5"/>
  <c r="Y347" i="5"/>
  <c r="Z347" i="5"/>
  <c r="Y359" i="5"/>
  <c r="Z359" i="5"/>
  <c r="Z377" i="5"/>
  <c r="Y377" i="5"/>
  <c r="Y419" i="5"/>
  <c r="Z419" i="5"/>
  <c r="Z326" i="5"/>
  <c r="Y326" i="5"/>
  <c r="Y423" i="5"/>
  <c r="Z423" i="5"/>
  <c r="Y333" i="5"/>
  <c r="Z333" i="5"/>
  <c r="Y468" i="5"/>
  <c r="Z468" i="5"/>
  <c r="Y249" i="5"/>
  <c r="Z249" i="5"/>
  <c r="Y379" i="5"/>
  <c r="Z379" i="5"/>
  <c r="Z499" i="5"/>
  <c r="Y499" i="5"/>
  <c r="Y425" i="5"/>
  <c r="Z425" i="5"/>
  <c r="Y236" i="5"/>
  <c r="Z236" i="5"/>
  <c r="Y295" i="5"/>
  <c r="Z295" i="5"/>
  <c r="Y399" i="5"/>
  <c r="Z399" i="5"/>
  <c r="Y400" i="5"/>
  <c r="Z400" i="5"/>
  <c r="Z260" i="5"/>
  <c r="Y260" i="5"/>
  <c r="Y221" i="5"/>
  <c r="Z221" i="5"/>
  <c r="Y343" i="5"/>
  <c r="Z343" i="5"/>
  <c r="Y292" i="5"/>
  <c r="Z292" i="5"/>
  <c r="Y237" i="5"/>
  <c r="Z237" i="5"/>
  <c r="Z384" i="5"/>
  <c r="Y384" i="5"/>
  <c r="Y219" i="5"/>
  <c r="Z219" i="5"/>
  <c r="Y421" i="5"/>
  <c r="Z421" i="5"/>
  <c r="Y364" i="5"/>
  <c r="Z364" i="5"/>
  <c r="Y405" i="5"/>
  <c r="Z405" i="5"/>
  <c r="Y434" i="5"/>
  <c r="Z434" i="5"/>
  <c r="Z487" i="5"/>
  <c r="Y487" i="5"/>
  <c r="Y498" i="5"/>
  <c r="Z498" i="5"/>
  <c r="Y254" i="5"/>
  <c r="Z254" i="5"/>
  <c r="Y287" i="5"/>
  <c r="Z287" i="5"/>
  <c r="Y441" i="5"/>
  <c r="Z441" i="5"/>
  <c r="Y223" i="5"/>
  <c r="Z223" i="5"/>
  <c r="Y273" i="5"/>
  <c r="Z273" i="5"/>
  <c r="Z353" i="5"/>
  <c r="Y353" i="5"/>
  <c r="Z334" i="5"/>
  <c r="Y334" i="5"/>
  <c r="Y265" i="5"/>
  <c r="Z265" i="5"/>
  <c r="Z435" i="5"/>
  <c r="Y435" i="5"/>
  <c r="Y375" i="5"/>
  <c r="Z375" i="5"/>
  <c r="Z222" i="5"/>
  <c r="Y222" i="5"/>
  <c r="Y294" i="5"/>
  <c r="Z294" i="5"/>
  <c r="Y270" i="5"/>
  <c r="Z270" i="5"/>
  <c r="Y410" i="5"/>
  <c r="Z410" i="5"/>
  <c r="Y447" i="5"/>
  <c r="Z447" i="5"/>
  <c r="Y397" i="5"/>
  <c r="Z397" i="5"/>
  <c r="Y457" i="5"/>
  <c r="Z457" i="5"/>
  <c r="Z430" i="5"/>
  <c r="Y430" i="5"/>
  <c r="Y303" i="5"/>
  <c r="Z303" i="5"/>
  <c r="Y449" i="5"/>
  <c r="Z449" i="5"/>
  <c r="Y383" i="5"/>
  <c r="Z383" i="5"/>
  <c r="Y378" i="5"/>
  <c r="Z378" i="5"/>
  <c r="Z234" i="5"/>
  <c r="Y234" i="5"/>
  <c r="Y231" i="5"/>
  <c r="Z231" i="5"/>
  <c r="Y229" i="5"/>
  <c r="Z229" i="5"/>
  <c r="Y232" i="5"/>
  <c r="Z232" i="5"/>
  <c r="Y464" i="5"/>
  <c r="Z464" i="5"/>
  <c r="Y407" i="5"/>
  <c r="Z407" i="5"/>
  <c r="Y442" i="5"/>
  <c r="Z442" i="5"/>
  <c r="Z418" i="5"/>
  <c r="Y418" i="5"/>
  <c r="Y394" i="5"/>
  <c r="Z394" i="5"/>
  <c r="Y298" i="5"/>
  <c r="Z298" i="5"/>
  <c r="Y244" i="5"/>
  <c r="Z244" i="5"/>
  <c r="Y241" i="5"/>
  <c r="Z241" i="5"/>
  <c r="Y280" i="5"/>
  <c r="Z280" i="5"/>
  <c r="Z257" i="5"/>
  <c r="Y257" i="5"/>
  <c r="Y440" i="5"/>
  <c r="Z440" i="5"/>
  <c r="Y488" i="5"/>
  <c r="Z488" i="5"/>
  <c r="Y433" i="5"/>
  <c r="Z433" i="5"/>
  <c r="Y360" i="5"/>
  <c r="Z360" i="5"/>
  <c r="Y414" i="5"/>
  <c r="Z414" i="5"/>
  <c r="Y380" i="5"/>
  <c r="Z380" i="5"/>
  <c r="Y466" i="5"/>
  <c r="Z466" i="5"/>
  <c r="Y371" i="5"/>
  <c r="Z371" i="5"/>
  <c r="Z485" i="5"/>
  <c r="Y485" i="5"/>
  <c r="Z436" i="5"/>
  <c r="Y436" i="5"/>
  <c r="Z332" i="5"/>
  <c r="Y332" i="5"/>
  <c r="Y299" i="5"/>
  <c r="Z299" i="5"/>
  <c r="Y465" i="5"/>
  <c r="Z465" i="5"/>
  <c r="Y277" i="5"/>
  <c r="Z277" i="5"/>
  <c r="Z258" i="5"/>
  <c r="Y258" i="5"/>
  <c r="Y269" i="5"/>
  <c r="Z269" i="5"/>
  <c r="Y327" i="5"/>
  <c r="Z327" i="5"/>
  <c r="Z276" i="5"/>
  <c r="Y276" i="5"/>
  <c r="Y367" i="5"/>
  <c r="Z367" i="5"/>
  <c r="Y416" i="5"/>
  <c r="Z416" i="5"/>
  <c r="Y348" i="5"/>
  <c r="Z348" i="5"/>
  <c r="Y235" i="5"/>
  <c r="Z235" i="5"/>
  <c r="Y253" i="5"/>
  <c r="Z253" i="5"/>
  <c r="Y391" i="5"/>
  <c r="Z391" i="5"/>
  <c r="Y243" i="5"/>
  <c r="Z243" i="5"/>
  <c r="Y233" i="5"/>
  <c r="Z233" i="5"/>
  <c r="Y331" i="5"/>
  <c r="Z331" i="5"/>
  <c r="Z261" i="5"/>
  <c r="Y261" i="5"/>
  <c r="Y373" i="5"/>
  <c r="Z373" i="5"/>
  <c r="Y482" i="5"/>
  <c r="Z482" i="5"/>
  <c r="Y381" i="5"/>
  <c r="Z381" i="5"/>
  <c r="Y452" i="5"/>
  <c r="Z452" i="5"/>
  <c r="Y366" i="5"/>
  <c r="Z366" i="5"/>
  <c r="Y388" i="5"/>
  <c r="Z388" i="5"/>
  <c r="Y444" i="5"/>
  <c r="Z444" i="5"/>
  <c r="Y224" i="5"/>
  <c r="Z224" i="5"/>
  <c r="Y491" i="5"/>
  <c r="Z491" i="5"/>
  <c r="Y476" i="5"/>
  <c r="Z476" i="5"/>
  <c r="Y278" i="5"/>
  <c r="Z278" i="5"/>
  <c r="Y316" i="5"/>
  <c r="Z316" i="5"/>
  <c r="Y456" i="5"/>
  <c r="Z456" i="5"/>
  <c r="Y412" i="5"/>
  <c r="Z412" i="5"/>
  <c r="Z314" i="5"/>
  <c r="Y314" i="5"/>
  <c r="Y240" i="5"/>
  <c r="Z240" i="5"/>
  <c r="Y300" i="5"/>
  <c r="Z300" i="5"/>
  <c r="Z401" i="5"/>
  <c r="Y401" i="5"/>
  <c r="Y382" i="5"/>
  <c r="Z382" i="5"/>
  <c r="Y315" i="5"/>
  <c r="Z315" i="5"/>
  <c r="Y369" i="5"/>
  <c r="Z369" i="5"/>
  <c r="Y459" i="5"/>
  <c r="Z459" i="5"/>
  <c r="Y355" i="5"/>
  <c r="Z355" i="5"/>
  <c r="Y306" i="5"/>
  <c r="Z306" i="5"/>
  <c r="Y350" i="5"/>
  <c r="Z350" i="5"/>
  <c r="Z288" i="5"/>
  <c r="Y288" i="5"/>
  <c r="Z472" i="5"/>
  <c r="Y472" i="5"/>
  <c r="Y484" i="5"/>
  <c r="Z484" i="5"/>
  <c r="Y463" i="5"/>
  <c r="Z463" i="5"/>
  <c r="Z470" i="5"/>
  <c r="Y470" i="5"/>
  <c r="Y409" i="5"/>
  <c r="Z409" i="5"/>
  <c r="Y392" i="5"/>
  <c r="Z392" i="5"/>
  <c r="Z492" i="5"/>
  <c r="Y492" i="5"/>
  <c r="Y450" i="5"/>
  <c r="Z450" i="5"/>
  <c r="Y318" i="5"/>
  <c r="Z318" i="5"/>
  <c r="Y460" i="5"/>
  <c r="Z460" i="5"/>
  <c r="Z480" i="5"/>
  <c r="Y480" i="5"/>
  <c r="Y438" i="5"/>
  <c r="Z438" i="5"/>
  <c r="Z455" i="5"/>
  <c r="Y455" i="5"/>
  <c r="Y297" i="5"/>
  <c r="Z297" i="5"/>
  <c r="Y474" i="5"/>
  <c r="Z474" i="5"/>
  <c r="Z271" i="5"/>
  <c r="Y271" i="5"/>
  <c r="Y248" i="5"/>
  <c r="Z248" i="5"/>
  <c r="Y325" i="5"/>
  <c r="Z325" i="5"/>
  <c r="Y479" i="5"/>
  <c r="Z479" i="5"/>
  <c r="Y293" i="5"/>
  <c r="Z293" i="5"/>
  <c r="Z302" i="5"/>
  <c r="Y302" i="5"/>
  <c r="Y413" i="5"/>
  <c r="Z413" i="5"/>
  <c r="Z285" i="5"/>
  <c r="Y285" i="5"/>
  <c r="Y386" i="5"/>
  <c r="Z386" i="5"/>
  <c r="Y238" i="5"/>
  <c r="Z238" i="5"/>
  <c r="Y296" i="5"/>
  <c r="Z296" i="5"/>
  <c r="Y426" i="5"/>
  <c r="Z426" i="5"/>
  <c r="Y374" i="5"/>
  <c r="Z374" i="5"/>
  <c r="Z239" i="5"/>
  <c r="Y239" i="5"/>
  <c r="Z341" i="5"/>
  <c r="Y341" i="5"/>
  <c r="Y311" i="5"/>
  <c r="Z311" i="5"/>
  <c r="Y328" i="5"/>
  <c r="Z328" i="5"/>
  <c r="Y345" i="5"/>
  <c r="Z345" i="5"/>
  <c r="Y351" i="5"/>
  <c r="Z351" i="5"/>
  <c r="Z443" i="5"/>
  <c r="Y443" i="5"/>
  <c r="Y275" i="5"/>
  <c r="Z275" i="5"/>
  <c r="Y304" i="5"/>
  <c r="Z304" i="5"/>
  <c r="Y486" i="5"/>
  <c r="Z486" i="5"/>
  <c r="Y370" i="5"/>
  <c r="Z370" i="5"/>
  <c r="Y252" i="5"/>
  <c r="Z252" i="5"/>
  <c r="Y250" i="5"/>
  <c r="Z250" i="5"/>
  <c r="Y497" i="5"/>
  <c r="Z497" i="5"/>
  <c r="Z448" i="5"/>
  <c r="Y448" i="5"/>
  <c r="Y228" i="5"/>
  <c r="Z228" i="5"/>
  <c r="Z467" i="5"/>
  <c r="Y467" i="5"/>
  <c r="Y424" i="5"/>
  <c r="Z424" i="5"/>
  <c r="Z490" i="5"/>
  <c r="Y490" i="5"/>
  <c r="Y471" i="5"/>
  <c r="Z471" i="5"/>
  <c r="Y289" i="5"/>
  <c r="Z289" i="5"/>
  <c r="Y284" i="5"/>
  <c r="Z284" i="5"/>
  <c r="Y342" i="5"/>
  <c r="Z342" i="5"/>
  <c r="Z402" i="5"/>
  <c r="Y402" i="5"/>
  <c r="Y376" i="5"/>
  <c r="Z376" i="5"/>
  <c r="Y324" i="5"/>
  <c r="Z324" i="5"/>
  <c r="Y404" i="5"/>
  <c r="Z404" i="5"/>
  <c r="Y218" i="5"/>
  <c r="Z218" i="5"/>
  <c r="Y475" i="5"/>
  <c r="Z475" i="5"/>
  <c r="Y432" i="5"/>
  <c r="Z432" i="5"/>
  <c r="Y357" i="5"/>
  <c r="Z357" i="5"/>
  <c r="Y301" i="5"/>
  <c r="Z301" i="5"/>
  <c r="Y286" i="5"/>
  <c r="Z286" i="5"/>
  <c r="Z396" i="5"/>
  <c r="Y396" i="5"/>
  <c r="Z473" i="5"/>
  <c r="Y473" i="5"/>
  <c r="Z283" i="5"/>
  <c r="Y283" i="5"/>
  <c r="Y461" i="5"/>
  <c r="Z461" i="5"/>
  <c r="Z264" i="5"/>
  <c r="Y264" i="5"/>
  <c r="Y256" i="5"/>
  <c r="Z256" i="5"/>
  <c r="Y226" i="5"/>
  <c r="Z226" i="5"/>
  <c r="Y454" i="5"/>
  <c r="Z454" i="5"/>
  <c r="Y335" i="5"/>
  <c r="Z335" i="5"/>
  <c r="Y427" i="5"/>
  <c r="Z427" i="5"/>
  <c r="Z406" i="5"/>
  <c r="Y406" i="5"/>
  <c r="Y320" i="5"/>
  <c r="Z320" i="5"/>
  <c r="Y255" i="5"/>
  <c r="Z255" i="5"/>
  <c r="Y282" i="5"/>
  <c r="Z282" i="5"/>
  <c r="Y338" i="5"/>
  <c r="Z338" i="5"/>
  <c r="Y279" i="5"/>
  <c r="Z279" i="5"/>
  <c r="Y420" i="5"/>
  <c r="Z420" i="5"/>
  <c r="Y385" i="5"/>
  <c r="Z385" i="5"/>
  <c r="Y317" i="5"/>
  <c r="Z317" i="5"/>
  <c r="Y267" i="5"/>
  <c r="Z267" i="5"/>
  <c r="Y310" i="5"/>
  <c r="Z310" i="5"/>
  <c r="Y361" i="5"/>
  <c r="Z361" i="5"/>
  <c r="Y368" i="5"/>
  <c r="Z368" i="5"/>
  <c r="Y477" i="5"/>
  <c r="Z477" i="5"/>
  <c r="Y395" i="5"/>
  <c r="Z395" i="5"/>
  <c r="Y312" i="5"/>
  <c r="Z312" i="5"/>
  <c r="Y344" i="5"/>
  <c r="Z344" i="5"/>
  <c r="Y352" i="5"/>
  <c r="Z352" i="5"/>
  <c r="Z478" i="5"/>
  <c r="Y478" i="5"/>
  <c r="Y363" i="5"/>
  <c r="Z363" i="5"/>
  <c r="Y417" i="5"/>
  <c r="Z417" i="5"/>
  <c r="Y217" i="5"/>
  <c r="Z217" i="5"/>
  <c r="Y481" i="5"/>
  <c r="Z481" i="5"/>
  <c r="Y337" i="5"/>
  <c r="Z337" i="5"/>
  <c r="Y398" i="5"/>
  <c r="Z398" i="5"/>
  <c r="Y411" i="5"/>
  <c r="Z411" i="5"/>
  <c r="Y319" i="5"/>
  <c r="Z319" i="5"/>
  <c r="Y220" i="5"/>
  <c r="Z220" i="5"/>
  <c r="Y308" i="5"/>
  <c r="Z308" i="5"/>
  <c r="Y403" i="5"/>
  <c r="Z403" i="5"/>
  <c r="Y362" i="5"/>
  <c r="Z362" i="5"/>
  <c r="Y227" i="5"/>
  <c r="Z227" i="5"/>
  <c r="Y251" i="5"/>
  <c r="Z251" i="5"/>
  <c r="Y329" i="5"/>
  <c r="Z329" i="5"/>
  <c r="Y290" i="5"/>
  <c r="Z290" i="5"/>
  <c r="Y225" i="5"/>
  <c r="Z225" i="5"/>
  <c r="Y451" i="5"/>
  <c r="Z451" i="5"/>
  <c r="Y305" i="5"/>
  <c r="Z305" i="5"/>
  <c r="Y446" i="5"/>
  <c r="Z446" i="5"/>
  <c r="Z365" i="5"/>
  <c r="Y365" i="5"/>
  <c r="Y483" i="5"/>
  <c r="Z483" i="5"/>
  <c r="Y313" i="5"/>
  <c r="Z313" i="5"/>
  <c r="Y309" i="5"/>
  <c r="Z309" i="5"/>
  <c r="Y274" i="5"/>
  <c r="Z274" i="5"/>
  <c r="Y453" i="5"/>
  <c r="Z453" i="5"/>
  <c r="Z389" i="5"/>
  <c r="Y389" i="5"/>
  <c r="Y428" i="5"/>
  <c r="Z428" i="5"/>
  <c r="Y340" i="5"/>
  <c r="Z340" i="5"/>
  <c r="Y489" i="5"/>
  <c r="Z489" i="5"/>
  <c r="Y336" i="5"/>
  <c r="Z336" i="5"/>
  <c r="Y387" i="5"/>
  <c r="Z387" i="5"/>
  <c r="Y422" i="5"/>
  <c r="Z422" i="5"/>
  <c r="Y247" i="5"/>
  <c r="Z247" i="5"/>
  <c r="Y339" i="5"/>
  <c r="Z339" i="5"/>
  <c r="Y390" i="5"/>
  <c r="Z390" i="5"/>
  <c r="Y494" i="5"/>
  <c r="Z494" i="5"/>
  <c r="Y323" i="5"/>
  <c r="Z323" i="5"/>
  <c r="Y415" i="5"/>
  <c r="Z415" i="5"/>
  <c r="Y496" i="5"/>
  <c r="Z496" i="5"/>
  <c r="Y356" i="5"/>
  <c r="Z356" i="5"/>
  <c r="Y469" i="5"/>
  <c r="Z469" i="5"/>
  <c r="Z246" i="5"/>
  <c r="Y246" i="5"/>
  <c r="Y462" i="5"/>
  <c r="Z462" i="5"/>
  <c r="Y230" i="5"/>
  <c r="Z230" i="5"/>
  <c r="Y439" i="5"/>
  <c r="Z439" i="5"/>
  <c r="Z346" i="5"/>
  <c r="Y346" i="5"/>
  <c r="Y445" i="5"/>
  <c r="Z445" i="5"/>
  <c r="Z372" i="5"/>
  <c r="Y372" i="5"/>
  <c r="Y431" i="5"/>
  <c r="Z431" i="5"/>
  <c r="Y437" i="5"/>
  <c r="Z437" i="5"/>
  <c r="Y493" i="5"/>
  <c r="Z493" i="5"/>
  <c r="Y393" i="5"/>
  <c r="Z393" i="5"/>
  <c r="Y429" i="5"/>
  <c r="Z429" i="5"/>
  <c r="Y272" i="5"/>
  <c r="Z272" i="5"/>
  <c r="Y408" i="5"/>
  <c r="Z408" i="5"/>
  <c r="Z358" i="5"/>
  <c r="Y358" i="5"/>
  <c r="Z307" i="5"/>
  <c r="Y307" i="5"/>
  <c r="Y281" i="5"/>
  <c r="Z281" i="5"/>
  <c r="Y349" i="5"/>
  <c r="Z349" i="5"/>
  <c r="Y321" i="5"/>
  <c r="Z321" i="5"/>
  <c r="Y268" i="5"/>
  <c r="Z268" i="5"/>
  <c r="Y259" i="5"/>
  <c r="Z259" i="5"/>
  <c r="Y262" i="5"/>
  <c r="Z262" i="5"/>
  <c r="Y330" i="5"/>
  <c r="Z330" i="5"/>
  <c r="Y245" i="5"/>
  <c r="Z245" i="5"/>
  <c r="Y495" i="5"/>
  <c r="Z495" i="5"/>
  <c r="Y242" i="5"/>
  <c r="Z242" i="5"/>
  <c r="V6" i="5"/>
  <c r="AC6" i="5" s="1"/>
  <c r="W5" i="5"/>
  <c r="AB7" i="5"/>
  <c r="M3" i="3"/>
  <c r="M500" i="3" s="1"/>
  <c r="N217" i="3" l="1"/>
  <c r="N226" i="3"/>
  <c r="N238" i="3"/>
  <c r="N225" i="3"/>
  <c r="N237" i="3"/>
  <c r="N249" i="3"/>
  <c r="N273" i="3"/>
  <c r="N285" i="3"/>
  <c r="N232" i="3"/>
  <c r="N250" i="3"/>
  <c r="N244" i="3"/>
  <c r="N261" i="3"/>
  <c r="N265" i="3"/>
  <c r="N277" i="3"/>
  <c r="N262" i="3"/>
  <c r="N271" i="3"/>
  <c r="N289" i="3"/>
  <c r="N264" i="3"/>
  <c r="N220" i="3"/>
  <c r="N294" i="3"/>
  <c r="N296" i="3"/>
  <c r="N308" i="3"/>
  <c r="N276" i="3"/>
  <c r="N327" i="3"/>
  <c r="N345" i="3"/>
  <c r="N357" i="3"/>
  <c r="N315" i="3"/>
  <c r="N332" i="3"/>
  <c r="N344" i="3"/>
  <c r="N356" i="3"/>
  <c r="N283" i="3"/>
  <c r="N339" i="3"/>
  <c r="N351" i="3"/>
  <c r="N303" i="3"/>
  <c r="N389" i="3"/>
  <c r="N384" i="3"/>
  <c r="N388" i="3"/>
  <c r="N397" i="3"/>
  <c r="N372" i="3"/>
  <c r="N411" i="3"/>
  <c r="N401" i="3"/>
  <c r="N418" i="3"/>
  <c r="N430" i="3"/>
  <c r="N431" i="3"/>
  <c r="N449" i="3"/>
  <c r="N461" i="3"/>
  <c r="N473" i="3"/>
  <c r="N435" i="3"/>
  <c r="N460" i="3"/>
  <c r="N448" i="3"/>
  <c r="N484" i="3"/>
  <c r="N485" i="3"/>
  <c r="N489" i="3"/>
  <c r="N406" i="3"/>
  <c r="N490" i="3"/>
  <c r="N472" i="3"/>
  <c r="N487" i="3"/>
  <c r="N492" i="3"/>
  <c r="N452" i="3"/>
  <c r="N454" i="3"/>
  <c r="N444" i="3"/>
  <c r="N468" i="3"/>
  <c r="N402" i="3"/>
  <c r="N366" i="3"/>
  <c r="N383" i="3"/>
  <c r="N381" i="3"/>
  <c r="N378" i="3"/>
  <c r="N326" i="3"/>
  <c r="N295" i="3"/>
  <c r="N321" i="3"/>
  <c r="N227" i="3"/>
  <c r="N219" i="3"/>
  <c r="N251" i="3"/>
  <c r="N450" i="3"/>
  <c r="N443" i="3"/>
  <c r="N474" i="3"/>
  <c r="N467" i="3"/>
  <c r="N445" i="3"/>
  <c r="N407" i="3"/>
  <c r="N414" i="3"/>
  <c r="N412" i="3"/>
  <c r="N380" i="3"/>
  <c r="N375" i="3"/>
  <c r="N338" i="3"/>
  <c r="N346" i="3"/>
  <c r="N355" i="3"/>
  <c r="N320" i="3"/>
  <c r="N319" i="3"/>
  <c r="N309" i="3"/>
  <c r="N268" i="3"/>
  <c r="N499" i="3"/>
  <c r="N442" i="3"/>
  <c r="N439" i="3"/>
  <c r="N403" i="3"/>
  <c r="N422" i="3"/>
  <c r="N413" i="3"/>
  <c r="N317" i="3"/>
  <c r="N267" i="3"/>
  <c r="N282" i="3"/>
  <c r="N224" i="3"/>
  <c r="N376" i="3"/>
  <c r="N466" i="3"/>
  <c r="N469" i="3"/>
  <c r="N415" i="3"/>
  <c r="N405" i="3"/>
  <c r="N434" i="3"/>
  <c r="N396" i="3"/>
  <c r="N279" i="3"/>
  <c r="N314" i="3"/>
  <c r="N297" i="3"/>
  <c r="N266" i="3"/>
  <c r="N496" i="3"/>
  <c r="N464" i="3"/>
  <c r="N480" i="3"/>
  <c r="N437" i="3"/>
  <c r="N424" i="3"/>
  <c r="N391" i="3"/>
  <c r="N493" i="3"/>
  <c r="N494" i="3"/>
  <c r="N479" i="3"/>
  <c r="N423" i="3"/>
  <c r="N392" i="3"/>
  <c r="N390" i="3"/>
  <c r="N369" i="3"/>
  <c r="N363" i="3"/>
  <c r="N353" i="3"/>
  <c r="N373" i="3"/>
  <c r="N343" i="3"/>
  <c r="N333" i="3"/>
  <c r="N328" i="3"/>
  <c r="N278" i="3"/>
  <c r="N350" i="3"/>
  <c r="N368" i="3"/>
  <c r="N371" i="3"/>
  <c r="N288" i="3"/>
  <c r="N312" i="3"/>
  <c r="N263" i="3"/>
  <c r="N240" i="3"/>
  <c r="N229" i="3"/>
  <c r="N497" i="3"/>
  <c r="N447" i="3"/>
  <c r="N457" i="3"/>
  <c r="N440" i="3"/>
  <c r="N410" i="3"/>
  <c r="N379" i="3"/>
  <c r="N385" i="3"/>
  <c r="N365" i="3"/>
  <c r="N300" i="3"/>
  <c r="N491" i="3"/>
  <c r="N471" i="3"/>
  <c r="N478" i="3"/>
  <c r="N417" i="3"/>
  <c r="N395" i="3"/>
  <c r="N367" i="3"/>
  <c r="N377" i="3"/>
  <c r="N451" i="3"/>
  <c r="N408" i="3"/>
  <c r="N352" i="3"/>
  <c r="N360" i="3"/>
  <c r="N302" i="3"/>
  <c r="N275" i="3"/>
  <c r="N221" i="3"/>
  <c r="N284" i="3"/>
  <c r="N231" i="3"/>
  <c r="N248" i="3"/>
  <c r="N241" i="3"/>
  <c r="N475" i="3"/>
  <c r="N436" i="3"/>
  <c r="N426" i="3"/>
  <c r="N462" i="3"/>
  <c r="N481" i="3"/>
  <c r="N425" i="3"/>
  <c r="N298" i="3"/>
  <c r="N280" i="3"/>
  <c r="N476" i="3"/>
  <c r="N364" i="3"/>
  <c r="N322" i="3"/>
  <c r="N245" i="3"/>
  <c r="N455" i="3"/>
  <c r="N257" i="3"/>
  <c r="N420" i="3"/>
  <c r="N341" i="3"/>
  <c r="N307" i="3"/>
  <c r="N348" i="3"/>
  <c r="N324" i="3"/>
  <c r="N270" i="3"/>
  <c r="N236" i="3"/>
  <c r="N243" i="3"/>
  <c r="N419" i="3"/>
  <c r="N393" i="3"/>
  <c r="N336" i="3"/>
  <c r="N293" i="3"/>
  <c r="N233" i="3"/>
  <c r="N239" i="3"/>
  <c r="N456" i="3"/>
  <c r="N358" i="3"/>
  <c r="N340" i="3"/>
  <c r="N272" i="3"/>
  <c r="N255" i="3"/>
  <c r="N427" i="3"/>
  <c r="N334" i="3"/>
  <c r="N310" i="3"/>
  <c r="N316" i="3"/>
  <c r="N304" i="3"/>
  <c r="N305" i="3"/>
  <c r="N438" i="3"/>
  <c r="N362" i="3"/>
  <c r="N290" i="3"/>
  <c r="N259" i="3"/>
  <c r="N459" i="3"/>
  <c r="N252" i="3"/>
  <c r="N253" i="3"/>
  <c r="N286" i="3"/>
  <c r="N458" i="3"/>
  <c r="N409" i="3"/>
  <c r="N313" i="3"/>
  <c r="N223" i="3"/>
  <c r="N222" i="3"/>
  <c r="N416" i="3"/>
  <c r="N470" i="3"/>
  <c r="N337" i="3"/>
  <c r="N386" i="3"/>
  <c r="N374" i="3"/>
  <c r="N421" i="3"/>
  <c r="N477" i="3"/>
  <c r="N218" i="3"/>
  <c r="N269" i="3"/>
  <c r="N254" i="3"/>
  <c r="N432" i="3"/>
  <c r="N246" i="3"/>
  <c r="N498" i="3"/>
  <c r="N256" i="3"/>
  <c r="N382" i="3"/>
  <c r="N323" i="3"/>
  <c r="N429" i="3"/>
  <c r="N359" i="3"/>
  <c r="N291" i="3"/>
  <c r="N495" i="3"/>
  <c r="N354" i="3"/>
  <c r="N325" i="3"/>
  <c r="N347" i="3"/>
  <c r="N258" i="3"/>
  <c r="N404" i="3"/>
  <c r="N234" i="3"/>
  <c r="N329" i="3"/>
  <c r="N398" i="3"/>
  <c r="N488" i="3"/>
  <c r="N342" i="3"/>
  <c r="N433" i="3"/>
  <c r="N483" i="3"/>
  <c r="N453" i="3"/>
  <c r="N230" i="3"/>
  <c r="N486" i="3"/>
  <c r="N361" i="3"/>
  <c r="N465" i="3"/>
  <c r="N260" i="3"/>
  <c r="N235" i="3"/>
  <c r="N335" i="3"/>
  <c r="N400" i="3"/>
  <c r="N247" i="3"/>
  <c r="N311" i="3"/>
  <c r="N299" i="3"/>
  <c r="N330" i="3"/>
  <c r="N228" i="3"/>
  <c r="N370" i="3"/>
  <c r="N349" i="3"/>
  <c r="N463" i="3"/>
  <c r="N281" i="3"/>
  <c r="N318" i="3"/>
  <c r="N482" i="3"/>
  <c r="N399" i="3"/>
  <c r="N441" i="3"/>
  <c r="N242" i="3"/>
  <c r="N287" i="3"/>
  <c r="N428" i="3"/>
  <c r="N446" i="3"/>
  <c r="N301" i="3"/>
  <c r="N306" i="3"/>
  <c r="N292" i="3"/>
  <c r="N274" i="3"/>
  <c r="N331" i="3"/>
  <c r="N387" i="3"/>
  <c r="N394" i="3"/>
  <c r="AB8" i="5"/>
  <c r="W6" i="5"/>
  <c r="V7" i="5"/>
  <c r="AC7" i="5" s="1"/>
  <c r="N15" i="3"/>
  <c r="N5" i="3"/>
  <c r="N19" i="3"/>
  <c r="N31" i="3"/>
  <c r="N43" i="3"/>
  <c r="N55" i="3"/>
  <c r="N91" i="3"/>
  <c r="N103" i="3"/>
  <c r="N115" i="3"/>
  <c r="N127" i="3"/>
  <c r="N163" i="3"/>
  <c r="N175" i="3"/>
  <c r="N187" i="3"/>
  <c r="N199" i="3"/>
  <c r="N32" i="3"/>
  <c r="N44" i="3"/>
  <c r="N56" i="3"/>
  <c r="N68" i="3"/>
  <c r="N104" i="3"/>
  <c r="N116" i="3"/>
  <c r="N128" i="3"/>
  <c r="N140" i="3"/>
  <c r="N176" i="3"/>
  <c r="N188" i="3"/>
  <c r="N200" i="3"/>
  <c r="N212" i="3"/>
  <c r="N8" i="3"/>
  <c r="N21" i="3"/>
  <c r="N33" i="3"/>
  <c r="N45" i="3"/>
  <c r="N57" i="3"/>
  <c r="N69" i="3"/>
  <c r="N81" i="3"/>
  <c r="N93" i="3"/>
  <c r="N105" i="3"/>
  <c r="N117" i="3"/>
  <c r="N129" i="3"/>
  <c r="N141" i="3"/>
  <c r="N153" i="3"/>
  <c r="N165" i="3"/>
  <c r="N177" i="3"/>
  <c r="N189" i="3"/>
  <c r="N201" i="3"/>
  <c r="N213" i="3"/>
  <c r="N9" i="3"/>
  <c r="N22" i="3"/>
  <c r="N34" i="3"/>
  <c r="N46" i="3"/>
  <c r="N58" i="3"/>
  <c r="N70" i="3"/>
  <c r="N82" i="3"/>
  <c r="N94" i="3"/>
  <c r="N106" i="3"/>
  <c r="N118" i="3"/>
  <c r="N11" i="3"/>
  <c r="N24" i="3"/>
  <c r="N36" i="3"/>
  <c r="N48" i="3"/>
  <c r="N84" i="3"/>
  <c r="N96" i="3"/>
  <c r="N108" i="3"/>
  <c r="N120" i="3"/>
  <c r="N156" i="3"/>
  <c r="N168" i="3"/>
  <c r="N180" i="3"/>
  <c r="N192" i="3"/>
  <c r="N12" i="3"/>
  <c r="N25" i="3"/>
  <c r="N37" i="3"/>
  <c r="N49" i="3"/>
  <c r="N61" i="3"/>
  <c r="N97" i="3"/>
  <c r="N109" i="3"/>
  <c r="N121" i="3"/>
  <c r="N133" i="3"/>
  <c r="N169" i="3"/>
  <c r="N181" i="3"/>
  <c r="N193" i="3"/>
  <c r="N205" i="3"/>
  <c r="N26" i="3"/>
  <c r="N38" i="3"/>
  <c r="N50" i="3"/>
  <c r="N62" i="3"/>
  <c r="N74" i="3"/>
  <c r="N86" i="3"/>
  <c r="N98" i="3"/>
  <c r="N110" i="3"/>
  <c r="N122" i="3"/>
  <c r="N134" i="3"/>
  <c r="N146" i="3"/>
  <c r="N158" i="3"/>
  <c r="N170" i="3"/>
  <c r="N182" i="3"/>
  <c r="N194" i="3"/>
  <c r="N206" i="3"/>
  <c r="N14" i="3"/>
  <c r="N27" i="3"/>
  <c r="N39" i="3"/>
  <c r="N51" i="3"/>
  <c r="N63" i="3"/>
  <c r="N75" i="3"/>
  <c r="N87" i="3"/>
  <c r="N99" i="3"/>
  <c r="N111" i="3"/>
  <c r="N123" i="3"/>
  <c r="N135" i="3"/>
  <c r="N147" i="3"/>
  <c r="N159" i="3"/>
  <c r="N171" i="3"/>
  <c r="N183" i="3"/>
  <c r="N195" i="3"/>
  <c r="N207" i="3"/>
  <c r="N28" i="3"/>
  <c r="N76" i="3"/>
  <c r="N124" i="3"/>
  <c r="N160" i="3"/>
  <c r="N196" i="3"/>
  <c r="N29" i="3"/>
  <c r="N77" i="3"/>
  <c r="N125" i="3"/>
  <c r="N161" i="3"/>
  <c r="N197" i="3"/>
  <c r="N35" i="3"/>
  <c r="N83" i="3"/>
  <c r="N130" i="3"/>
  <c r="N166" i="3"/>
  <c r="N202" i="3"/>
  <c r="N40" i="3"/>
  <c r="N88" i="3"/>
  <c r="N131" i="3"/>
  <c r="N167" i="3"/>
  <c r="N203" i="3"/>
  <c r="N41" i="3"/>
  <c r="N89" i="3"/>
  <c r="N136" i="3"/>
  <c r="N172" i="3"/>
  <c r="N208" i="3"/>
  <c r="N47" i="3"/>
  <c r="N95" i="3"/>
  <c r="N137" i="3"/>
  <c r="N173" i="3"/>
  <c r="N209" i="3"/>
  <c r="N52" i="3"/>
  <c r="N100" i="3"/>
  <c r="N142" i="3"/>
  <c r="N178" i="3"/>
  <c r="N214" i="3"/>
  <c r="N53" i="3"/>
  <c r="N101" i="3"/>
  <c r="N143" i="3"/>
  <c r="N179" i="3"/>
  <c r="N215" i="3"/>
  <c r="N10" i="3"/>
  <c r="N59" i="3"/>
  <c r="N107" i="3"/>
  <c r="N148" i="3"/>
  <c r="N184" i="3"/>
  <c r="N23" i="3"/>
  <c r="N71" i="3"/>
  <c r="N119" i="3"/>
  <c r="N155" i="3"/>
  <c r="N191" i="3"/>
  <c r="N17" i="3"/>
  <c r="N64" i="3"/>
  <c r="N65" i="3"/>
  <c r="N112" i="3"/>
  <c r="N113" i="3"/>
  <c r="N149" i="3"/>
  <c r="N154" i="3"/>
  <c r="N185" i="3"/>
  <c r="N190" i="3"/>
  <c r="N16" i="3"/>
  <c r="N80" i="3"/>
  <c r="N92" i="3"/>
  <c r="N152" i="3"/>
  <c r="N164" i="3"/>
  <c r="N67" i="3"/>
  <c r="N79" i="3"/>
  <c r="N139" i="3"/>
  <c r="N151" i="3"/>
  <c r="N13" i="3"/>
  <c r="N73" i="3"/>
  <c r="N85" i="3"/>
  <c r="N144" i="3"/>
  <c r="N60" i="3"/>
  <c r="N72" i="3"/>
  <c r="N157" i="3"/>
  <c r="N216" i="3"/>
  <c r="N20" i="3"/>
  <c r="N145" i="3"/>
  <c r="N204" i="3"/>
  <c r="N7" i="3"/>
  <c r="N132" i="3"/>
  <c r="N211" i="3"/>
  <c r="N54" i="3"/>
  <c r="N186" i="3"/>
  <c r="N114" i="3"/>
  <c r="N174" i="3"/>
  <c r="N126" i="3"/>
  <c r="N18" i="3"/>
  <c r="N90" i="3"/>
  <c r="N42" i="3"/>
  <c r="N30" i="3"/>
  <c r="N210" i="3"/>
  <c r="N150" i="3"/>
  <c r="N138" i="3"/>
  <c r="N6" i="3"/>
  <c r="N78" i="3"/>
  <c r="N162" i="3"/>
  <c r="N66" i="3"/>
  <c r="N102" i="3"/>
  <c r="N198" i="3"/>
  <c r="AB9" i="5" l="1"/>
  <c r="W7" i="5"/>
  <c r="V8" i="5"/>
  <c r="AC8" i="5" s="1"/>
  <c r="J3" i="3"/>
  <c r="G3" i="3"/>
  <c r="AA125" i="3" l="1"/>
  <c r="AA130" i="3"/>
  <c r="AA200" i="3"/>
  <c r="AA56" i="3"/>
  <c r="AA65" i="3"/>
  <c r="AA118" i="3"/>
  <c r="AA188" i="3"/>
  <c r="AA44" i="3"/>
  <c r="AA209" i="3"/>
  <c r="AA5" i="3"/>
  <c r="AA106" i="3"/>
  <c r="AA176" i="3"/>
  <c r="AA32" i="3"/>
  <c r="AA76" i="3"/>
  <c r="AA149" i="3"/>
  <c r="AA197" i="3"/>
  <c r="AA94" i="3"/>
  <c r="AA164" i="3"/>
  <c r="AA20" i="3"/>
  <c r="AA89" i="3"/>
  <c r="AA137" i="3"/>
  <c r="AA161" i="3"/>
  <c r="AA173" i="3"/>
  <c r="AA82" i="3"/>
  <c r="AA152" i="3"/>
  <c r="AA8" i="3"/>
  <c r="AA29" i="3"/>
  <c r="AA77" i="3"/>
  <c r="AA101" i="3"/>
  <c r="AA113" i="3"/>
  <c r="AA214" i="3"/>
  <c r="AA70" i="3"/>
  <c r="AA140" i="3"/>
  <c r="AA17" i="3"/>
  <c r="AA41" i="3"/>
  <c r="AA53" i="3"/>
  <c r="AA202" i="3"/>
  <c r="AA58" i="3"/>
  <c r="AA128" i="3"/>
  <c r="AA16" i="3"/>
  <c r="AA190" i="3"/>
  <c r="AA46" i="3"/>
  <c r="AA116" i="3"/>
  <c r="AA178" i="3"/>
  <c r="AA34" i="3"/>
  <c r="AA104" i="3"/>
  <c r="AA166" i="3"/>
  <c r="AA22" i="3"/>
  <c r="AA92" i="3"/>
  <c r="AA154" i="3"/>
  <c r="AA10" i="3"/>
  <c r="AA80" i="3"/>
  <c r="AA185" i="3"/>
  <c r="AA142" i="3"/>
  <c r="AA212" i="3"/>
  <c r="AA68" i="3"/>
  <c r="AA198" i="3"/>
  <c r="AA123" i="3"/>
  <c r="AA83" i="3"/>
  <c r="AA107" i="3"/>
  <c r="AA105" i="3"/>
  <c r="AA93" i="3"/>
  <c r="AA206" i="3"/>
  <c r="AA49" i="3"/>
  <c r="AA78" i="3"/>
  <c r="AA63" i="3"/>
  <c r="AA112" i="3"/>
  <c r="AA124" i="3"/>
  <c r="AA47" i="3"/>
  <c r="AA51" i="3"/>
  <c r="AA129" i="3"/>
  <c r="AA74" i="3"/>
  <c r="AA110" i="3"/>
  <c r="AA165" i="3"/>
  <c r="AA73" i="3"/>
  <c r="AA207" i="3"/>
  <c r="AA64" i="3"/>
  <c r="AA88" i="3"/>
  <c r="AA85" i="3"/>
  <c r="AA30" i="3"/>
  <c r="AA127" i="3"/>
  <c r="AA14" i="3"/>
  <c r="AA95" i="3"/>
  <c r="AA195" i="3"/>
  <c r="AA133" i="3"/>
  <c r="AA191" i="3"/>
  <c r="AA36" i="3"/>
  <c r="AA153" i="3"/>
  <c r="AA102" i="3"/>
  <c r="AA179" i="3"/>
  <c r="AA61" i="3"/>
  <c r="AA67" i="3"/>
  <c r="AA174" i="3"/>
  <c r="AA146" i="3"/>
  <c r="AA81" i="3"/>
  <c r="AA13" i="3"/>
  <c r="AA119" i="3"/>
  <c r="AA24" i="3"/>
  <c r="AA180" i="3"/>
  <c r="AA117" i="3"/>
  <c r="AA141" i="3"/>
  <c r="AA23" i="3"/>
  <c r="AA72" i="3"/>
  <c r="AA160" i="3"/>
  <c r="AA55" i="3"/>
  <c r="AA211" i="3"/>
  <c r="AA52" i="3"/>
  <c r="AA170" i="3"/>
  <c r="AA109" i="3"/>
  <c r="AA215" i="3"/>
  <c r="AA158" i="3"/>
  <c r="AA169" i="3"/>
  <c r="AA143" i="3"/>
  <c r="AA25" i="3"/>
  <c r="AA168" i="3"/>
  <c r="AA9" i="3"/>
  <c r="AA48" i="3"/>
  <c r="AA162" i="3"/>
  <c r="AA155" i="3"/>
  <c r="AA216" i="3"/>
  <c r="AA172" i="3"/>
  <c r="AA199" i="3"/>
  <c r="AA208" i="3"/>
  <c r="AA139" i="3"/>
  <c r="AA27" i="3"/>
  <c r="AA7" i="3"/>
  <c r="AA136" i="3"/>
  <c r="AA84" i="3"/>
  <c r="AA114" i="3"/>
  <c r="AA97" i="3"/>
  <c r="AA194" i="3"/>
  <c r="AA66" i="3"/>
  <c r="AA144" i="3"/>
  <c r="AA31" i="3"/>
  <c r="AA42" i="3"/>
  <c r="AA122" i="3"/>
  <c r="AA193" i="3"/>
  <c r="AA18" i="3"/>
  <c r="AA192" i="3"/>
  <c r="AA167" i="3"/>
  <c r="AA43" i="3"/>
  <c r="AA91" i="3"/>
  <c r="AA135" i="3"/>
  <c r="AA171" i="3"/>
  <c r="AA151" i="3"/>
  <c r="AA39" i="3"/>
  <c r="AA21" i="3"/>
  <c r="AA90" i="3"/>
  <c r="AA6" i="3"/>
  <c r="AA38" i="3"/>
  <c r="AA134" i="3"/>
  <c r="AA175" i="3"/>
  <c r="AA186" i="3"/>
  <c r="AA182" i="3"/>
  <c r="AA131" i="3"/>
  <c r="AA187" i="3"/>
  <c r="AA159" i="3"/>
  <c r="AA183" i="3"/>
  <c r="AA126" i="3"/>
  <c r="AA201" i="3"/>
  <c r="AA96" i="3"/>
  <c r="AA147" i="3"/>
  <c r="AA26" i="3"/>
  <c r="AA37" i="3"/>
  <c r="AA100" i="3"/>
  <c r="AA54" i="3"/>
  <c r="AA59" i="3"/>
  <c r="AA98" i="3"/>
  <c r="AA120" i="3"/>
  <c r="AA145" i="3"/>
  <c r="AA132" i="3"/>
  <c r="AA12" i="3"/>
  <c r="AA50" i="3"/>
  <c r="AA69" i="3"/>
  <c r="AA60" i="3"/>
  <c r="AA138" i="3"/>
  <c r="AA40" i="3"/>
  <c r="AA115" i="3"/>
  <c r="AA189" i="3"/>
  <c r="AA35" i="3"/>
  <c r="AA103" i="3"/>
  <c r="AA205" i="3"/>
  <c r="AA15" i="3"/>
  <c r="AA121" i="3"/>
  <c r="AA57" i="3"/>
  <c r="AA86" i="3"/>
  <c r="AA156" i="3"/>
  <c r="AA204" i="3"/>
  <c r="AA177" i="3"/>
  <c r="AA28" i="3"/>
  <c r="AA196" i="3"/>
  <c r="AA79" i="3"/>
  <c r="AA111" i="3"/>
  <c r="AA19" i="3"/>
  <c r="AA203" i="3"/>
  <c r="AA108" i="3"/>
  <c r="AA33" i="3"/>
  <c r="AA210" i="3"/>
  <c r="AA157" i="3"/>
  <c r="AA184" i="3"/>
  <c r="AA99" i="3"/>
  <c r="AA163" i="3"/>
  <c r="AA181" i="3"/>
  <c r="AA71" i="3"/>
  <c r="AA45" i="3"/>
  <c r="AA150" i="3"/>
  <c r="AA62" i="3"/>
  <c r="AA213" i="3"/>
  <c r="AA11" i="3"/>
  <c r="AA75" i="3"/>
  <c r="AA87" i="3"/>
  <c r="AA148" i="3"/>
  <c r="U154" i="3"/>
  <c r="U214" i="3"/>
  <c r="U166" i="3"/>
  <c r="U29" i="3"/>
  <c r="U46" i="3"/>
  <c r="U202" i="3"/>
  <c r="U82" i="3"/>
  <c r="U149" i="3"/>
  <c r="U34" i="3"/>
  <c r="U94" i="3"/>
  <c r="U209" i="3"/>
  <c r="U113" i="3"/>
  <c r="U53" i="3"/>
  <c r="U173" i="3"/>
  <c r="U77" i="3"/>
  <c r="U17" i="3"/>
  <c r="U142" i="3"/>
  <c r="U10" i="3"/>
  <c r="U187" i="3"/>
  <c r="U22" i="3"/>
  <c r="U130" i="3"/>
  <c r="U197" i="3"/>
  <c r="U137" i="3"/>
  <c r="U41" i="3"/>
  <c r="U70" i="3"/>
  <c r="U101" i="3"/>
  <c r="U190" i="3"/>
  <c r="U118" i="3"/>
  <c r="U178" i="3"/>
  <c r="U58" i="3"/>
  <c r="U161" i="3"/>
  <c r="U125" i="3"/>
  <c r="U65" i="3"/>
  <c r="U89" i="3"/>
  <c r="U5" i="3"/>
  <c r="U106" i="3"/>
  <c r="U185" i="3"/>
  <c r="U23" i="3"/>
  <c r="U114" i="3"/>
  <c r="U57" i="3"/>
  <c r="U59" i="3"/>
  <c r="U133" i="3"/>
  <c r="U198" i="3"/>
  <c r="U26" i="3"/>
  <c r="U71" i="3"/>
  <c r="U184" i="3"/>
  <c r="U67" i="3"/>
  <c r="U7" i="3"/>
  <c r="U88" i="3"/>
  <c r="U104" i="3"/>
  <c r="U183" i="3"/>
  <c r="U195" i="3"/>
  <c r="U172" i="3"/>
  <c r="U120" i="3"/>
  <c r="U150" i="3"/>
  <c r="U105" i="3"/>
  <c r="U131" i="3"/>
  <c r="U110" i="3"/>
  <c r="U153" i="3"/>
  <c r="U145" i="3"/>
  <c r="U92" i="3"/>
  <c r="U143" i="3"/>
  <c r="U84" i="3"/>
  <c r="U175" i="3"/>
  <c r="U140" i="3"/>
  <c r="U139" i="3"/>
  <c r="U30" i="3"/>
  <c r="U194" i="3"/>
  <c r="U180" i="3"/>
  <c r="U85" i="3"/>
  <c r="U215" i="3"/>
  <c r="U12" i="3"/>
  <c r="U117" i="3"/>
  <c r="U72" i="3"/>
  <c r="U162" i="3"/>
  <c r="U196" i="3"/>
  <c r="U31" i="3"/>
  <c r="U43" i="3"/>
  <c r="U159" i="3"/>
  <c r="U128" i="3"/>
  <c r="U207" i="3"/>
  <c r="U25" i="3"/>
  <c r="U199" i="3"/>
  <c r="U181" i="3"/>
  <c r="U49" i="3"/>
  <c r="U206" i="3"/>
  <c r="U168" i="3"/>
  <c r="U27" i="3"/>
  <c r="U6" i="3"/>
  <c r="U83" i="3"/>
  <c r="U210" i="3"/>
  <c r="U18" i="3"/>
  <c r="U102" i="3"/>
  <c r="U138" i="3"/>
  <c r="U14" i="3"/>
  <c r="U188" i="3"/>
  <c r="U99" i="3"/>
  <c r="U208" i="3"/>
  <c r="U115" i="3"/>
  <c r="U135" i="3"/>
  <c r="U103" i="3"/>
  <c r="U124" i="3"/>
  <c r="U16" i="3"/>
  <c r="U45" i="3"/>
  <c r="U38" i="3"/>
  <c r="U35" i="3"/>
  <c r="U69" i="3"/>
  <c r="U93" i="3"/>
  <c r="U213" i="3"/>
  <c r="U134" i="3"/>
  <c r="U33" i="3"/>
  <c r="U157" i="3"/>
  <c r="U144" i="3"/>
  <c r="U111" i="3"/>
  <c r="U79" i="3"/>
  <c r="U20" i="3"/>
  <c r="U108" i="3"/>
  <c r="U201" i="3"/>
  <c r="U32" i="3"/>
  <c r="U74" i="3"/>
  <c r="U98" i="3"/>
  <c r="U146" i="3"/>
  <c r="U96" i="3"/>
  <c r="U56" i="3"/>
  <c r="U19" i="3"/>
  <c r="U163" i="3"/>
  <c r="U148" i="3"/>
  <c r="U28" i="3"/>
  <c r="U127" i="3"/>
  <c r="U36" i="3"/>
  <c r="U90" i="3"/>
  <c r="U167" i="3"/>
  <c r="U205" i="3"/>
  <c r="U179" i="3"/>
  <c r="U68" i="3"/>
  <c r="U132" i="3"/>
  <c r="U97" i="3"/>
  <c r="U156" i="3"/>
  <c r="U21" i="3"/>
  <c r="U203" i="3"/>
  <c r="U95" i="3"/>
  <c r="U54" i="3"/>
  <c r="U40" i="3"/>
  <c r="U76" i="3"/>
  <c r="U91" i="3"/>
  <c r="U48" i="3"/>
  <c r="U116" i="3"/>
  <c r="U136" i="3"/>
  <c r="U192" i="3"/>
  <c r="U189" i="3"/>
  <c r="U169" i="3"/>
  <c r="U107" i="3"/>
  <c r="U86" i="3"/>
  <c r="U119" i="3"/>
  <c r="U186" i="3"/>
  <c r="U216" i="3"/>
  <c r="U155" i="3"/>
  <c r="U122" i="3"/>
  <c r="U141" i="3"/>
  <c r="U191" i="3"/>
  <c r="U9" i="3"/>
  <c r="U47" i="3"/>
  <c r="U177" i="3"/>
  <c r="U11" i="3"/>
  <c r="U170" i="3"/>
  <c r="U212" i="3"/>
  <c r="U123" i="3"/>
  <c r="U160" i="3"/>
  <c r="U182" i="3"/>
  <c r="U147" i="3"/>
  <c r="U174" i="3"/>
  <c r="U37" i="3"/>
  <c r="U50" i="3"/>
  <c r="U193" i="3"/>
  <c r="U171" i="3"/>
  <c r="U126" i="3"/>
  <c r="U121" i="3"/>
  <c r="U24" i="3"/>
  <c r="U78" i="3"/>
  <c r="U60" i="3"/>
  <c r="U165" i="3"/>
  <c r="U44" i="3"/>
  <c r="U52" i="3"/>
  <c r="U200" i="3"/>
  <c r="U15" i="3"/>
  <c r="U8" i="3"/>
  <c r="U63" i="3"/>
  <c r="U62" i="3"/>
  <c r="U61" i="3"/>
  <c r="U81" i="3"/>
  <c r="U66" i="3"/>
  <c r="U204" i="3"/>
  <c r="U75" i="3"/>
  <c r="U42" i="3"/>
  <c r="U129" i="3"/>
  <c r="U158" i="3"/>
  <c r="U13" i="3"/>
  <c r="U64" i="3"/>
  <c r="U55" i="3"/>
  <c r="U80" i="3"/>
  <c r="U100" i="3"/>
  <c r="U112" i="3"/>
  <c r="U39" i="3"/>
  <c r="U164" i="3"/>
  <c r="U176" i="3"/>
  <c r="U73" i="3"/>
  <c r="U109" i="3"/>
  <c r="U87" i="3"/>
  <c r="U151" i="3"/>
  <c r="U211" i="3"/>
  <c r="U51" i="3"/>
  <c r="U152" i="3"/>
  <c r="V9" i="5"/>
  <c r="AC9" i="5" s="1"/>
  <c r="W8" i="5"/>
  <c r="AB10" i="5"/>
  <c r="AA4" i="3"/>
  <c r="U4" i="3"/>
  <c r="AB3" i="3"/>
  <c r="AB4" i="3" s="1"/>
  <c r="AB5" i="3" s="1"/>
  <c r="AA3" i="3"/>
  <c r="G500" i="3"/>
  <c r="U3" i="3"/>
  <c r="V3" i="3"/>
  <c r="V4" i="3" s="1"/>
  <c r="V5" i="3" s="1"/>
  <c r="J500" i="3"/>
  <c r="P3" i="3"/>
  <c r="S3" i="3"/>
  <c r="T3" i="3"/>
  <c r="K222" i="3" l="1"/>
  <c r="K241" i="3"/>
  <c r="K257" i="3"/>
  <c r="K265" i="3"/>
  <c r="K277" i="3"/>
  <c r="K259" i="3"/>
  <c r="K285" i="3"/>
  <c r="K273" i="3"/>
  <c r="K229" i="3"/>
  <c r="K258" i="3"/>
  <c r="K305" i="3"/>
  <c r="K317" i="3"/>
  <c r="K312" i="3"/>
  <c r="K292" i="3"/>
  <c r="K300" i="3"/>
  <c r="K334" i="3"/>
  <c r="K346" i="3"/>
  <c r="K358" i="3"/>
  <c r="K289" i="3"/>
  <c r="K341" i="3"/>
  <c r="K353" i="3"/>
  <c r="K328" i="3"/>
  <c r="K330" i="3"/>
  <c r="K336" i="3"/>
  <c r="K348" i="3"/>
  <c r="K360" i="3"/>
  <c r="K393" i="3"/>
  <c r="K369" i="3"/>
  <c r="K385" i="3"/>
  <c r="K397" i="3"/>
  <c r="K413" i="3"/>
  <c r="K425" i="3"/>
  <c r="K403" i="3"/>
  <c r="K415" i="3"/>
  <c r="K437" i="3"/>
  <c r="K438" i="3"/>
  <c r="K450" i="3"/>
  <c r="K462" i="3"/>
  <c r="K457" i="3"/>
  <c r="K469" i="3"/>
  <c r="K445" i="3"/>
  <c r="K495" i="3"/>
  <c r="K473" i="3"/>
  <c r="K476" i="3"/>
  <c r="K483" i="3"/>
  <c r="K466" i="3"/>
  <c r="K399" i="3"/>
  <c r="K362" i="3"/>
  <c r="K376" i="3"/>
  <c r="K318" i="3"/>
  <c r="K295" i="3"/>
  <c r="K297" i="3"/>
  <c r="K298" i="3"/>
  <c r="K275" i="3"/>
  <c r="K264" i="3"/>
  <c r="K243" i="3"/>
  <c r="K236" i="3"/>
  <c r="K498" i="3"/>
  <c r="K434" i="3"/>
  <c r="K426" i="3"/>
  <c r="K432" i="3"/>
  <c r="K392" i="3"/>
  <c r="K347" i="3"/>
  <c r="K326" i="3"/>
  <c r="K314" i="3"/>
  <c r="K260" i="3"/>
  <c r="K282" i="3"/>
  <c r="K263" i="3"/>
  <c r="K219" i="3"/>
  <c r="K245" i="3"/>
  <c r="K488" i="3"/>
  <c r="K489" i="3"/>
  <c r="K493" i="3"/>
  <c r="K436" i="3"/>
  <c r="K379" i="3"/>
  <c r="K361" i="3"/>
  <c r="K356" i="3"/>
  <c r="K350" i="3"/>
  <c r="K319" i="3"/>
  <c r="K276" i="3"/>
  <c r="K279" i="3"/>
  <c r="K254" i="3"/>
  <c r="K248" i="3"/>
  <c r="K224" i="3"/>
  <c r="K486" i="3"/>
  <c r="K471" i="3"/>
  <c r="K440" i="3"/>
  <c r="K456" i="3"/>
  <c r="K455" i="3"/>
  <c r="K475" i="3"/>
  <c r="K420" i="3"/>
  <c r="K365" i="3"/>
  <c r="K411" i="3"/>
  <c r="K378" i="3"/>
  <c r="K375" i="3"/>
  <c r="K343" i="3"/>
  <c r="K324" i="3"/>
  <c r="K296" i="3"/>
  <c r="K303" i="3"/>
  <c r="K481" i="3"/>
  <c r="K452" i="3"/>
  <c r="K443" i="3"/>
  <c r="K444" i="3"/>
  <c r="K499" i="3"/>
  <c r="K480" i="3"/>
  <c r="K430" i="3"/>
  <c r="K442" i="3"/>
  <c r="K454" i="3"/>
  <c r="K467" i="3"/>
  <c r="K449" i="3"/>
  <c r="K404" i="3"/>
  <c r="K410" i="3"/>
  <c r="K465" i="3"/>
  <c r="K390" i="3"/>
  <c r="K389" i="3"/>
  <c r="K388" i="3"/>
  <c r="K377" i="3"/>
  <c r="K340" i="3"/>
  <c r="K333" i="3"/>
  <c r="K287" i="3"/>
  <c r="K308" i="3"/>
  <c r="K302" i="3"/>
  <c r="K293" i="3"/>
  <c r="K255" i="3"/>
  <c r="K448" i="3"/>
  <c r="K478" i="3"/>
  <c r="K435" i="3"/>
  <c r="K433" i="3"/>
  <c r="K431" i="3"/>
  <c r="K400" i="3"/>
  <c r="K423" i="3"/>
  <c r="K402" i="3"/>
  <c r="K371" i="3"/>
  <c r="K355" i="3"/>
  <c r="K309" i="3"/>
  <c r="K267" i="3"/>
  <c r="K217" i="3"/>
  <c r="K262" i="3"/>
  <c r="K227" i="3"/>
  <c r="K497" i="3"/>
  <c r="K491" i="3"/>
  <c r="K459" i="3"/>
  <c r="K472" i="3"/>
  <c r="K408" i="3"/>
  <c r="K439" i="3"/>
  <c r="K485" i="3"/>
  <c r="K412" i="3"/>
  <c r="K395" i="3"/>
  <c r="K372" i="3"/>
  <c r="K363" i="3"/>
  <c r="K359" i="3"/>
  <c r="K345" i="3"/>
  <c r="K339" i="3"/>
  <c r="K268" i="3"/>
  <c r="K253" i="3"/>
  <c r="K233" i="3"/>
  <c r="K239" i="3"/>
  <c r="K237" i="3"/>
  <c r="K225" i="3"/>
  <c r="K496" i="3"/>
  <c r="K464" i="3"/>
  <c r="K451" i="3"/>
  <c r="K406" i="3"/>
  <c r="K367" i="3"/>
  <c r="K401" i="3"/>
  <c r="K335" i="3"/>
  <c r="K387" i="3"/>
  <c r="K492" i="3"/>
  <c r="K460" i="3"/>
  <c r="K479" i="3"/>
  <c r="K447" i="3"/>
  <c r="K419" i="3"/>
  <c r="K418" i="3"/>
  <c r="K477" i="3"/>
  <c r="K424" i="3"/>
  <c r="K384" i="3"/>
  <c r="K325" i="3"/>
  <c r="K332" i="3"/>
  <c r="K352" i="3"/>
  <c r="K306" i="3"/>
  <c r="K320" i="3"/>
  <c r="K270" i="3"/>
  <c r="K244" i="3"/>
  <c r="K427" i="3"/>
  <c r="K422" i="3"/>
  <c r="K391" i="3"/>
  <c r="K351" i="3"/>
  <c r="K294" i="3"/>
  <c r="K247" i="3"/>
  <c r="K226" i="3"/>
  <c r="K220" i="3"/>
  <c r="K249" i="3"/>
  <c r="K494" i="3"/>
  <c r="K429" i="3"/>
  <c r="K405" i="3"/>
  <c r="K381" i="3"/>
  <c r="K373" i="3"/>
  <c r="K368" i="3"/>
  <c r="K316" i="3"/>
  <c r="K327" i="3"/>
  <c r="K278" i="3"/>
  <c r="K223" i="3"/>
  <c r="K272" i="3"/>
  <c r="K484" i="3"/>
  <c r="K396" i="3"/>
  <c r="K315" i="3"/>
  <c r="K251" i="3"/>
  <c r="K240" i="3"/>
  <c r="K366" i="3"/>
  <c r="K344" i="3"/>
  <c r="K310" i="3"/>
  <c r="K331" i="3"/>
  <c r="K487" i="3"/>
  <c r="K307" i="3"/>
  <c r="K321" i="3"/>
  <c r="K266" i="3"/>
  <c r="K383" i="3"/>
  <c r="K357" i="3"/>
  <c r="K329" i="3"/>
  <c r="K338" i="3"/>
  <c r="K280" i="3"/>
  <c r="K304" i="3"/>
  <c r="K238" i="3"/>
  <c r="K221" i="3"/>
  <c r="K250" i="3"/>
  <c r="K232" i="3"/>
  <c r="K474" i="3"/>
  <c r="K364" i="3"/>
  <c r="K252" i="3"/>
  <c r="K235" i="3"/>
  <c r="K414" i="3"/>
  <c r="K407" i="3"/>
  <c r="K468" i="3"/>
  <c r="K446" i="3"/>
  <c r="K461" i="3"/>
  <c r="K417" i="3"/>
  <c r="K231" i="3"/>
  <c r="K284" i="3"/>
  <c r="K228" i="3"/>
  <c r="K380" i="3"/>
  <c r="K271" i="3"/>
  <c r="K288" i="3"/>
  <c r="K283" i="3"/>
  <c r="K322" i="3"/>
  <c r="K261" i="3"/>
  <c r="K256" i="3"/>
  <c r="K370" i="3"/>
  <c r="K323" i="3"/>
  <c r="K441" i="3"/>
  <c r="K337" i="3"/>
  <c r="K394" i="3"/>
  <c r="K246" i="3"/>
  <c r="K453" i="3"/>
  <c r="K299" i="3"/>
  <c r="K398" i="3"/>
  <c r="K269" i="3"/>
  <c r="K409" i="3"/>
  <c r="K428" i="3"/>
  <c r="K382" i="3"/>
  <c r="K416" i="3"/>
  <c r="K234" i="3"/>
  <c r="K354" i="3"/>
  <c r="K490" i="3"/>
  <c r="K274" i="3"/>
  <c r="K421" i="3"/>
  <c r="K230" i="3"/>
  <c r="K301" i="3"/>
  <c r="K374" i="3"/>
  <c r="K463" i="3"/>
  <c r="K311" i="3"/>
  <c r="K242" i="3"/>
  <c r="K342" i="3"/>
  <c r="K458" i="3"/>
  <c r="K291" i="3"/>
  <c r="K386" i="3"/>
  <c r="K290" i="3"/>
  <c r="K482" i="3"/>
  <c r="K349" i="3"/>
  <c r="K218" i="3"/>
  <c r="K286" i="3"/>
  <c r="K281" i="3"/>
  <c r="K313" i="3"/>
  <c r="K470" i="3"/>
  <c r="H219" i="3"/>
  <c r="H231" i="3"/>
  <c r="H243" i="3"/>
  <c r="H271" i="3"/>
  <c r="H283" i="3"/>
  <c r="H226" i="3"/>
  <c r="H238" i="3"/>
  <c r="H250" i="3"/>
  <c r="H265" i="3"/>
  <c r="H282" i="3"/>
  <c r="H261" i="3"/>
  <c r="H270" i="3"/>
  <c r="H302" i="3"/>
  <c r="H314" i="3"/>
  <c r="H277" i="3"/>
  <c r="H326" i="3"/>
  <c r="H339" i="3"/>
  <c r="H351" i="3"/>
  <c r="H297" i="3"/>
  <c r="H309" i="3"/>
  <c r="H330" i="3"/>
  <c r="H331" i="3"/>
  <c r="H338" i="3"/>
  <c r="H350" i="3"/>
  <c r="H345" i="3"/>
  <c r="H357" i="3"/>
  <c r="H362" i="3"/>
  <c r="H333" i="3"/>
  <c r="H423" i="3"/>
  <c r="H401" i="3"/>
  <c r="H390" i="3"/>
  <c r="H410" i="3"/>
  <c r="H422" i="3"/>
  <c r="H424" i="3"/>
  <c r="H436" i="3"/>
  <c r="H435" i="3"/>
  <c r="H443" i="3"/>
  <c r="H438" i="3"/>
  <c r="H434" i="3"/>
  <c r="H412" i="3"/>
  <c r="H454" i="3"/>
  <c r="H442" i="3"/>
  <c r="H478" i="3"/>
  <c r="H485" i="3"/>
  <c r="H484" i="3"/>
  <c r="H489" i="3"/>
  <c r="H473" i="3"/>
  <c r="H449" i="3"/>
  <c r="H450" i="3"/>
  <c r="H342" i="3"/>
  <c r="H284" i="3"/>
  <c r="H257" i="3"/>
  <c r="H247" i="3"/>
  <c r="H229" i="3"/>
  <c r="H490" i="3"/>
  <c r="H439" i="3"/>
  <c r="H368" i="3"/>
  <c r="H474" i="3"/>
  <c r="H396" i="3"/>
  <c r="H375" i="3"/>
  <c r="H383" i="3"/>
  <c r="H304" i="3"/>
  <c r="H254" i="3"/>
  <c r="H253" i="3"/>
  <c r="H232" i="3"/>
  <c r="H278" i="3"/>
  <c r="H249" i="3"/>
  <c r="H237" i="3"/>
  <c r="H225" i="3"/>
  <c r="H486" i="3"/>
  <c r="H468" i="3"/>
  <c r="H406" i="3"/>
  <c r="H371" i="3"/>
  <c r="H354" i="3"/>
  <c r="H316" i="3"/>
  <c r="H296" i="3"/>
  <c r="H312" i="3"/>
  <c r="H298" i="3"/>
  <c r="H498" i="3"/>
  <c r="H493" i="3"/>
  <c r="H402" i="3"/>
  <c r="H433" i="3"/>
  <c r="H384" i="3"/>
  <c r="H303" i="3"/>
  <c r="H294" i="3"/>
  <c r="H272" i="3"/>
  <c r="H260" i="3"/>
  <c r="H448" i="3"/>
  <c r="H457" i="3"/>
  <c r="H373" i="3"/>
  <c r="H492" i="3"/>
  <c r="H467" i="3"/>
  <c r="H456" i="3"/>
  <c r="H413" i="3"/>
  <c r="H419" i="3"/>
  <c r="H421" i="3"/>
  <c r="H432" i="3"/>
  <c r="H408" i="3"/>
  <c r="H321" i="3"/>
  <c r="H461" i="3"/>
  <c r="H445" i="3"/>
  <c r="H483" i="3"/>
  <c r="H466" i="3"/>
  <c r="H379" i="3"/>
  <c r="H341" i="3"/>
  <c r="H290" i="3"/>
  <c r="H306" i="3"/>
  <c r="H320" i="3"/>
  <c r="H308" i="3"/>
  <c r="H310" i="3"/>
  <c r="H276" i="3"/>
  <c r="H497" i="3"/>
  <c r="H472" i="3"/>
  <c r="H444" i="3"/>
  <c r="H480" i="3"/>
  <c r="H463" i="3"/>
  <c r="H418" i="3"/>
  <c r="H364" i="3"/>
  <c r="H327" i="3"/>
  <c r="H387" i="3"/>
  <c r="H369" i="3"/>
  <c r="H318" i="3"/>
  <c r="H288" i="3"/>
  <c r="H262" i="3"/>
  <c r="H223" i="3"/>
  <c r="H488" i="3"/>
  <c r="H475" i="3"/>
  <c r="H460" i="3"/>
  <c r="H455" i="3"/>
  <c r="H437" i="3"/>
  <c r="H431" i="3"/>
  <c r="H403" i="3"/>
  <c r="H407" i="3"/>
  <c r="H462" i="3"/>
  <c r="H425" i="3"/>
  <c r="H365" i="3"/>
  <c r="H381" i="3"/>
  <c r="H491" i="3"/>
  <c r="H409" i="3"/>
  <c r="H391" i="3"/>
  <c r="H389" i="3"/>
  <c r="H352" i="3"/>
  <c r="H315" i="3"/>
  <c r="H322" i="3"/>
  <c r="H372" i="3"/>
  <c r="H397" i="3"/>
  <c r="H377" i="3"/>
  <c r="H328" i="3"/>
  <c r="H241" i="3"/>
  <c r="H430" i="3"/>
  <c r="H479" i="3"/>
  <c r="H367" i="3"/>
  <c r="H266" i="3"/>
  <c r="H235" i="3"/>
  <c r="H251" i="3"/>
  <c r="H353" i="3"/>
  <c r="H363" i="3"/>
  <c r="H348" i="3"/>
  <c r="H324" i="3"/>
  <c r="H244" i="3"/>
  <c r="H385" i="3"/>
  <c r="H346" i="3"/>
  <c r="H233" i="3"/>
  <c r="H245" i="3"/>
  <c r="H239" i="3"/>
  <c r="H451" i="3"/>
  <c r="H220" i="3"/>
  <c r="H255" i="3"/>
  <c r="H273" i="3"/>
  <c r="H221" i="3"/>
  <c r="H293" i="3"/>
  <c r="H340" i="3"/>
  <c r="H217" i="3"/>
  <c r="H264" i="3"/>
  <c r="H285" i="3"/>
  <c r="H227" i="3"/>
  <c r="H420" i="3"/>
  <c r="H358" i="3"/>
  <c r="H334" i="3"/>
  <c r="H300" i="3"/>
  <c r="H336" i="3"/>
  <c r="H289" i="3"/>
  <c r="H393" i="3"/>
  <c r="H259" i="3"/>
  <c r="H224" i="3"/>
  <c r="H344" i="3"/>
  <c r="H269" i="3"/>
  <c r="H487" i="3"/>
  <c r="H349" i="3"/>
  <c r="H416" i="3"/>
  <c r="H469" i="3"/>
  <c r="H482" i="3"/>
  <c r="H388" i="3"/>
  <c r="H325" i="3"/>
  <c r="H392" i="3"/>
  <c r="H280" i="3"/>
  <c r="H248" i="3"/>
  <c r="H295" i="3"/>
  <c r="H343" i="3"/>
  <c r="H286" i="3"/>
  <c r="H481" i="3"/>
  <c r="H319" i="3"/>
  <c r="H458" i="3"/>
  <c r="H376" i="3"/>
  <c r="H496" i="3"/>
  <c r="H476" i="3"/>
  <c r="H380" i="3"/>
  <c r="H465" i="3"/>
  <c r="H495" i="3"/>
  <c r="H382" i="3"/>
  <c r="H494" i="3"/>
  <c r="H499" i="3"/>
  <c r="H234" i="3"/>
  <c r="H411" i="3"/>
  <c r="H366" i="3"/>
  <c r="H299" i="3"/>
  <c r="H335" i="3"/>
  <c r="H400" i="3"/>
  <c r="H374" i="3"/>
  <c r="H329" i="3"/>
  <c r="H218" i="3"/>
  <c r="H337" i="3"/>
  <c r="H355" i="3"/>
  <c r="H471" i="3"/>
  <c r="H415" i="3"/>
  <c r="H429" i="3"/>
  <c r="H274" i="3"/>
  <c r="H279" i="3"/>
  <c r="H428" i="3"/>
  <c r="H268" i="3"/>
  <c r="H378" i="3"/>
  <c r="H230" i="3"/>
  <c r="H386" i="3"/>
  <c r="H246" i="3"/>
  <c r="H459" i="3"/>
  <c r="H370" i="3"/>
  <c r="H398" i="3"/>
  <c r="H441" i="3"/>
  <c r="H317" i="3"/>
  <c r="H313" i="3"/>
  <c r="H452" i="3"/>
  <c r="H399" i="3"/>
  <c r="H307" i="3"/>
  <c r="H240" i="3"/>
  <c r="H359" i="3"/>
  <c r="H267" i="3"/>
  <c r="H361" i="3"/>
  <c r="H470" i="3"/>
  <c r="H311" i="3"/>
  <c r="H426" i="3"/>
  <c r="H447" i="3"/>
  <c r="H281" i="3"/>
  <c r="H263" i="3"/>
  <c r="H258" i="3"/>
  <c r="H477" i="3"/>
  <c r="H292" i="3"/>
  <c r="H228" i="3"/>
  <c r="H394" i="3"/>
  <c r="H356" i="3"/>
  <c r="H464" i="3"/>
  <c r="H242" i="3"/>
  <c r="H405" i="3"/>
  <c r="H440" i="3"/>
  <c r="H332" i="3"/>
  <c r="H446" i="3"/>
  <c r="H404" i="3"/>
  <c r="H275" i="3"/>
  <c r="H417" i="3"/>
  <c r="H414" i="3"/>
  <c r="H291" i="3"/>
  <c r="H305" i="3"/>
  <c r="H395" i="3"/>
  <c r="H252" i="3"/>
  <c r="H427" i="3"/>
  <c r="H287" i="3"/>
  <c r="H323" i="3"/>
  <c r="H301" i="3"/>
  <c r="H453" i="3"/>
  <c r="H222" i="3"/>
  <c r="H256" i="3"/>
  <c r="H236" i="3"/>
  <c r="H347" i="3"/>
  <c r="H360" i="3"/>
  <c r="AC5" i="3"/>
  <c r="AB6" i="3"/>
  <c r="W5" i="3"/>
  <c r="V6" i="3"/>
  <c r="AB11" i="5"/>
  <c r="W9" i="5"/>
  <c r="V10" i="5"/>
  <c r="AC10" i="5" s="1"/>
  <c r="W4" i="3"/>
  <c r="AC4" i="3"/>
  <c r="K16" i="3"/>
  <c r="K17" i="3"/>
  <c r="K29" i="3"/>
  <c r="K46" i="3"/>
  <c r="K58" i="3"/>
  <c r="K70" i="3"/>
  <c r="K82" i="3"/>
  <c r="K94" i="3"/>
  <c r="K106" i="3"/>
  <c r="K118" i="3"/>
  <c r="K130" i="3"/>
  <c r="K142" i="3"/>
  <c r="K154" i="3"/>
  <c r="K166" i="3"/>
  <c r="K178" i="3"/>
  <c r="K23" i="3"/>
  <c r="K20" i="3"/>
  <c r="K43" i="3"/>
  <c r="K84" i="3"/>
  <c r="K104" i="3"/>
  <c r="K124" i="3"/>
  <c r="K165" i="3"/>
  <c r="K201" i="3"/>
  <c r="K21" i="3"/>
  <c r="K44" i="3"/>
  <c r="K127" i="3"/>
  <c r="K168" i="3"/>
  <c r="K24" i="3"/>
  <c r="K45" i="3"/>
  <c r="K67" i="3"/>
  <c r="K108" i="3"/>
  <c r="K128" i="3"/>
  <c r="K148" i="3"/>
  <c r="K187" i="3"/>
  <c r="K25" i="3"/>
  <c r="K48" i="3"/>
  <c r="K68" i="3"/>
  <c r="K129" i="3"/>
  <c r="K151" i="3"/>
  <c r="K188" i="3"/>
  <c r="K26" i="3"/>
  <c r="K69" i="3"/>
  <c r="K91" i="3"/>
  <c r="K152" i="3"/>
  <c r="K171" i="3"/>
  <c r="K189" i="3"/>
  <c r="K7" i="3"/>
  <c r="K31" i="3"/>
  <c r="K72" i="3"/>
  <c r="K92" i="3"/>
  <c r="K153" i="3"/>
  <c r="K172" i="3"/>
  <c r="K192" i="3"/>
  <c r="K208" i="3"/>
  <c r="K8" i="3"/>
  <c r="K32" i="3"/>
  <c r="K93" i="3"/>
  <c r="K115" i="3"/>
  <c r="K156" i="3"/>
  <c r="K175" i="3"/>
  <c r="K211" i="3"/>
  <c r="K9" i="3"/>
  <c r="K33" i="3"/>
  <c r="K55" i="3"/>
  <c r="K116" i="3"/>
  <c r="K136" i="3"/>
  <c r="K176" i="3"/>
  <c r="K212" i="3"/>
  <c r="K36" i="3"/>
  <c r="K56" i="3"/>
  <c r="K117" i="3"/>
  <c r="K139" i="3"/>
  <c r="K177" i="3"/>
  <c r="K213" i="3"/>
  <c r="K57" i="3"/>
  <c r="K79" i="3"/>
  <c r="K140" i="3"/>
  <c r="K196" i="3"/>
  <c r="K216" i="3"/>
  <c r="K121" i="3"/>
  <c r="K14" i="3"/>
  <c r="K141" i="3"/>
  <c r="K19" i="3"/>
  <c r="K144" i="3"/>
  <c r="K38" i="3"/>
  <c r="K163" i="3"/>
  <c r="K40" i="3"/>
  <c r="K164" i="3"/>
  <c r="K60" i="3"/>
  <c r="K181" i="3"/>
  <c r="K61" i="3"/>
  <c r="K80" i="3"/>
  <c r="K199" i="3"/>
  <c r="K81" i="3"/>
  <c r="K200" i="3"/>
  <c r="K103" i="3"/>
  <c r="K100" i="3"/>
  <c r="K74" i="3"/>
  <c r="K97" i="3"/>
  <c r="K12" i="3"/>
  <c r="K71" i="3"/>
  <c r="K22" i="3"/>
  <c r="K107" i="3"/>
  <c r="K123" i="3"/>
  <c r="K27" i="3"/>
  <c r="K62" i="3"/>
  <c r="K85" i="3"/>
  <c r="K47" i="3"/>
  <c r="K214" i="3"/>
  <c r="K83" i="3"/>
  <c r="K101" i="3"/>
  <c r="K110" i="3"/>
  <c r="K159" i="3"/>
  <c r="K137" i="3"/>
  <c r="K96" i="3"/>
  <c r="K50" i="3"/>
  <c r="K73" i="3"/>
  <c r="K202" i="3"/>
  <c r="K105" i="3"/>
  <c r="K28" i="3"/>
  <c r="K131" i="3"/>
  <c r="K59" i="3"/>
  <c r="K77" i="3"/>
  <c r="K13" i="3"/>
  <c r="K64" i="3"/>
  <c r="K35" i="3"/>
  <c r="K109" i="3"/>
  <c r="K15" i="3"/>
  <c r="K206" i="3"/>
  <c r="K49" i="3"/>
  <c r="K180" i="3"/>
  <c r="K11" i="3"/>
  <c r="K111" i="3"/>
  <c r="K53" i="3"/>
  <c r="K197" i="3"/>
  <c r="K39" i="3"/>
  <c r="K207" i="3"/>
  <c r="K194" i="3"/>
  <c r="K204" i="3"/>
  <c r="K37" i="3"/>
  <c r="K160" i="3"/>
  <c r="K215" i="3"/>
  <c r="K5" i="3"/>
  <c r="K185" i="3"/>
  <c r="K99" i="3"/>
  <c r="K98" i="3"/>
  <c r="K113" i="3"/>
  <c r="K86" i="3"/>
  <c r="K190" i="3"/>
  <c r="K132" i="3"/>
  <c r="K147" i="3"/>
  <c r="K170" i="3"/>
  <c r="K184" i="3"/>
  <c r="K205" i="3"/>
  <c r="K173" i="3"/>
  <c r="K34" i="3"/>
  <c r="K87" i="3"/>
  <c r="K182" i="3"/>
  <c r="K145" i="3"/>
  <c r="K135" i="3"/>
  <c r="K143" i="3"/>
  <c r="K112" i="3"/>
  <c r="K158" i="3"/>
  <c r="K120" i="3"/>
  <c r="K193" i="3"/>
  <c r="K89" i="3"/>
  <c r="K75" i="3"/>
  <c r="K161" i="3"/>
  <c r="K149" i="3"/>
  <c r="K146" i="3"/>
  <c r="K76" i="3"/>
  <c r="K169" i="3"/>
  <c r="K203" i="3"/>
  <c r="K65" i="3"/>
  <c r="K63" i="3"/>
  <c r="K125" i="3"/>
  <c r="K122" i="3"/>
  <c r="K133" i="3"/>
  <c r="K191" i="3"/>
  <c r="K195" i="3"/>
  <c r="K134" i="3"/>
  <c r="K52" i="3"/>
  <c r="K157" i="3"/>
  <c r="K183" i="3"/>
  <c r="K179" i="3"/>
  <c r="K155" i="3"/>
  <c r="K41" i="3"/>
  <c r="K167" i="3"/>
  <c r="K51" i="3"/>
  <c r="K119" i="3"/>
  <c r="K209" i="3"/>
  <c r="K10" i="3"/>
  <c r="K88" i="3"/>
  <c r="K95" i="3"/>
  <c r="K78" i="3"/>
  <c r="K198" i="3"/>
  <c r="K90" i="3"/>
  <c r="K18" i="3"/>
  <c r="K162" i="3"/>
  <c r="K42" i="3"/>
  <c r="K6" i="3"/>
  <c r="K210" i="3"/>
  <c r="K102" i="3"/>
  <c r="K186" i="3"/>
  <c r="K138" i="3"/>
  <c r="K174" i="3"/>
  <c r="K126" i="3"/>
  <c r="K114" i="3"/>
  <c r="K66" i="3"/>
  <c r="K54" i="3"/>
  <c r="K30" i="3"/>
  <c r="K150" i="3"/>
  <c r="H8" i="3"/>
  <c r="H20" i="3"/>
  <c r="H32" i="3"/>
  <c r="H44" i="3"/>
  <c r="H56" i="3"/>
  <c r="H68" i="3"/>
  <c r="H80" i="3"/>
  <c r="H92" i="3"/>
  <c r="H104" i="3"/>
  <c r="H116" i="3"/>
  <c r="H128" i="3"/>
  <c r="H140" i="3"/>
  <c r="H152" i="3"/>
  <c r="H164" i="3"/>
  <c r="H176" i="3"/>
  <c r="H188" i="3"/>
  <c r="H200" i="3"/>
  <c r="H212" i="3"/>
  <c r="H119" i="3"/>
  <c r="H131" i="3"/>
  <c r="H143" i="3"/>
  <c r="H155" i="3"/>
  <c r="H167" i="3"/>
  <c r="H13" i="3"/>
  <c r="H25" i="3"/>
  <c r="H37" i="3"/>
  <c r="H49" i="3"/>
  <c r="H61" i="3"/>
  <c r="H73" i="3"/>
  <c r="H85" i="3"/>
  <c r="H97" i="3"/>
  <c r="H109" i="3"/>
  <c r="H121" i="3"/>
  <c r="H133" i="3"/>
  <c r="H145" i="3"/>
  <c r="H157" i="3"/>
  <c r="H169" i="3"/>
  <c r="H181" i="3"/>
  <c r="H193" i="3"/>
  <c r="H205" i="3"/>
  <c r="H14" i="3"/>
  <c r="H26" i="3"/>
  <c r="H38" i="3"/>
  <c r="H50" i="3"/>
  <c r="H62" i="3"/>
  <c r="H74" i="3"/>
  <c r="H86" i="3"/>
  <c r="H98" i="3"/>
  <c r="H110" i="3"/>
  <c r="H122" i="3"/>
  <c r="H134" i="3"/>
  <c r="H146" i="3"/>
  <c r="H158" i="3"/>
  <c r="H170" i="3"/>
  <c r="H182" i="3"/>
  <c r="H194" i="3"/>
  <c r="H206" i="3"/>
  <c r="H15" i="3"/>
  <c r="H27" i="3"/>
  <c r="H39" i="3"/>
  <c r="H51" i="3"/>
  <c r="H63" i="3"/>
  <c r="H75" i="3"/>
  <c r="H87" i="3"/>
  <c r="H99" i="3"/>
  <c r="H111" i="3"/>
  <c r="H123" i="3"/>
  <c r="H135" i="3"/>
  <c r="H147" i="3"/>
  <c r="H159" i="3"/>
  <c r="H171" i="3"/>
  <c r="H183" i="3"/>
  <c r="H195" i="3"/>
  <c r="H207" i="3"/>
  <c r="H16" i="3"/>
  <c r="H28" i="3"/>
  <c r="H40" i="3"/>
  <c r="H52" i="3"/>
  <c r="H64" i="3"/>
  <c r="H76" i="3"/>
  <c r="H88" i="3"/>
  <c r="H100" i="3"/>
  <c r="H112" i="3"/>
  <c r="H124" i="3"/>
  <c r="H136" i="3"/>
  <c r="H148" i="3"/>
  <c r="H160" i="3"/>
  <c r="H172" i="3"/>
  <c r="H184" i="3"/>
  <c r="H196" i="3"/>
  <c r="H208" i="3"/>
  <c r="H5" i="3"/>
  <c r="H17" i="3"/>
  <c r="H29" i="3"/>
  <c r="H41" i="3"/>
  <c r="H53" i="3"/>
  <c r="H65" i="3"/>
  <c r="H77" i="3"/>
  <c r="H89" i="3"/>
  <c r="H101" i="3"/>
  <c r="H113" i="3"/>
  <c r="H125" i="3"/>
  <c r="H137" i="3"/>
  <c r="H149" i="3"/>
  <c r="H161" i="3"/>
  <c r="H173" i="3"/>
  <c r="H185" i="3"/>
  <c r="H197" i="3"/>
  <c r="H209" i="3"/>
  <c r="H7" i="3"/>
  <c r="H19" i="3"/>
  <c r="H31" i="3"/>
  <c r="H43" i="3"/>
  <c r="H55" i="3"/>
  <c r="H67" i="3"/>
  <c r="H79" i="3"/>
  <c r="H91" i="3"/>
  <c r="H103" i="3"/>
  <c r="H115" i="3"/>
  <c r="H127" i="3"/>
  <c r="H139" i="3"/>
  <c r="H151" i="3"/>
  <c r="H163" i="3"/>
  <c r="H175" i="3"/>
  <c r="H187" i="3"/>
  <c r="H199" i="3"/>
  <c r="H211" i="3"/>
  <c r="H191" i="3"/>
  <c r="H203" i="3"/>
  <c r="H214" i="3"/>
  <c r="H215" i="3"/>
  <c r="H178" i="3"/>
  <c r="H179" i="3"/>
  <c r="H180" i="3"/>
  <c r="H48" i="3"/>
  <c r="H202" i="3"/>
  <c r="H47" i="3"/>
  <c r="H94" i="3"/>
  <c r="H153" i="3"/>
  <c r="H45" i="3"/>
  <c r="H190" i="3"/>
  <c r="H213" i="3"/>
  <c r="H35" i="3"/>
  <c r="H82" i="3"/>
  <c r="H33" i="3"/>
  <c r="H130" i="3"/>
  <c r="H192" i="3"/>
  <c r="H118" i="3"/>
  <c r="H144" i="3"/>
  <c r="H108" i="3"/>
  <c r="H156" i="3"/>
  <c r="H24" i="3"/>
  <c r="H166" i="3"/>
  <c r="H165" i="3"/>
  <c r="H23" i="3"/>
  <c r="H70" i="3"/>
  <c r="H57" i="3"/>
  <c r="H83" i="3"/>
  <c r="H117" i="3"/>
  <c r="H11" i="3"/>
  <c r="H58" i="3"/>
  <c r="H189" i="3"/>
  <c r="H105" i="3"/>
  <c r="H34" i="3"/>
  <c r="H71" i="3"/>
  <c r="H132" i="3"/>
  <c r="H81" i="3"/>
  <c r="H46" i="3"/>
  <c r="H93" i="3"/>
  <c r="H141" i="3"/>
  <c r="H69" i="3"/>
  <c r="H129" i="3"/>
  <c r="H59" i="3"/>
  <c r="H201" i="3"/>
  <c r="H84" i="3"/>
  <c r="H216" i="3"/>
  <c r="H60" i="3"/>
  <c r="H120" i="3"/>
  <c r="H9" i="3"/>
  <c r="H22" i="3"/>
  <c r="H21" i="3"/>
  <c r="H168" i="3"/>
  <c r="H107" i="3"/>
  <c r="H154" i="3"/>
  <c r="H10" i="3"/>
  <c r="H204" i="3"/>
  <c r="H106" i="3"/>
  <c r="H96" i="3"/>
  <c r="H95" i="3"/>
  <c r="H142" i="3"/>
  <c r="H177" i="3"/>
  <c r="H72" i="3"/>
  <c r="H36" i="3"/>
  <c r="H12" i="3"/>
  <c r="H78" i="3"/>
  <c r="H138" i="3"/>
  <c r="H186" i="3"/>
  <c r="H162" i="3"/>
  <c r="H18" i="3"/>
  <c r="H210" i="3"/>
  <c r="H198" i="3"/>
  <c r="H150" i="3"/>
  <c r="H42" i="3"/>
  <c r="H114" i="3"/>
  <c r="H66" i="3"/>
  <c r="H54" i="3"/>
  <c r="H6" i="3"/>
  <c r="H174" i="3"/>
  <c r="H30" i="3"/>
  <c r="H102" i="3"/>
  <c r="H90" i="3"/>
  <c r="H126" i="3"/>
  <c r="W6" i="3" l="1"/>
  <c r="V7" i="3"/>
  <c r="AC6" i="3"/>
  <c r="AB7" i="3"/>
  <c r="V11" i="5"/>
  <c r="AC11" i="5" s="1"/>
  <c r="W10" i="5"/>
  <c r="AB12" i="5"/>
  <c r="W7" i="3" l="1"/>
  <c r="V8" i="3"/>
  <c r="AC7" i="3"/>
  <c r="AB8" i="3"/>
  <c r="AB13" i="5"/>
  <c r="W11" i="5"/>
  <c r="V12" i="5"/>
  <c r="AC12" i="5" s="1"/>
  <c r="AC8" i="3" l="1"/>
  <c r="AB9" i="3"/>
  <c r="W8" i="3"/>
  <c r="V9" i="3"/>
  <c r="V13" i="5"/>
  <c r="AC13" i="5" s="1"/>
  <c r="W12" i="5"/>
  <c r="AB14" i="5"/>
  <c r="R3" i="3"/>
  <c r="AC9" i="3" l="1"/>
  <c r="AB10" i="3"/>
  <c r="W9" i="3"/>
  <c r="V10" i="3"/>
  <c r="AB15" i="5"/>
  <c r="V14" i="5"/>
  <c r="AC14" i="5" s="1"/>
  <c r="W13" i="5"/>
  <c r="AC10" i="3" l="1"/>
  <c r="AB11" i="3"/>
  <c r="W10" i="3"/>
  <c r="V11" i="3"/>
  <c r="AB16" i="5"/>
  <c r="W14" i="5"/>
  <c r="V15" i="5"/>
  <c r="AC15" i="5" s="1"/>
  <c r="W11" i="3" l="1"/>
  <c r="V12" i="3"/>
  <c r="AC11" i="3"/>
  <c r="AB12" i="3"/>
  <c r="AB17" i="5"/>
  <c r="W15" i="5"/>
  <c r="V16" i="5"/>
  <c r="AC16" i="5" s="1"/>
  <c r="AC12" i="3" l="1"/>
  <c r="AB13" i="3"/>
  <c r="W12" i="3"/>
  <c r="V13" i="3"/>
  <c r="W16" i="5"/>
  <c r="V17" i="5"/>
  <c r="AC17" i="5" s="1"/>
  <c r="AB18" i="5"/>
  <c r="AB14" i="3" l="1"/>
  <c r="AC13" i="3"/>
  <c r="W13" i="3"/>
  <c r="V14" i="3"/>
  <c r="AB19" i="5"/>
  <c r="W17" i="5"/>
  <c r="V18" i="5"/>
  <c r="AC18" i="5" s="1"/>
  <c r="W14" i="3" l="1"/>
  <c r="V15" i="3"/>
  <c r="AB15" i="3"/>
  <c r="AC14" i="3"/>
  <c r="V19" i="5"/>
  <c r="AC19" i="5" s="1"/>
  <c r="W18" i="5"/>
  <c r="AB20" i="5"/>
  <c r="AB16" i="3" l="1"/>
  <c r="AC15" i="3"/>
  <c r="W15" i="3"/>
  <c r="V16" i="3"/>
  <c r="AB21" i="5"/>
  <c r="V20" i="5"/>
  <c r="AC20" i="5" s="1"/>
  <c r="W19" i="5"/>
  <c r="N4" i="3"/>
  <c r="N3" i="3"/>
  <c r="W500" i="3"/>
  <c r="V500" i="3"/>
  <c r="W3" i="3"/>
  <c r="AC3" i="3"/>
  <c r="H3" i="3"/>
  <c r="K4" i="3"/>
  <c r="K3" i="3"/>
  <c r="H4" i="3"/>
  <c r="AD289" i="3" l="1"/>
  <c r="AE289" i="3" s="1"/>
  <c r="AD402" i="3"/>
  <c r="AE402" i="3" s="1"/>
  <c r="AD436" i="3"/>
  <c r="AE436" i="3" s="1"/>
  <c r="AD491" i="3"/>
  <c r="AE491" i="3" s="1"/>
  <c r="AD454" i="3"/>
  <c r="AE454" i="3" s="1"/>
  <c r="AD412" i="3"/>
  <c r="AE412" i="3" s="1"/>
  <c r="AD339" i="3"/>
  <c r="AE339" i="3" s="1"/>
  <c r="AD362" i="3"/>
  <c r="AE362" i="3" s="1"/>
  <c r="AD357" i="3"/>
  <c r="AE357" i="3" s="1"/>
  <c r="AD308" i="3"/>
  <c r="AE308" i="3" s="1"/>
  <c r="AD322" i="3"/>
  <c r="AE322" i="3" s="1"/>
  <c r="AD270" i="3"/>
  <c r="AE270" i="3" s="1"/>
  <c r="AD227" i="3"/>
  <c r="AE227" i="3" s="1"/>
  <c r="AD243" i="3"/>
  <c r="AE243" i="3" s="1"/>
  <c r="AD231" i="3"/>
  <c r="AE231" i="3" s="1"/>
  <c r="AD296" i="3"/>
  <c r="AE296" i="3" s="1"/>
  <c r="AD297" i="3"/>
  <c r="AE297" i="3" s="1"/>
  <c r="AD490" i="3"/>
  <c r="AE490" i="3" s="1"/>
  <c r="AD338" i="3"/>
  <c r="AE338" i="3" s="1"/>
  <c r="AD282" i="3"/>
  <c r="AE282" i="3" s="1"/>
  <c r="AD330" i="3"/>
  <c r="AE330" i="3" s="1"/>
  <c r="AD238" i="3"/>
  <c r="AE238" i="3" s="1"/>
  <c r="AD226" i="3"/>
  <c r="AE226" i="3" s="1"/>
  <c r="AD489" i="3"/>
  <c r="AE489" i="3" s="1"/>
  <c r="AD371" i="3"/>
  <c r="AE371" i="3" s="1"/>
  <c r="AD420" i="3"/>
  <c r="AE420" i="3" s="1"/>
  <c r="AD435" i="3"/>
  <c r="AE435" i="3" s="1"/>
  <c r="AD377" i="3"/>
  <c r="AE377" i="3" s="1"/>
  <c r="AD326" i="3"/>
  <c r="AE326" i="3" s="1"/>
  <c r="AD350" i="3"/>
  <c r="AE350" i="3" s="1"/>
  <c r="AD314" i="3"/>
  <c r="AE314" i="3" s="1"/>
  <c r="AD310" i="3"/>
  <c r="AE310" i="3" s="1"/>
  <c r="AD460" i="3"/>
  <c r="AE460" i="3" s="1"/>
  <c r="AD410" i="3"/>
  <c r="AE410" i="3" s="1"/>
  <c r="AD424" i="3"/>
  <c r="AE424" i="3" s="1"/>
  <c r="AD406" i="3"/>
  <c r="AE406" i="3" s="1"/>
  <c r="AD351" i="3"/>
  <c r="AE351" i="3" s="1"/>
  <c r="AD379" i="3"/>
  <c r="AE379" i="3" s="1"/>
  <c r="AD302" i="3"/>
  <c r="AE302" i="3" s="1"/>
  <c r="AD321" i="3"/>
  <c r="AE321" i="3" s="1"/>
  <c r="AD309" i="3"/>
  <c r="AE309" i="3" s="1"/>
  <c r="AD278" i="3"/>
  <c r="AE278" i="3" s="1"/>
  <c r="AD485" i="3"/>
  <c r="AE485" i="3" s="1"/>
  <c r="AD466" i="3"/>
  <c r="AE466" i="3" s="1"/>
  <c r="AD433" i="3"/>
  <c r="AE433" i="3" s="1"/>
  <c r="AD408" i="3"/>
  <c r="AE408" i="3" s="1"/>
  <c r="AD381" i="3"/>
  <c r="AE381" i="3" s="1"/>
  <c r="AD389" i="3"/>
  <c r="AE389" i="3" s="1"/>
  <c r="AD367" i="3"/>
  <c r="AE367" i="3" s="1"/>
  <c r="AD334" i="3"/>
  <c r="AE334" i="3" s="1"/>
  <c r="AD328" i="3"/>
  <c r="AE328" i="3" s="1"/>
  <c r="AD346" i="3"/>
  <c r="AE346" i="3" s="1"/>
  <c r="AD300" i="3"/>
  <c r="AE300" i="3" s="1"/>
  <c r="AD484" i="3"/>
  <c r="AE484" i="3" s="1"/>
  <c r="AD462" i="3"/>
  <c r="AE462" i="3" s="1"/>
  <c r="AD333" i="3"/>
  <c r="AE333" i="3" s="1"/>
  <c r="AD312" i="3"/>
  <c r="AE312" i="3" s="1"/>
  <c r="AD288" i="3"/>
  <c r="AE288" i="3" s="1"/>
  <c r="AD483" i="3"/>
  <c r="AE483" i="3" s="1"/>
  <c r="AD434" i="3"/>
  <c r="AE434" i="3" s="1"/>
  <c r="AD472" i="3"/>
  <c r="AE472" i="3" s="1"/>
  <c r="AD478" i="3"/>
  <c r="AE478" i="3" s="1"/>
  <c r="AD474" i="3"/>
  <c r="AE474" i="3" s="1"/>
  <c r="AD422" i="3"/>
  <c r="AE422" i="3" s="1"/>
  <c r="AD390" i="3"/>
  <c r="AE390" i="3" s="1"/>
  <c r="AD383" i="3"/>
  <c r="AE383" i="3" s="1"/>
  <c r="AD298" i="3"/>
  <c r="AE298" i="3" s="1"/>
  <c r="AD249" i="3"/>
  <c r="AE249" i="3" s="1"/>
  <c r="AD266" i="3"/>
  <c r="AE266" i="3" s="1"/>
  <c r="AD253" i="3"/>
  <c r="AE253" i="3" s="1"/>
  <c r="AD438" i="3"/>
  <c r="AE438" i="3" s="1"/>
  <c r="AD324" i="3"/>
  <c r="AE324" i="3" s="1"/>
  <c r="AD271" i="3"/>
  <c r="AE271" i="3" s="1"/>
  <c r="AD283" i="3"/>
  <c r="AE283" i="3" s="1"/>
  <c r="AD276" i="3"/>
  <c r="AE276" i="3" s="1"/>
  <c r="AD225" i="3"/>
  <c r="AE225" i="3" s="1"/>
  <c r="AD443" i="3"/>
  <c r="AE443" i="3" s="1"/>
  <c r="AD237" i="3"/>
  <c r="AE237" i="3" s="1"/>
  <c r="AD219" i="3"/>
  <c r="AE219" i="3" s="1"/>
  <c r="AD358" i="3"/>
  <c r="AE358" i="3" s="1"/>
  <c r="AD294" i="3"/>
  <c r="AE294" i="3" s="1"/>
  <c r="AD331" i="3"/>
  <c r="AE331" i="3" s="1"/>
  <c r="AD423" i="3"/>
  <c r="AE423" i="3" s="1"/>
  <c r="AD401" i="3"/>
  <c r="AE401" i="3" s="1"/>
  <c r="AD239" i="3"/>
  <c r="AE239" i="3" s="1"/>
  <c r="AD320" i="3"/>
  <c r="AE320" i="3" s="1"/>
  <c r="AD345" i="3"/>
  <c r="AE345" i="3" s="1"/>
  <c r="AD442" i="3"/>
  <c r="AE442" i="3" s="1"/>
  <c r="AD450" i="3"/>
  <c r="AE450" i="3" s="1"/>
  <c r="AD369" i="3"/>
  <c r="AE369" i="3" s="1"/>
  <c r="AD241" i="3"/>
  <c r="AE241" i="3" s="1"/>
  <c r="AD431" i="3"/>
  <c r="AE431" i="3" s="1"/>
  <c r="AD233" i="3"/>
  <c r="AE233" i="3" s="1"/>
  <c r="AD303" i="3"/>
  <c r="AE303" i="3" s="1"/>
  <c r="AD498" i="3"/>
  <c r="AE498" i="3" s="1"/>
  <c r="AD284" i="3"/>
  <c r="AE284" i="3" s="1"/>
  <c r="AD264" i="3"/>
  <c r="AE264" i="3" s="1"/>
  <c r="AD488" i="3"/>
  <c r="AE488" i="3" s="1"/>
  <c r="AD306" i="3"/>
  <c r="AE306" i="3" s="1"/>
  <c r="AD455" i="3"/>
  <c r="AE455" i="3" s="1"/>
  <c r="AD277" i="3"/>
  <c r="AE277" i="3" s="1"/>
  <c r="AD290" i="3"/>
  <c r="AE290" i="3" s="1"/>
  <c r="AD418" i="3"/>
  <c r="AE418" i="3" s="1"/>
  <c r="AD315" i="3"/>
  <c r="AE315" i="3" s="1"/>
  <c r="AD384" i="3"/>
  <c r="AE384" i="3" s="1"/>
  <c r="AD257" i="3"/>
  <c r="AE257" i="3" s="1"/>
  <c r="AD247" i="3"/>
  <c r="AE247" i="3" s="1"/>
  <c r="AD223" i="3"/>
  <c r="AE223" i="3" s="1"/>
  <c r="AD318" i="3"/>
  <c r="AE318" i="3" s="1"/>
  <c r="AD220" i="3"/>
  <c r="AE220" i="3" s="1"/>
  <c r="AD221" i="3"/>
  <c r="AE221" i="3" s="1"/>
  <c r="AD245" i="3"/>
  <c r="AE245" i="3" s="1"/>
  <c r="AD365" i="3"/>
  <c r="AE365" i="3" s="1"/>
  <c r="AD461" i="3"/>
  <c r="AE461" i="3" s="1"/>
  <c r="AD419" i="3"/>
  <c r="AE419" i="3" s="1"/>
  <c r="AD304" i="3"/>
  <c r="AE304" i="3" s="1"/>
  <c r="AD353" i="3"/>
  <c r="AE353" i="3" s="1"/>
  <c r="AD352" i="3"/>
  <c r="AE352" i="3" s="1"/>
  <c r="AD391" i="3"/>
  <c r="AE391" i="3" s="1"/>
  <c r="AD217" i="3"/>
  <c r="AE217" i="3" s="1"/>
  <c r="AD285" i="3"/>
  <c r="AE285" i="3" s="1"/>
  <c r="AD387" i="3"/>
  <c r="AE387" i="3" s="1"/>
  <c r="AD293" i="3"/>
  <c r="AE293" i="3" s="1"/>
  <c r="AD497" i="3"/>
  <c r="AE497" i="3" s="1"/>
  <c r="AD432" i="3"/>
  <c r="AE432" i="3" s="1"/>
  <c r="AD468" i="3"/>
  <c r="AE468" i="3" s="1"/>
  <c r="AD272" i="3"/>
  <c r="AE272" i="3" s="1"/>
  <c r="AD409" i="3"/>
  <c r="AE409" i="3" s="1"/>
  <c r="AD261" i="3"/>
  <c r="AE261" i="3" s="1"/>
  <c r="AD244" i="3"/>
  <c r="AE244" i="3" s="1"/>
  <c r="AD363" i="3"/>
  <c r="AE363" i="3" s="1"/>
  <c r="AD229" i="3"/>
  <c r="AE229" i="3" s="1"/>
  <c r="AD372" i="3"/>
  <c r="AE372" i="3" s="1"/>
  <c r="AD397" i="3"/>
  <c r="AE397" i="3" s="1"/>
  <c r="AD273" i="3"/>
  <c r="AE273" i="3" s="1"/>
  <c r="AD403" i="3"/>
  <c r="AE403" i="3" s="1"/>
  <c r="AD316" i="3"/>
  <c r="AE316" i="3" s="1"/>
  <c r="AD232" i="3"/>
  <c r="AE232" i="3" s="1"/>
  <c r="AD342" i="3"/>
  <c r="AE342" i="3" s="1"/>
  <c r="AD265" i="3"/>
  <c r="AE265" i="3" s="1"/>
  <c r="AD375" i="3"/>
  <c r="AE375" i="3" s="1"/>
  <c r="AD354" i="3"/>
  <c r="AE354" i="3" s="1"/>
  <c r="AD327" i="3"/>
  <c r="AE327" i="3" s="1"/>
  <c r="AD385" i="3"/>
  <c r="AE385" i="3" s="1"/>
  <c r="AD479" i="3"/>
  <c r="AE479" i="3" s="1"/>
  <c r="AD255" i="3"/>
  <c r="AE255" i="3" s="1"/>
  <c r="AD364" i="3"/>
  <c r="AE364" i="3" s="1"/>
  <c r="AD463" i="3"/>
  <c r="AE463" i="3" s="1"/>
  <c r="AD425" i="3"/>
  <c r="AE425" i="3" s="1"/>
  <c r="AD456" i="3"/>
  <c r="AE456" i="3" s="1"/>
  <c r="AD448" i="3"/>
  <c r="AE448" i="3" s="1"/>
  <c r="AD413" i="3"/>
  <c r="AE413" i="3" s="1"/>
  <c r="AD493" i="3"/>
  <c r="AE493" i="3" s="1"/>
  <c r="AD250" i="3"/>
  <c r="AE250" i="3" s="1"/>
  <c r="AD368" i="3"/>
  <c r="AE368" i="3" s="1"/>
  <c r="AD235" i="3"/>
  <c r="AE235" i="3" s="1"/>
  <c r="AD421" i="3"/>
  <c r="AE421" i="3" s="1"/>
  <c r="AD457" i="3"/>
  <c r="AE457" i="3" s="1"/>
  <c r="AD451" i="3"/>
  <c r="AE451" i="3" s="1"/>
  <c r="AD475" i="3"/>
  <c r="AE475" i="3" s="1"/>
  <c r="AD437" i="3"/>
  <c r="AE437" i="3" s="1"/>
  <c r="AD251" i="3"/>
  <c r="AE251" i="3" s="1"/>
  <c r="AD449" i="3"/>
  <c r="AE449" i="3" s="1"/>
  <c r="AD467" i="3"/>
  <c r="AE467" i="3" s="1"/>
  <c r="AD492" i="3"/>
  <c r="AE492" i="3" s="1"/>
  <c r="AD373" i="3"/>
  <c r="AE373" i="3" s="1"/>
  <c r="AD444" i="3"/>
  <c r="AE444" i="3" s="1"/>
  <c r="AD254" i="3"/>
  <c r="AE254" i="3" s="1"/>
  <c r="AD260" i="3"/>
  <c r="AE260" i="3" s="1"/>
  <c r="AD341" i="3"/>
  <c r="AE341" i="3" s="1"/>
  <c r="AD262" i="3"/>
  <c r="AE262" i="3" s="1"/>
  <c r="AD473" i="3"/>
  <c r="AE473" i="3" s="1"/>
  <c r="AD480" i="3"/>
  <c r="AE480" i="3" s="1"/>
  <c r="AD348" i="3"/>
  <c r="AE348" i="3" s="1"/>
  <c r="AD336" i="3"/>
  <c r="AE336" i="3" s="1"/>
  <c r="AD340" i="3"/>
  <c r="AE340" i="3" s="1"/>
  <c r="AD445" i="3"/>
  <c r="AE445" i="3" s="1"/>
  <c r="AD430" i="3"/>
  <c r="AE430" i="3" s="1"/>
  <c r="AD407" i="3"/>
  <c r="AE407" i="3" s="1"/>
  <c r="AD486" i="3"/>
  <c r="AE486" i="3" s="1"/>
  <c r="AD396" i="3"/>
  <c r="AE396" i="3" s="1"/>
  <c r="AD439" i="3"/>
  <c r="AE439" i="3" s="1"/>
  <c r="AD256" i="3"/>
  <c r="AE256" i="3" s="1"/>
  <c r="AD405" i="3"/>
  <c r="AE405" i="3" s="1"/>
  <c r="AD426" i="3"/>
  <c r="AE426" i="3" s="1"/>
  <c r="AD305" i="3"/>
  <c r="AE305" i="3" s="1"/>
  <c r="AD428" i="3"/>
  <c r="AE428" i="3" s="1"/>
  <c r="AD337" i="3"/>
  <c r="AE337" i="3" s="1"/>
  <c r="AD366" i="3"/>
  <c r="AE366" i="3" s="1"/>
  <c r="AD355" i="3"/>
  <c r="AE355" i="3" s="1"/>
  <c r="AD378" i="3"/>
  <c r="AE378" i="3" s="1"/>
  <c r="AD323" i="3"/>
  <c r="AE323" i="3" s="1"/>
  <c r="AD359" i="3"/>
  <c r="AE359" i="3" s="1"/>
  <c r="AD291" i="3"/>
  <c r="AE291" i="3" s="1"/>
  <c r="AD477" i="3"/>
  <c r="AE477" i="3" s="1"/>
  <c r="AD311" i="3"/>
  <c r="AE311" i="3" s="1"/>
  <c r="AD218" i="3"/>
  <c r="AE218" i="3" s="1"/>
  <c r="AD411" i="3"/>
  <c r="AE411" i="3" s="1"/>
  <c r="AD415" i="3"/>
  <c r="AE415" i="3" s="1"/>
  <c r="AD360" i="3"/>
  <c r="AE360" i="3" s="1"/>
  <c r="AD299" i="3"/>
  <c r="AE299" i="3" s="1"/>
  <c r="AD471" i="3"/>
  <c r="AE471" i="3" s="1"/>
  <c r="AD222" i="3"/>
  <c r="AE222" i="3" s="1"/>
  <c r="AD499" i="3"/>
  <c r="AE499" i="3" s="1"/>
  <c r="AD395" i="3"/>
  <c r="AE395" i="3" s="1"/>
  <c r="AD399" i="3"/>
  <c r="AE399" i="3" s="1"/>
  <c r="AD458" i="3"/>
  <c r="AE458" i="3" s="1"/>
  <c r="AD382" i="3"/>
  <c r="AE382" i="3" s="1"/>
  <c r="AD319" i="3"/>
  <c r="AE319" i="3" s="1"/>
  <c r="AD487" i="3"/>
  <c r="AE487" i="3" s="1"/>
  <c r="AD301" i="3"/>
  <c r="AE301" i="3" s="1"/>
  <c r="AD440" i="3"/>
  <c r="AE440" i="3" s="1"/>
  <c r="AD280" i="3"/>
  <c r="AE280" i="3" s="1"/>
  <c r="AD404" i="3"/>
  <c r="AE404" i="3" s="1"/>
  <c r="AD464" i="3"/>
  <c r="AE464" i="3" s="1"/>
  <c r="AD470" i="3"/>
  <c r="AE470" i="3" s="1"/>
  <c r="AD313" i="3"/>
  <c r="AE313" i="3" s="1"/>
  <c r="AD279" i="3"/>
  <c r="AE279" i="3" s="1"/>
  <c r="AD246" i="3"/>
  <c r="AE246" i="3" s="1"/>
  <c r="AD392" i="3"/>
  <c r="AE392" i="3" s="1"/>
  <c r="AD347" i="3"/>
  <c r="AE347" i="3" s="1"/>
  <c r="AD481" i="3"/>
  <c r="AE481" i="3" s="1"/>
  <c r="AD393" i="3"/>
  <c r="AE393" i="3" s="1"/>
  <c r="AD446" i="3"/>
  <c r="AE446" i="3" s="1"/>
  <c r="AD258" i="3"/>
  <c r="AE258" i="3" s="1"/>
  <c r="AD361" i="3"/>
  <c r="AE361" i="3" s="1"/>
  <c r="AD441" i="3"/>
  <c r="AE441" i="3" s="1"/>
  <c r="AD386" i="3"/>
  <c r="AE386" i="3" s="1"/>
  <c r="AD427" i="3"/>
  <c r="AE427" i="3" s="1"/>
  <c r="AD286" i="3"/>
  <c r="AE286" i="3" s="1"/>
  <c r="AD482" i="3"/>
  <c r="AE482" i="3" s="1"/>
  <c r="AD343" i="3"/>
  <c r="AE343" i="3" s="1"/>
  <c r="AD447" i="3"/>
  <c r="AE447" i="3" s="1"/>
  <c r="AD325" i="3"/>
  <c r="AE325" i="3" s="1"/>
  <c r="AD292" i="3"/>
  <c r="AE292" i="3" s="1"/>
  <c r="AD242" i="3"/>
  <c r="AE242" i="3" s="1"/>
  <c r="AD495" i="3"/>
  <c r="AE495" i="3" s="1"/>
  <c r="AD329" i="3"/>
  <c r="AE329" i="3" s="1"/>
  <c r="AD416" i="3"/>
  <c r="AE416" i="3" s="1"/>
  <c r="AD453" i="3"/>
  <c r="AE453" i="3" s="1"/>
  <c r="AD287" i="3"/>
  <c r="AE287" i="3" s="1"/>
  <c r="AD398" i="3"/>
  <c r="AE398" i="3" s="1"/>
  <c r="AD275" i="3"/>
  <c r="AE275" i="3" s="1"/>
  <c r="AD388" i="3"/>
  <c r="AE388" i="3" s="1"/>
  <c r="AD356" i="3"/>
  <c r="AE356" i="3" s="1"/>
  <c r="AD248" i="3"/>
  <c r="AE248" i="3" s="1"/>
  <c r="AD469" i="3"/>
  <c r="AE469" i="3" s="1"/>
  <c r="AD429" i="3"/>
  <c r="AE429" i="3" s="1"/>
  <c r="AD349" i="3"/>
  <c r="AE349" i="3" s="1"/>
  <c r="AD476" i="3"/>
  <c r="AE476" i="3" s="1"/>
  <c r="AD252" i="3"/>
  <c r="AE252" i="3" s="1"/>
  <c r="AD236" i="3"/>
  <c r="AE236" i="3" s="1"/>
  <c r="AD370" i="3"/>
  <c r="AE370" i="3" s="1"/>
  <c r="AD281" i="3"/>
  <c r="AE281" i="3" s="1"/>
  <c r="AD494" i="3"/>
  <c r="AE494" i="3" s="1"/>
  <c r="AD332" i="3"/>
  <c r="AE332" i="3" s="1"/>
  <c r="AD267" i="3"/>
  <c r="AE267" i="3" s="1"/>
  <c r="AD263" i="3"/>
  <c r="AE263" i="3" s="1"/>
  <c r="AD274" i="3"/>
  <c r="AE274" i="3" s="1"/>
  <c r="AD400" i="3"/>
  <c r="AE400" i="3" s="1"/>
  <c r="AD374" i="3"/>
  <c r="AE374" i="3" s="1"/>
  <c r="AD269" i="3"/>
  <c r="AE269" i="3" s="1"/>
  <c r="AD307" i="3"/>
  <c r="AE307" i="3" s="1"/>
  <c r="AD394" i="3"/>
  <c r="AE394" i="3" s="1"/>
  <c r="AD417" i="3"/>
  <c r="AE417" i="3" s="1"/>
  <c r="AD230" i="3"/>
  <c r="AE230" i="3" s="1"/>
  <c r="AD452" i="3"/>
  <c r="AE452" i="3" s="1"/>
  <c r="AD335" i="3"/>
  <c r="AE335" i="3" s="1"/>
  <c r="AD465" i="3"/>
  <c r="AE465" i="3" s="1"/>
  <c r="AD344" i="3"/>
  <c r="AE344" i="3" s="1"/>
  <c r="AD376" i="3"/>
  <c r="AE376" i="3" s="1"/>
  <c r="AD228" i="3"/>
  <c r="AE228" i="3" s="1"/>
  <c r="AD259" i="3"/>
  <c r="AE259" i="3" s="1"/>
  <c r="AD414" i="3"/>
  <c r="AE414" i="3" s="1"/>
  <c r="AD224" i="3"/>
  <c r="AE224" i="3" s="1"/>
  <c r="AD240" i="3"/>
  <c r="AE240" i="3" s="1"/>
  <c r="AD459" i="3"/>
  <c r="AE459" i="3" s="1"/>
  <c r="AD317" i="3"/>
  <c r="AE317" i="3" s="1"/>
  <c r="AD496" i="3"/>
  <c r="AE496" i="3" s="1"/>
  <c r="AD295" i="3"/>
  <c r="AE295" i="3" s="1"/>
  <c r="AD234" i="3"/>
  <c r="AE234" i="3" s="1"/>
  <c r="AD380" i="3"/>
  <c r="AE380" i="3" s="1"/>
  <c r="AD268" i="3"/>
  <c r="AE268" i="3" s="1"/>
  <c r="X405" i="3"/>
  <c r="X387" i="3"/>
  <c r="X447" i="3"/>
  <c r="X282" i="3"/>
  <c r="X284" i="3"/>
  <c r="X261" i="3"/>
  <c r="X350" i="3"/>
  <c r="X263" i="3"/>
  <c r="X371" i="3"/>
  <c r="X375" i="3"/>
  <c r="X265" i="3"/>
  <c r="X219" i="3"/>
  <c r="X395" i="3"/>
  <c r="X302" i="3"/>
  <c r="X314" i="3"/>
  <c r="X272" i="3"/>
  <c r="X255" i="3"/>
  <c r="X288" i="3"/>
  <c r="X338" i="3"/>
  <c r="X243" i="3"/>
  <c r="X400" i="3"/>
  <c r="X240" i="3"/>
  <c r="X460" i="3"/>
  <c r="X478" i="3"/>
  <c r="X366" i="3"/>
  <c r="X417" i="3"/>
  <c r="X487" i="3"/>
  <c r="X294" i="3"/>
  <c r="X411" i="3"/>
  <c r="X273" i="3"/>
  <c r="X430" i="3"/>
  <c r="X305" i="3"/>
  <c r="X435" i="3"/>
  <c r="X455" i="3"/>
  <c r="X379" i="3"/>
  <c r="X241" i="3"/>
  <c r="X225" i="3"/>
  <c r="X292" i="3"/>
  <c r="X271" i="3"/>
  <c r="X436" i="3"/>
  <c r="X364" i="3"/>
  <c r="X483" i="3"/>
  <c r="X304" i="3"/>
  <c r="X390" i="3"/>
  <c r="X293" i="3"/>
  <c r="X298" i="3"/>
  <c r="X495" i="3"/>
  <c r="X233" i="3"/>
  <c r="X334" i="3"/>
  <c r="X280" i="3"/>
  <c r="X310" i="3"/>
  <c r="X450" i="3"/>
  <c r="X489" i="3"/>
  <c r="X346" i="3"/>
  <c r="X493" i="3"/>
  <c r="X336" i="3"/>
  <c r="X245" i="3"/>
  <c r="X257" i="3"/>
  <c r="X307" i="3"/>
  <c r="X471" i="3"/>
  <c r="X237" i="3"/>
  <c r="X351" i="3"/>
  <c r="X312" i="3"/>
  <c r="X300" i="3"/>
  <c r="X227" i="3"/>
  <c r="X238" i="3"/>
  <c r="X308" i="3"/>
  <c r="X297" i="3"/>
  <c r="X376" i="3"/>
  <c r="X475" i="3"/>
  <c r="X498" i="3"/>
  <c r="X330" i="3"/>
  <c r="X335" i="3"/>
  <c r="X451" i="3"/>
  <c r="X270" i="3"/>
  <c r="X448" i="3"/>
  <c r="X410" i="3"/>
  <c r="X322" i="3"/>
  <c r="X429" i="3"/>
  <c r="X456" i="3"/>
  <c r="X231" i="3"/>
  <c r="X347" i="3"/>
  <c r="X340" i="3"/>
  <c r="X332" i="3"/>
  <c r="X369" i="3"/>
  <c r="X401" i="3"/>
  <c r="X327" i="3"/>
  <c r="X303" i="3"/>
  <c r="X372" i="3"/>
  <c r="X438" i="3"/>
  <c r="X259" i="3"/>
  <c r="X319" i="3"/>
  <c r="X464" i="3"/>
  <c r="X260" i="3"/>
  <c r="X434" i="3"/>
  <c r="X444" i="3"/>
  <c r="X423" i="3"/>
  <c r="X477" i="3"/>
  <c r="X224" i="3"/>
  <c r="X262" i="3"/>
  <c r="X407" i="3"/>
  <c r="X476" i="3"/>
  <c r="X373" i="3"/>
  <c r="X296" i="3"/>
  <c r="X426" i="3"/>
  <c r="X309" i="3"/>
  <c r="X415" i="3"/>
  <c r="X228" i="3"/>
  <c r="X266" i="3"/>
  <c r="X461" i="3"/>
  <c r="X333" i="3"/>
  <c r="X389" i="3"/>
  <c r="X318" i="3"/>
  <c r="X221" i="3"/>
  <c r="X353" i="3"/>
  <c r="X494" i="3"/>
  <c r="X267" i="3"/>
  <c r="X355" i="3"/>
  <c r="X329" i="3"/>
  <c r="X285" i="3"/>
  <c r="X331" i="3"/>
  <c r="X445" i="3"/>
  <c r="X403" i="3"/>
  <c r="X467" i="3"/>
  <c r="X397" i="3"/>
  <c r="X384" i="3"/>
  <c r="X306" i="3"/>
  <c r="X468" i="3"/>
  <c r="X462" i="3"/>
  <c r="X352" i="3"/>
  <c r="X320" i="3"/>
  <c r="X420" i="3"/>
  <c r="X368" i="3"/>
  <c r="X348" i="3"/>
  <c r="X247" i="3"/>
  <c r="X287" i="3"/>
  <c r="X367" i="3"/>
  <c r="X491" i="3"/>
  <c r="X393" i="3"/>
  <c r="X404" i="3"/>
  <c r="X480" i="3"/>
  <c r="X380" i="3"/>
  <c r="X343" i="3"/>
  <c r="X413" i="3"/>
  <c r="X440" i="3"/>
  <c r="X248" i="3"/>
  <c r="X485" i="3"/>
  <c r="X385" i="3"/>
  <c r="X392" i="3"/>
  <c r="X492" i="3"/>
  <c r="X250" i="3"/>
  <c r="X388" i="3"/>
  <c r="X328" i="3"/>
  <c r="X244" i="3"/>
  <c r="X457" i="3"/>
  <c r="X418" i="3"/>
  <c r="X229" i="3"/>
  <c r="X232" i="3"/>
  <c r="X377" i="3"/>
  <c r="X277" i="3"/>
  <c r="X358" i="3"/>
  <c r="X419" i="3"/>
  <c r="X363" i="3"/>
  <c r="X454" i="3"/>
  <c r="X396" i="3"/>
  <c r="X412" i="3"/>
  <c r="X344" i="3"/>
  <c r="X465" i="3"/>
  <c r="X497" i="3"/>
  <c r="X402" i="3"/>
  <c r="X268" i="3"/>
  <c r="X316" i="3"/>
  <c r="X391" i="3"/>
  <c r="X443" i="3"/>
  <c r="X432" i="3"/>
  <c r="X254" i="3"/>
  <c r="X356" i="3"/>
  <c r="X496" i="3"/>
  <c r="X226" i="3"/>
  <c r="X345" i="3"/>
  <c r="X253" i="3"/>
  <c r="X278" i="3"/>
  <c r="X446" i="3"/>
  <c r="X469" i="3"/>
  <c r="X283" i="3"/>
  <c r="X422" i="3"/>
  <c r="X235" i="3"/>
  <c r="X341" i="3"/>
  <c r="X479" i="3"/>
  <c r="X236" i="3"/>
  <c r="X459" i="3"/>
  <c r="X406" i="3"/>
  <c r="X439" i="3"/>
  <c r="X425" i="3"/>
  <c r="X324" i="3"/>
  <c r="X452" i="3"/>
  <c r="X251" i="3"/>
  <c r="X357" i="3"/>
  <c r="X484" i="3"/>
  <c r="X222" i="3"/>
  <c r="X437" i="3"/>
  <c r="X362" i="3"/>
  <c r="X427" i="3"/>
  <c r="X321" i="3"/>
  <c r="X223" i="3"/>
  <c r="X474" i="3"/>
  <c r="X408" i="3"/>
  <c r="X326" i="3"/>
  <c r="X431" i="3"/>
  <c r="X481" i="3"/>
  <c r="X449" i="3"/>
  <c r="X499" i="3"/>
  <c r="X289" i="3"/>
  <c r="X365" i="3"/>
  <c r="X399" i="3"/>
  <c r="X486" i="3"/>
  <c r="X279" i="3"/>
  <c r="X276" i="3"/>
  <c r="X361" i="3"/>
  <c r="X325" i="3"/>
  <c r="X414" i="3"/>
  <c r="X442" i="3"/>
  <c r="X339" i="3"/>
  <c r="X220" i="3"/>
  <c r="X258" i="3"/>
  <c r="X360" i="3"/>
  <c r="X381" i="3"/>
  <c r="X317" i="3"/>
  <c r="X217" i="3"/>
  <c r="X315" i="3"/>
  <c r="X264" i="3"/>
  <c r="X383" i="3"/>
  <c r="X473" i="3"/>
  <c r="X378" i="3"/>
  <c r="X239" i="3"/>
  <c r="X359" i="3"/>
  <c r="X472" i="3"/>
  <c r="X295" i="3"/>
  <c r="X433" i="3"/>
  <c r="X466" i="3"/>
  <c r="X275" i="3"/>
  <c r="X488" i="3"/>
  <c r="X252" i="3"/>
  <c r="X249" i="3"/>
  <c r="X424" i="3"/>
  <c r="X256" i="3"/>
  <c r="X416" i="3"/>
  <c r="X242" i="3"/>
  <c r="X337" i="3"/>
  <c r="X386" i="3"/>
  <c r="X463" i="3"/>
  <c r="X490" i="3"/>
  <c r="X246" i="3"/>
  <c r="X218" i="3"/>
  <c r="X290" i="3"/>
  <c r="X394" i="3"/>
  <c r="X301" i="3"/>
  <c r="X382" i="3"/>
  <c r="X230" i="3"/>
  <c r="X354" i="3"/>
  <c r="X441" i="3"/>
  <c r="X374" i="3"/>
  <c r="X269" i="3"/>
  <c r="X370" i="3"/>
  <c r="X421" i="3"/>
  <c r="X409" i="3"/>
  <c r="X349" i="3"/>
  <c r="X470" i="3"/>
  <c r="X482" i="3"/>
  <c r="X458" i="3"/>
  <c r="X428" i="3"/>
  <c r="X234" i="3"/>
  <c r="X299" i="3"/>
  <c r="X274" i="3"/>
  <c r="X398" i="3"/>
  <c r="X313" i="3"/>
  <c r="X323" i="3"/>
  <c r="X281" i="3"/>
  <c r="X291" i="3"/>
  <c r="X342" i="3"/>
  <c r="X286" i="3"/>
  <c r="X311" i="3"/>
  <c r="X453" i="3"/>
  <c r="W16" i="3"/>
  <c r="V17" i="3"/>
  <c r="AC16" i="3"/>
  <c r="AB17" i="3"/>
  <c r="V21" i="5"/>
  <c r="AC21" i="5" s="1"/>
  <c r="W20" i="5"/>
  <c r="AB22" i="5"/>
  <c r="H500" i="3"/>
  <c r="N500" i="3"/>
  <c r="K500" i="3"/>
  <c r="Y325" i="3" l="1"/>
  <c r="Z325" i="3"/>
  <c r="Y262" i="3"/>
  <c r="Z262" i="3"/>
  <c r="Y272" i="3"/>
  <c r="Z272" i="3"/>
  <c r="Y264" i="3"/>
  <c r="Z264" i="3"/>
  <c r="Y333" i="3"/>
  <c r="Z333" i="3"/>
  <c r="Y286" i="3"/>
  <c r="Z286" i="3"/>
  <c r="Y482" i="3"/>
  <c r="Z482" i="3"/>
  <c r="Y301" i="3"/>
  <c r="Z301" i="3"/>
  <c r="Y424" i="3"/>
  <c r="Z424" i="3"/>
  <c r="Y473" i="3"/>
  <c r="Z473" i="3"/>
  <c r="Y414" i="3"/>
  <c r="Z414" i="3"/>
  <c r="Y431" i="3"/>
  <c r="Z431" i="3"/>
  <c r="Z251" i="3"/>
  <c r="Y251" i="3"/>
  <c r="Y283" i="3"/>
  <c r="Z283" i="3"/>
  <c r="Z391" i="3"/>
  <c r="Y391" i="3"/>
  <c r="Z358" i="3"/>
  <c r="Y358" i="3"/>
  <c r="Y392" i="3"/>
  <c r="Z392" i="3"/>
  <c r="Y367" i="3"/>
  <c r="Z367" i="3"/>
  <c r="Y397" i="3"/>
  <c r="Z397" i="3"/>
  <c r="Y318" i="3"/>
  <c r="Z318" i="3"/>
  <c r="Y407" i="3"/>
  <c r="Z407" i="3"/>
  <c r="Y372" i="3"/>
  <c r="Z372" i="3"/>
  <c r="Y410" i="3"/>
  <c r="Z410" i="3"/>
  <c r="Z227" i="3"/>
  <c r="Y227" i="3"/>
  <c r="Y489" i="3"/>
  <c r="Z489" i="3"/>
  <c r="Y364" i="3"/>
  <c r="Z364" i="3"/>
  <c r="Y411" i="3"/>
  <c r="Z411" i="3"/>
  <c r="Z255" i="3"/>
  <c r="Y255" i="3"/>
  <c r="Y284" i="3"/>
  <c r="Z284" i="3"/>
  <c r="Y452" i="3"/>
  <c r="Z452" i="3"/>
  <c r="Z450" i="3"/>
  <c r="Y450" i="3"/>
  <c r="Y291" i="3"/>
  <c r="Z291" i="3"/>
  <c r="Y446" i="3"/>
  <c r="Z446" i="3"/>
  <c r="Y270" i="3"/>
  <c r="Z270" i="3"/>
  <c r="Y314" i="3"/>
  <c r="Z314" i="3"/>
  <c r="Y218" i="3"/>
  <c r="Z218" i="3"/>
  <c r="Y488" i="3"/>
  <c r="Z488" i="3"/>
  <c r="Y276" i="3"/>
  <c r="Z276" i="3"/>
  <c r="Z474" i="3"/>
  <c r="Y474" i="3"/>
  <c r="Z425" i="3"/>
  <c r="Y425" i="3"/>
  <c r="Z278" i="3"/>
  <c r="Y278" i="3"/>
  <c r="Y402" i="3"/>
  <c r="Z402" i="3"/>
  <c r="Y232" i="3"/>
  <c r="Z232" i="3"/>
  <c r="Y248" i="3"/>
  <c r="Z248" i="3"/>
  <c r="Y348" i="3"/>
  <c r="Z348" i="3"/>
  <c r="Y445" i="3"/>
  <c r="Z445" i="3"/>
  <c r="Y461" i="3"/>
  <c r="Z461" i="3"/>
  <c r="Y477" i="3"/>
  <c r="Z477" i="3"/>
  <c r="Y401" i="3"/>
  <c r="Z401" i="3"/>
  <c r="Y451" i="3"/>
  <c r="Z451" i="3"/>
  <c r="Y351" i="3"/>
  <c r="Z351" i="3"/>
  <c r="Y280" i="3"/>
  <c r="Z280" i="3"/>
  <c r="Y292" i="3"/>
  <c r="Z292" i="3"/>
  <c r="Y417" i="3"/>
  <c r="Z417" i="3"/>
  <c r="Y302" i="3"/>
  <c r="Z302" i="3"/>
  <c r="Y387" i="3"/>
  <c r="Z387" i="3"/>
  <c r="Z326" i="3"/>
  <c r="Y326" i="3"/>
  <c r="Y303" i="3"/>
  <c r="Z303" i="3"/>
  <c r="Z408" i="3"/>
  <c r="Y408" i="3"/>
  <c r="Z327" i="3"/>
  <c r="Y327" i="3"/>
  <c r="Y315" i="3"/>
  <c r="Z315" i="3"/>
  <c r="Y323" i="3"/>
  <c r="Z323" i="3"/>
  <c r="Y421" i="3"/>
  <c r="Z421" i="3"/>
  <c r="Z246" i="3"/>
  <c r="Y246" i="3"/>
  <c r="Y275" i="3"/>
  <c r="Z275" i="3"/>
  <c r="Y217" i="3"/>
  <c r="Z217" i="3"/>
  <c r="Y279" i="3"/>
  <c r="Z279" i="3"/>
  <c r="Y223" i="3"/>
  <c r="Z223" i="3"/>
  <c r="Y439" i="3"/>
  <c r="Z439" i="3"/>
  <c r="Z253" i="3"/>
  <c r="Y253" i="3"/>
  <c r="Z497" i="3"/>
  <c r="Y497" i="3"/>
  <c r="Y229" i="3"/>
  <c r="Z229" i="3"/>
  <c r="Y440" i="3"/>
  <c r="Z440" i="3"/>
  <c r="Y368" i="3"/>
  <c r="Z368" i="3"/>
  <c r="Y331" i="3"/>
  <c r="Z331" i="3"/>
  <c r="Z266" i="3"/>
  <c r="Y266" i="3"/>
  <c r="Y423" i="3"/>
  <c r="Z423" i="3"/>
  <c r="Y369" i="3"/>
  <c r="Z369" i="3"/>
  <c r="Y335" i="3"/>
  <c r="Z335" i="3"/>
  <c r="Y237" i="3"/>
  <c r="Z237" i="3"/>
  <c r="Z334" i="3"/>
  <c r="Y334" i="3"/>
  <c r="Y225" i="3"/>
  <c r="Z225" i="3"/>
  <c r="Y366" i="3"/>
  <c r="Z366" i="3"/>
  <c r="Y395" i="3"/>
  <c r="Z395" i="3"/>
  <c r="Y405" i="3"/>
  <c r="Z405" i="3"/>
  <c r="Y249" i="3"/>
  <c r="Z249" i="3"/>
  <c r="Y385" i="3"/>
  <c r="Z385" i="3"/>
  <c r="Z290" i="3"/>
  <c r="Y290" i="3"/>
  <c r="Y403" i="3"/>
  <c r="Z403" i="3"/>
  <c r="Y370" i="3"/>
  <c r="Z370" i="3"/>
  <c r="Z490" i="3"/>
  <c r="Y490" i="3"/>
  <c r="Y466" i="3"/>
  <c r="Z466" i="3"/>
  <c r="Y317" i="3"/>
  <c r="Z317" i="3"/>
  <c r="Y486" i="3"/>
  <c r="Z486" i="3"/>
  <c r="Y321" i="3"/>
  <c r="Z321" i="3"/>
  <c r="Y406" i="3"/>
  <c r="Z406" i="3"/>
  <c r="Y345" i="3"/>
  <c r="Z345" i="3"/>
  <c r="Y465" i="3"/>
  <c r="Z465" i="3"/>
  <c r="Y418" i="3"/>
  <c r="Z418" i="3"/>
  <c r="Z413" i="3"/>
  <c r="Y413" i="3"/>
  <c r="Z420" i="3"/>
  <c r="Y420" i="3"/>
  <c r="Z285" i="3"/>
  <c r="Y285" i="3"/>
  <c r="Y228" i="3"/>
  <c r="Z228" i="3"/>
  <c r="Y444" i="3"/>
  <c r="Z444" i="3"/>
  <c r="Y332" i="3"/>
  <c r="Z332" i="3"/>
  <c r="Y330" i="3"/>
  <c r="Z330" i="3"/>
  <c r="Y471" i="3"/>
  <c r="Z471" i="3"/>
  <c r="Y233" i="3"/>
  <c r="Z233" i="3"/>
  <c r="Y241" i="3"/>
  <c r="Z241" i="3"/>
  <c r="Y478" i="3"/>
  <c r="Z478" i="3"/>
  <c r="Y219" i="3"/>
  <c r="Z219" i="3"/>
  <c r="Z383" i="3"/>
  <c r="Y383" i="3"/>
  <c r="Z467" i="3"/>
  <c r="Y467" i="3"/>
  <c r="Y294" i="3"/>
  <c r="Z294" i="3"/>
  <c r="Y349" i="3"/>
  <c r="Z349" i="3"/>
  <c r="Z485" i="3"/>
  <c r="Y485" i="3"/>
  <c r="Y312" i="3"/>
  <c r="Z312" i="3"/>
  <c r="Y447" i="3"/>
  <c r="Z447" i="3"/>
  <c r="Y409" i="3"/>
  <c r="Z409" i="3"/>
  <c r="Y463" i="3"/>
  <c r="Z463" i="3"/>
  <c r="Y381" i="3"/>
  <c r="Z381" i="3"/>
  <c r="Y399" i="3"/>
  <c r="Z399" i="3"/>
  <c r="Y427" i="3"/>
  <c r="Z427" i="3"/>
  <c r="Y459" i="3"/>
  <c r="Z459" i="3"/>
  <c r="Y226" i="3"/>
  <c r="Z226" i="3"/>
  <c r="Y344" i="3"/>
  <c r="Z344" i="3"/>
  <c r="Y457" i="3"/>
  <c r="Z457" i="3"/>
  <c r="Y343" i="3"/>
  <c r="Z343" i="3"/>
  <c r="Y320" i="3"/>
  <c r="Z320" i="3"/>
  <c r="Y329" i="3"/>
  <c r="Z329" i="3"/>
  <c r="Y415" i="3"/>
  <c r="Z415" i="3"/>
  <c r="Y434" i="3"/>
  <c r="Z434" i="3"/>
  <c r="Y340" i="3"/>
  <c r="Z340" i="3"/>
  <c r="Y498" i="3"/>
  <c r="Z498" i="3"/>
  <c r="Y307" i="3"/>
  <c r="Z307" i="3"/>
  <c r="Y495" i="3"/>
  <c r="Z495" i="3"/>
  <c r="Z379" i="3"/>
  <c r="Y379" i="3"/>
  <c r="Y460" i="3"/>
  <c r="Z460" i="3"/>
  <c r="Y265" i="3"/>
  <c r="Z265" i="3"/>
  <c r="Y470" i="3"/>
  <c r="Z470" i="3"/>
  <c r="Y287" i="3"/>
  <c r="Z287" i="3"/>
  <c r="Y252" i="3"/>
  <c r="Z252" i="3"/>
  <c r="Y247" i="3"/>
  <c r="Z247" i="3"/>
  <c r="Y487" i="3"/>
  <c r="Z487" i="3"/>
  <c r="Y281" i="3"/>
  <c r="Z281" i="3"/>
  <c r="Y269" i="3"/>
  <c r="Z269" i="3"/>
  <c r="Y433" i="3"/>
  <c r="Z433" i="3"/>
  <c r="Y274" i="3"/>
  <c r="Z274" i="3"/>
  <c r="Z374" i="3"/>
  <c r="Y374" i="3"/>
  <c r="Z386" i="3"/>
  <c r="Y386" i="3"/>
  <c r="Y295" i="3"/>
  <c r="Z295" i="3"/>
  <c r="Y360" i="3"/>
  <c r="Z360" i="3"/>
  <c r="Z365" i="3"/>
  <c r="Y365" i="3"/>
  <c r="Y362" i="3"/>
  <c r="Z362" i="3"/>
  <c r="Y236" i="3"/>
  <c r="Z236" i="3"/>
  <c r="Y496" i="3"/>
  <c r="Z496" i="3"/>
  <c r="Y412" i="3"/>
  <c r="Z412" i="3"/>
  <c r="Y244" i="3"/>
  <c r="Z244" i="3"/>
  <c r="Y380" i="3"/>
  <c r="Z380" i="3"/>
  <c r="Y352" i="3"/>
  <c r="Z352" i="3"/>
  <c r="Y355" i="3"/>
  <c r="Z355" i="3"/>
  <c r="Y309" i="3"/>
  <c r="Z309" i="3"/>
  <c r="Y260" i="3"/>
  <c r="Z260" i="3"/>
  <c r="Y347" i="3"/>
  <c r="Z347" i="3"/>
  <c r="Y475" i="3"/>
  <c r="Z475" i="3"/>
  <c r="Z257" i="3"/>
  <c r="Y257" i="3"/>
  <c r="Z298" i="3"/>
  <c r="Y298" i="3"/>
  <c r="Z455" i="3"/>
  <c r="Y455" i="3"/>
  <c r="Y240" i="3"/>
  <c r="Z240" i="3"/>
  <c r="Y375" i="3"/>
  <c r="Z375" i="3"/>
  <c r="Y277" i="3"/>
  <c r="Z277" i="3"/>
  <c r="Y436" i="3"/>
  <c r="Z436" i="3"/>
  <c r="Y268" i="3"/>
  <c r="Z268" i="3"/>
  <c r="Y271" i="3"/>
  <c r="Z271" i="3"/>
  <c r="Y313" i="3"/>
  <c r="Z313" i="3"/>
  <c r="Y337" i="3"/>
  <c r="Z337" i="3"/>
  <c r="Y258" i="3"/>
  <c r="Z258" i="3"/>
  <c r="Z437" i="3"/>
  <c r="Y437" i="3"/>
  <c r="Z479" i="3"/>
  <c r="Y479" i="3"/>
  <c r="Y356" i="3"/>
  <c r="Z356" i="3"/>
  <c r="Y396" i="3"/>
  <c r="Z396" i="3"/>
  <c r="Z328" i="3"/>
  <c r="Y328" i="3"/>
  <c r="Z480" i="3"/>
  <c r="Y480" i="3"/>
  <c r="Z462" i="3"/>
  <c r="Y462" i="3"/>
  <c r="Y267" i="3"/>
  <c r="Z267" i="3"/>
  <c r="Y426" i="3"/>
  <c r="Z426" i="3"/>
  <c r="Y464" i="3"/>
  <c r="Z464" i="3"/>
  <c r="Y231" i="3"/>
  <c r="Z231" i="3"/>
  <c r="Y376" i="3"/>
  <c r="Z376" i="3"/>
  <c r="Y245" i="3"/>
  <c r="Z245" i="3"/>
  <c r="Y293" i="3"/>
  <c r="Z293" i="3"/>
  <c r="Y435" i="3"/>
  <c r="Z435" i="3"/>
  <c r="Y400" i="3"/>
  <c r="Z400" i="3"/>
  <c r="Z371" i="3"/>
  <c r="Y371" i="3"/>
  <c r="Y342" i="3"/>
  <c r="Z342" i="3"/>
  <c r="Y316" i="3"/>
  <c r="Z316" i="3"/>
  <c r="Y448" i="3"/>
  <c r="Z448" i="3"/>
  <c r="Y282" i="3"/>
  <c r="Z282" i="3"/>
  <c r="Y361" i="3"/>
  <c r="Z361" i="3"/>
  <c r="Y224" i="3"/>
  <c r="Z224" i="3"/>
  <c r="Z398" i="3"/>
  <c r="Y398" i="3"/>
  <c r="Y299" i="3"/>
  <c r="Z299" i="3"/>
  <c r="Y472" i="3"/>
  <c r="Z472" i="3"/>
  <c r="Y354" i="3"/>
  <c r="Z354" i="3"/>
  <c r="Y359" i="3"/>
  <c r="Z359" i="3"/>
  <c r="Y220" i="3"/>
  <c r="Z220" i="3"/>
  <c r="Y499" i="3"/>
  <c r="Z499" i="3"/>
  <c r="Z222" i="3"/>
  <c r="Y222" i="3"/>
  <c r="Z341" i="3"/>
  <c r="Y341" i="3"/>
  <c r="Y254" i="3"/>
  <c r="Z254" i="3"/>
  <c r="Y454" i="3"/>
  <c r="Z454" i="3"/>
  <c r="Y388" i="3"/>
  <c r="Z388" i="3"/>
  <c r="Y404" i="3"/>
  <c r="Z404" i="3"/>
  <c r="Y468" i="3"/>
  <c r="Z468" i="3"/>
  <c r="Y494" i="3"/>
  <c r="Z494" i="3"/>
  <c r="Y296" i="3"/>
  <c r="Z296" i="3"/>
  <c r="Y319" i="3"/>
  <c r="Z319" i="3"/>
  <c r="Y456" i="3"/>
  <c r="Z456" i="3"/>
  <c r="Y297" i="3"/>
  <c r="Z297" i="3"/>
  <c r="Y336" i="3"/>
  <c r="Z336" i="3"/>
  <c r="Y390" i="3"/>
  <c r="Z390" i="3"/>
  <c r="Y305" i="3"/>
  <c r="Z305" i="3"/>
  <c r="Y243" i="3"/>
  <c r="Z243" i="3"/>
  <c r="Y263" i="3"/>
  <c r="Z263" i="3"/>
  <c r="Y469" i="3"/>
  <c r="Z469" i="3"/>
  <c r="Y300" i="3"/>
  <c r="Z300" i="3"/>
  <c r="Y377" i="3"/>
  <c r="Z377" i="3"/>
  <c r="Y441" i="3"/>
  <c r="Z441" i="3"/>
  <c r="Y289" i="3"/>
  <c r="Z289" i="3"/>
  <c r="Z234" i="3"/>
  <c r="Y234" i="3"/>
  <c r="Y242" i="3"/>
  <c r="Z242" i="3"/>
  <c r="Y453" i="3"/>
  <c r="Z453" i="3"/>
  <c r="Y428" i="3"/>
  <c r="Z428" i="3"/>
  <c r="Y230" i="3"/>
  <c r="Z230" i="3"/>
  <c r="Y416" i="3"/>
  <c r="Z416" i="3"/>
  <c r="Z239" i="3"/>
  <c r="Y239" i="3"/>
  <c r="Y339" i="3"/>
  <c r="Z339" i="3"/>
  <c r="Y449" i="3"/>
  <c r="Z449" i="3"/>
  <c r="Z484" i="3"/>
  <c r="Y484" i="3"/>
  <c r="Y235" i="3"/>
  <c r="Z235" i="3"/>
  <c r="Z432" i="3"/>
  <c r="Y432" i="3"/>
  <c r="Y363" i="3"/>
  <c r="Z363" i="3"/>
  <c r="Y250" i="3"/>
  <c r="Z250" i="3"/>
  <c r="Y393" i="3"/>
  <c r="Z393" i="3"/>
  <c r="Y306" i="3"/>
  <c r="Z306" i="3"/>
  <c r="Z353" i="3"/>
  <c r="Y353" i="3"/>
  <c r="Y373" i="3"/>
  <c r="Z373" i="3"/>
  <c r="Y259" i="3"/>
  <c r="Z259" i="3"/>
  <c r="Y429" i="3"/>
  <c r="Z429" i="3"/>
  <c r="Y308" i="3"/>
  <c r="Z308" i="3"/>
  <c r="Y493" i="3"/>
  <c r="Z493" i="3"/>
  <c r="Y304" i="3"/>
  <c r="Z304" i="3"/>
  <c r="Y430" i="3"/>
  <c r="Z430" i="3"/>
  <c r="Y338" i="3"/>
  <c r="Z338" i="3"/>
  <c r="Y350" i="3"/>
  <c r="Z350" i="3"/>
  <c r="Y394" i="3"/>
  <c r="Z394" i="3"/>
  <c r="Y389" i="3"/>
  <c r="Z389" i="3"/>
  <c r="Y324" i="3"/>
  <c r="Z324" i="3"/>
  <c r="Z310" i="3"/>
  <c r="Y310" i="3"/>
  <c r="Y311" i="3"/>
  <c r="Z311" i="3"/>
  <c r="Y458" i="3"/>
  <c r="Z458" i="3"/>
  <c r="Y382" i="3"/>
  <c r="Z382" i="3"/>
  <c r="Z256" i="3"/>
  <c r="Y256" i="3"/>
  <c r="Y378" i="3"/>
  <c r="Z378" i="3"/>
  <c r="Y442" i="3"/>
  <c r="Z442" i="3"/>
  <c r="Y481" i="3"/>
  <c r="Z481" i="3"/>
  <c r="Y357" i="3"/>
  <c r="Z357" i="3"/>
  <c r="Y422" i="3"/>
  <c r="Z422" i="3"/>
  <c r="Z443" i="3"/>
  <c r="Y443" i="3"/>
  <c r="Y419" i="3"/>
  <c r="Z419" i="3"/>
  <c r="Z492" i="3"/>
  <c r="Y492" i="3"/>
  <c r="Y491" i="3"/>
  <c r="Z491" i="3"/>
  <c r="Y384" i="3"/>
  <c r="Z384" i="3"/>
  <c r="Y221" i="3"/>
  <c r="Z221" i="3"/>
  <c r="Y476" i="3"/>
  <c r="Z476" i="3"/>
  <c r="Z438" i="3"/>
  <c r="Y438" i="3"/>
  <c r="Z322" i="3"/>
  <c r="Y322" i="3"/>
  <c r="Y238" i="3"/>
  <c r="Z238" i="3"/>
  <c r="Z346" i="3"/>
  <c r="Y346" i="3"/>
  <c r="Y483" i="3"/>
  <c r="Z483" i="3"/>
  <c r="Z273" i="3"/>
  <c r="Y273" i="3"/>
  <c r="Y288" i="3"/>
  <c r="Z288" i="3"/>
  <c r="Y261" i="3"/>
  <c r="Z261" i="3"/>
  <c r="AE333" i="5"/>
  <c r="AE303" i="5"/>
  <c r="AE459" i="5"/>
  <c r="AE235" i="5"/>
  <c r="AE263" i="5"/>
  <c r="AE373" i="5"/>
  <c r="AE319" i="5"/>
  <c r="AE241" i="5"/>
  <c r="AE416" i="5"/>
  <c r="AE315" i="5"/>
  <c r="AE254" i="5"/>
  <c r="AE246" i="5"/>
  <c r="AE403" i="5"/>
  <c r="AE266" i="5"/>
  <c r="AE338" i="5"/>
  <c r="AE434" i="5"/>
  <c r="AE391" i="5"/>
  <c r="AE467" i="5"/>
  <c r="AE436" i="5"/>
  <c r="AE372" i="5"/>
  <c r="AE478" i="5"/>
  <c r="AE231" i="5"/>
  <c r="AE217" i="5"/>
  <c r="AE237" i="5"/>
  <c r="AE279" i="5"/>
  <c r="AE264" i="5"/>
  <c r="AE276" i="5"/>
  <c r="AE461" i="5"/>
  <c r="AE458" i="5"/>
  <c r="AE288" i="5"/>
  <c r="AE406" i="5"/>
  <c r="AE470" i="5"/>
  <c r="AE364" i="5"/>
  <c r="AE359" i="5"/>
  <c r="AE285" i="5"/>
  <c r="AE342" i="5"/>
  <c r="AE300" i="5"/>
  <c r="AE398" i="5"/>
  <c r="AE298" i="5"/>
  <c r="AE265" i="5"/>
  <c r="AE268" i="5"/>
  <c r="AE278" i="5"/>
  <c r="AE223" i="5"/>
  <c r="AE220" i="5"/>
  <c r="AE402" i="5"/>
  <c r="AE394" i="5"/>
  <c r="AE249" i="5"/>
  <c r="AE363" i="5"/>
  <c r="AE463" i="5"/>
  <c r="AE386" i="5"/>
  <c r="AE405" i="5"/>
  <c r="AE239" i="5"/>
  <c r="AE312" i="5"/>
  <c r="AE481" i="5"/>
  <c r="AE427" i="5"/>
  <c r="AE375" i="5"/>
  <c r="AE430" i="5"/>
  <c r="AE440" i="5"/>
  <c r="AE418" i="5"/>
  <c r="AE380" i="5"/>
  <c r="AE385" i="5"/>
  <c r="AE367" i="5"/>
  <c r="AE282" i="5"/>
  <c r="AE400" i="5"/>
  <c r="AE281" i="5"/>
  <c r="AE261" i="5"/>
  <c r="AE232" i="5"/>
  <c r="AE484" i="5"/>
  <c r="AE361" i="5"/>
  <c r="AE431" i="5"/>
  <c r="AE225" i="5"/>
  <c r="AE270" i="5"/>
  <c r="AE401" i="5"/>
  <c r="AE482" i="5"/>
  <c r="AE422" i="5"/>
  <c r="AE224" i="5"/>
  <c r="AE271" i="5"/>
  <c r="AE294" i="5"/>
  <c r="AE222" i="5"/>
  <c r="AE273" i="5"/>
  <c r="AE295" i="5"/>
  <c r="AE392" i="5"/>
  <c r="AE468" i="5"/>
  <c r="AE346" i="5"/>
  <c r="AE313" i="5"/>
  <c r="AE421" i="5"/>
  <c r="AE399" i="5"/>
  <c r="AE442" i="5"/>
  <c r="AE350" i="5"/>
  <c r="AE411" i="5"/>
  <c r="AE447" i="5"/>
  <c r="AE335" i="5"/>
  <c r="AE395" i="5"/>
  <c r="AE334" i="5"/>
  <c r="AE379" i="5"/>
  <c r="AE250" i="5"/>
  <c r="AE243" i="5"/>
  <c r="AE451" i="5"/>
  <c r="AE301" i="5"/>
  <c r="AE435" i="5"/>
  <c r="AE362" i="5"/>
  <c r="AE307" i="5"/>
  <c r="AE374" i="5"/>
  <c r="AE444" i="5"/>
  <c r="AE408" i="5"/>
  <c r="AE296" i="5"/>
  <c r="AE227" i="5"/>
  <c r="AE426" i="5"/>
  <c r="AE366" i="5"/>
  <c r="AE432" i="5"/>
  <c r="AE483" i="5"/>
  <c r="AE228" i="5"/>
  <c r="AE253" i="5"/>
  <c r="AE277" i="5"/>
  <c r="AE396" i="5"/>
  <c r="AE267" i="5"/>
  <c r="AE383" i="5"/>
  <c r="AE339" i="5"/>
  <c r="AE423" i="5"/>
  <c r="AE377" i="5"/>
  <c r="AE310" i="5"/>
  <c r="AE488" i="5"/>
  <c r="AE324" i="5"/>
  <c r="AE492" i="5"/>
  <c r="AE321" i="5"/>
  <c r="AE476" i="5"/>
  <c r="AE429" i="5"/>
  <c r="AE343" i="5"/>
  <c r="AE496" i="5"/>
  <c r="AE262" i="5"/>
  <c r="AE354" i="5"/>
  <c r="AE491" i="5"/>
  <c r="AE330" i="5"/>
  <c r="AE474" i="5"/>
  <c r="AE229" i="5"/>
  <c r="AE242" i="5"/>
  <c r="AE471" i="5"/>
  <c r="AE259" i="5"/>
  <c r="AE486" i="5"/>
  <c r="AE341" i="5"/>
  <c r="AE384" i="5"/>
  <c r="AE351" i="5"/>
  <c r="AE340" i="5"/>
  <c r="AE292" i="5"/>
  <c r="AE326" i="5"/>
  <c r="AE348" i="5"/>
  <c r="AE328" i="5"/>
  <c r="AE280" i="5"/>
  <c r="AE382" i="5"/>
  <c r="AE291" i="5"/>
  <c r="AE480" i="5"/>
  <c r="AE370" i="5"/>
  <c r="AE283" i="5"/>
  <c r="AE376" i="5"/>
  <c r="AE412" i="5"/>
  <c r="AE336" i="5"/>
  <c r="AE230" i="5"/>
  <c r="AE437" i="5"/>
  <c r="AE369" i="5"/>
  <c r="AE487" i="5"/>
  <c r="AE258" i="5"/>
  <c r="AE240" i="5"/>
  <c r="AE479" i="5"/>
  <c r="AE284" i="5"/>
  <c r="AE404" i="5"/>
  <c r="AE274" i="5"/>
  <c r="AE365" i="5"/>
  <c r="AE490" i="5"/>
  <c r="AE320" i="5"/>
  <c r="AE424" i="5"/>
  <c r="AE419" i="5"/>
  <c r="AE352" i="5"/>
  <c r="AE462" i="5"/>
  <c r="AE344" i="5"/>
  <c r="AE388" i="5"/>
  <c r="AE314" i="5"/>
  <c r="AE309" i="5"/>
  <c r="AE415" i="5"/>
  <c r="AE337" i="5"/>
  <c r="AE428" i="5"/>
  <c r="AE420" i="5"/>
  <c r="AE425" i="5"/>
  <c r="AE397" i="5"/>
  <c r="AE353" i="5"/>
  <c r="AE297" i="5"/>
  <c r="AE358" i="5"/>
  <c r="AE272" i="5"/>
  <c r="AE464" i="5"/>
  <c r="AE329" i="5"/>
  <c r="AE389" i="5"/>
  <c r="AE302" i="5"/>
  <c r="AE393" i="5"/>
  <c r="AE455" i="5"/>
  <c r="AE410" i="5"/>
  <c r="AE371" i="5"/>
  <c r="AE221" i="5"/>
  <c r="AE323" i="5"/>
  <c r="AE308" i="5"/>
  <c r="AE236" i="5"/>
  <c r="AE417" i="5"/>
  <c r="AE448" i="5"/>
  <c r="AE475" i="5"/>
  <c r="AE454" i="5"/>
  <c r="AE465" i="5"/>
  <c r="AE456" i="5"/>
  <c r="AE316" i="5"/>
  <c r="AE238" i="5"/>
  <c r="AE234" i="5"/>
  <c r="AE355" i="5"/>
  <c r="AE332" i="5"/>
  <c r="AE446" i="5"/>
  <c r="AE317" i="5"/>
  <c r="AE452" i="5"/>
  <c r="AE286" i="5"/>
  <c r="AE493" i="5"/>
  <c r="AE477" i="5"/>
  <c r="AE318" i="5"/>
  <c r="AE255" i="5"/>
  <c r="AE438" i="5"/>
  <c r="AE233" i="5"/>
  <c r="AE293" i="5"/>
  <c r="AE381" i="5"/>
  <c r="AE269" i="5"/>
  <c r="AE356" i="5"/>
  <c r="AE433" i="5"/>
  <c r="AE226" i="5"/>
  <c r="AE473" i="5"/>
  <c r="AE439" i="5"/>
  <c r="AE466" i="5"/>
  <c r="AE443" i="5"/>
  <c r="AE497" i="5"/>
  <c r="AE378" i="5"/>
  <c r="AE495" i="5"/>
  <c r="AE347" i="5"/>
  <c r="AE251" i="5"/>
  <c r="AE325" i="5"/>
  <c r="AE275" i="5"/>
  <c r="AE485" i="5"/>
  <c r="AE218" i="5"/>
  <c r="AE445" i="5"/>
  <c r="AE499" i="5"/>
  <c r="AE257" i="5"/>
  <c r="AE449" i="5"/>
  <c r="AE409" i="5"/>
  <c r="AE306" i="5"/>
  <c r="AE345" i="5"/>
  <c r="AE322" i="5"/>
  <c r="AE290" i="5"/>
  <c r="AE289" i="5"/>
  <c r="AE248" i="5"/>
  <c r="AE460" i="5"/>
  <c r="AE441" i="5"/>
  <c r="AE219" i="5"/>
  <c r="AE489" i="5"/>
  <c r="AE472" i="5"/>
  <c r="AE331" i="5"/>
  <c r="AE252" i="5"/>
  <c r="AE256" i="5"/>
  <c r="AE360" i="5"/>
  <c r="AE327" i="5"/>
  <c r="AE457" i="5"/>
  <c r="AE305" i="5"/>
  <c r="AE414" i="5"/>
  <c r="AE299" i="5"/>
  <c r="AE368" i="5"/>
  <c r="AE387" i="5"/>
  <c r="AE390" i="5"/>
  <c r="AE287" i="5"/>
  <c r="AE450" i="5"/>
  <c r="AE311" i="5"/>
  <c r="AE245" i="5"/>
  <c r="AE407" i="5"/>
  <c r="AE304" i="5"/>
  <c r="AE247" i="5"/>
  <c r="AE244" i="5"/>
  <c r="AE357" i="5"/>
  <c r="AE349" i="5"/>
  <c r="AE413" i="5"/>
  <c r="AE453" i="5"/>
  <c r="AE498" i="5"/>
  <c r="AE260" i="5"/>
  <c r="AE469" i="5"/>
  <c r="AE494" i="5"/>
  <c r="AC17" i="3"/>
  <c r="AB18" i="3"/>
  <c r="V18" i="3"/>
  <c r="W17" i="3"/>
  <c r="AB23" i="5"/>
  <c r="W21" i="5"/>
  <c r="V22" i="5"/>
  <c r="AC22" i="5" s="1"/>
  <c r="W18" i="3" l="1"/>
  <c r="V19" i="3"/>
  <c r="AC18" i="3"/>
  <c r="AB19" i="3"/>
  <c r="W22" i="5"/>
  <c r="V23" i="5"/>
  <c r="AC23" i="5" s="1"/>
  <c r="AB24" i="5"/>
  <c r="V20" i="3" l="1"/>
  <c r="W19" i="3"/>
  <c r="AB20" i="3"/>
  <c r="AC19" i="3"/>
  <c r="W23" i="5"/>
  <c r="V24" i="5"/>
  <c r="AC24" i="5" s="1"/>
  <c r="AB25" i="5"/>
  <c r="AC20" i="3" l="1"/>
  <c r="AB21" i="3"/>
  <c r="W20" i="3"/>
  <c r="V21" i="3"/>
  <c r="W24" i="5"/>
  <c r="V25" i="5"/>
  <c r="AC25" i="5" s="1"/>
  <c r="AB26" i="5"/>
  <c r="AC21" i="3" l="1"/>
  <c r="AB22" i="3"/>
  <c r="V22" i="3"/>
  <c r="W21" i="3"/>
  <c r="V26" i="5"/>
  <c r="AC26" i="5" s="1"/>
  <c r="W25" i="5"/>
  <c r="AB27" i="5"/>
  <c r="V23" i="3" l="1"/>
  <c r="W22" i="3"/>
  <c r="AB23" i="3"/>
  <c r="AC22" i="3"/>
  <c r="AB28" i="5"/>
  <c r="V27" i="5"/>
  <c r="AC27" i="5" s="1"/>
  <c r="W26" i="5"/>
  <c r="AB24" i="3" l="1"/>
  <c r="AC23" i="3"/>
  <c r="V24" i="3"/>
  <c r="W23" i="3"/>
  <c r="W27" i="5"/>
  <c r="V28" i="5"/>
  <c r="AC28" i="5" s="1"/>
  <c r="AB29" i="5"/>
  <c r="W24" i="3" l="1"/>
  <c r="V25" i="3"/>
  <c r="AB25" i="3"/>
  <c r="AC24" i="3"/>
  <c r="AB30" i="5"/>
  <c r="W28" i="5"/>
  <c r="V29" i="5"/>
  <c r="AC29" i="5" s="1"/>
  <c r="AB26" i="3" l="1"/>
  <c r="AC25" i="3"/>
  <c r="W25" i="3"/>
  <c r="V26" i="3"/>
  <c r="W29" i="5"/>
  <c r="V30" i="5"/>
  <c r="AC30" i="5" s="1"/>
  <c r="AB31" i="5"/>
  <c r="V27" i="3" l="1"/>
  <c r="W26" i="3"/>
  <c r="AC26" i="3"/>
  <c r="AB27" i="3"/>
  <c r="AB32" i="5"/>
  <c r="W30" i="5"/>
  <c r="V31" i="5"/>
  <c r="AC31" i="5" s="1"/>
  <c r="AC27" i="3" l="1"/>
  <c r="AB28" i="3"/>
  <c r="W27" i="3"/>
  <c r="V28" i="3"/>
  <c r="V32" i="5"/>
  <c r="AC32" i="5" s="1"/>
  <c r="W31" i="5"/>
  <c r="AB33" i="5"/>
  <c r="V29" i="3" l="1"/>
  <c r="W28" i="3"/>
  <c r="AC28" i="3"/>
  <c r="AB29" i="3"/>
  <c r="AB34" i="5"/>
  <c r="W32" i="5"/>
  <c r="V33" i="5"/>
  <c r="AC33" i="5" s="1"/>
  <c r="AB30" i="3" l="1"/>
  <c r="AC29" i="3"/>
  <c r="W29" i="3"/>
  <c r="V30" i="3"/>
  <c r="AB35" i="5"/>
  <c r="W33" i="5"/>
  <c r="V34" i="5"/>
  <c r="AC34" i="5" s="1"/>
  <c r="W30" i="3" l="1"/>
  <c r="V31" i="3"/>
  <c r="AC30" i="3"/>
  <c r="AB31" i="3"/>
  <c r="V35" i="5"/>
  <c r="AC35" i="5" s="1"/>
  <c r="W34" i="5"/>
  <c r="AB36" i="5"/>
  <c r="AB32" i="3" l="1"/>
  <c r="AC31" i="3"/>
  <c r="W31" i="3"/>
  <c r="V32" i="3"/>
  <c r="AB37" i="5"/>
  <c r="V36" i="5"/>
  <c r="AC36" i="5" s="1"/>
  <c r="W35" i="5"/>
  <c r="V33" i="3" l="1"/>
  <c r="W32" i="3"/>
  <c r="AC32" i="3"/>
  <c r="AB33" i="3"/>
  <c r="AB38" i="5"/>
  <c r="W36" i="5"/>
  <c r="V37" i="5"/>
  <c r="AC37" i="5" s="1"/>
  <c r="AC33" i="3" l="1"/>
  <c r="AB34" i="3"/>
  <c r="V34" i="3"/>
  <c r="W33" i="3"/>
  <c r="V38" i="5"/>
  <c r="AC38" i="5" s="1"/>
  <c r="W37" i="5"/>
  <c r="AB39" i="5"/>
  <c r="V35" i="3" l="1"/>
  <c r="W34" i="3"/>
  <c r="AB35" i="3"/>
  <c r="AC34" i="3"/>
  <c r="AB40" i="5"/>
  <c r="W38" i="5"/>
  <c r="V39" i="5"/>
  <c r="AC39" i="5" s="1"/>
  <c r="AC35" i="3" l="1"/>
  <c r="AB36" i="3"/>
  <c r="W35" i="3"/>
  <c r="V36" i="3"/>
  <c r="AB41" i="5"/>
  <c r="W39" i="5"/>
  <c r="V40" i="5"/>
  <c r="AC40" i="5" s="1"/>
  <c r="AB37" i="3" l="1"/>
  <c r="AC36" i="3"/>
  <c r="W36" i="3"/>
  <c r="V37" i="3"/>
  <c r="W40" i="5"/>
  <c r="V41" i="5"/>
  <c r="AC41" i="5" s="1"/>
  <c r="AB42" i="5"/>
  <c r="V38" i="3" l="1"/>
  <c r="W37" i="3"/>
  <c r="AB38" i="3"/>
  <c r="AC37" i="3"/>
  <c r="AC42" i="5"/>
  <c r="AB43" i="5"/>
  <c r="W41" i="5"/>
  <c r="V42" i="5"/>
  <c r="AC38" i="3" l="1"/>
  <c r="AB39" i="3"/>
  <c r="V39" i="3"/>
  <c r="W38" i="3"/>
  <c r="AB44" i="5"/>
  <c r="AC43" i="5"/>
  <c r="W42" i="5"/>
  <c r="V43" i="5"/>
  <c r="W39" i="3" l="1"/>
  <c r="V40" i="3"/>
  <c r="AC39" i="3"/>
  <c r="AB40" i="3"/>
  <c r="V44" i="5"/>
  <c r="W43" i="5"/>
  <c r="AC44" i="5"/>
  <c r="AB45" i="5"/>
  <c r="V41" i="3" l="1"/>
  <c r="W40" i="3"/>
  <c r="AC40" i="3"/>
  <c r="AB41" i="3"/>
  <c r="AC45" i="5"/>
  <c r="AB46" i="5"/>
  <c r="V45" i="5"/>
  <c r="W44" i="5"/>
  <c r="AB42" i="3" l="1"/>
  <c r="AC41" i="3"/>
  <c r="W41" i="3"/>
  <c r="V42" i="3"/>
  <c r="AC46" i="5"/>
  <c r="AB47" i="5"/>
  <c r="W45" i="5"/>
  <c r="V46" i="5"/>
  <c r="W42" i="3" l="1"/>
  <c r="V43" i="3"/>
  <c r="AC42" i="3"/>
  <c r="AB43" i="3"/>
  <c r="AB48" i="5"/>
  <c r="AC47" i="5"/>
  <c r="W46" i="5"/>
  <c r="V47" i="5"/>
  <c r="AB44" i="3" l="1"/>
  <c r="AC43" i="3"/>
  <c r="W43" i="3"/>
  <c r="V44" i="3"/>
  <c r="V48" i="5"/>
  <c r="W47" i="5"/>
  <c r="AC48" i="5"/>
  <c r="AB49" i="5"/>
  <c r="V45" i="3" l="1"/>
  <c r="W44" i="3"/>
  <c r="AB45" i="3"/>
  <c r="AC44" i="3"/>
  <c r="AC49" i="5"/>
  <c r="AB50" i="5"/>
  <c r="W48" i="5"/>
  <c r="V49" i="5"/>
  <c r="AC45" i="3" l="1"/>
  <c r="AB46" i="3"/>
  <c r="W45" i="3"/>
  <c r="V46" i="3"/>
  <c r="AC50" i="5"/>
  <c r="AB51" i="5"/>
  <c r="V50" i="5"/>
  <c r="W49" i="5"/>
  <c r="AB47" i="3" l="1"/>
  <c r="AC46" i="3"/>
  <c r="V47" i="3"/>
  <c r="W46" i="3"/>
  <c r="AB52" i="5"/>
  <c r="AC51" i="5"/>
  <c r="V51" i="5"/>
  <c r="W50" i="5"/>
  <c r="V48" i="3" l="1"/>
  <c r="W47" i="3"/>
  <c r="AB48" i="3"/>
  <c r="AC47" i="3"/>
  <c r="W51" i="5"/>
  <c r="V52" i="5"/>
  <c r="AC52" i="5"/>
  <c r="AB53" i="5"/>
  <c r="AB49" i="3" l="1"/>
  <c r="AC48" i="3"/>
  <c r="W48" i="3"/>
  <c r="V49" i="3"/>
  <c r="AC53" i="5"/>
  <c r="AB54" i="5"/>
  <c r="W52" i="5"/>
  <c r="V53" i="5"/>
  <c r="V50" i="3" l="1"/>
  <c r="W49" i="3"/>
  <c r="AB50" i="3"/>
  <c r="AC49" i="3"/>
  <c r="AC54" i="5"/>
  <c r="AB55" i="5"/>
  <c r="V54" i="5"/>
  <c r="W53" i="5"/>
  <c r="AC50" i="3" l="1"/>
  <c r="AB51" i="3"/>
  <c r="V51" i="3"/>
  <c r="W50" i="3"/>
  <c r="W54" i="5"/>
  <c r="V55" i="5"/>
  <c r="AC55" i="5"/>
  <c r="AB56" i="5"/>
  <c r="AC51" i="3" l="1"/>
  <c r="AB52" i="3"/>
  <c r="W51" i="3"/>
  <c r="V52" i="3"/>
  <c r="V56" i="5"/>
  <c r="W55" i="5"/>
  <c r="AC56" i="5"/>
  <c r="AB57" i="5"/>
  <c r="AB53" i="3" l="1"/>
  <c r="AC52" i="3"/>
  <c r="W52" i="3"/>
  <c r="V53" i="3"/>
  <c r="AC57" i="5"/>
  <c r="AB58" i="5"/>
  <c r="V57" i="5"/>
  <c r="W56" i="5"/>
  <c r="W53" i="3" l="1"/>
  <c r="V54" i="3"/>
  <c r="AB54" i="3"/>
  <c r="AC53" i="3"/>
  <c r="W57" i="5"/>
  <c r="V58" i="5"/>
  <c r="AB59" i="5"/>
  <c r="AC58" i="5"/>
  <c r="AC54" i="3" l="1"/>
  <c r="AB55" i="3"/>
  <c r="W54" i="3"/>
  <c r="V55" i="3"/>
  <c r="AB60" i="5"/>
  <c r="AC59" i="5"/>
  <c r="W58" i="5"/>
  <c r="V59" i="5"/>
  <c r="V56" i="3" l="1"/>
  <c r="W55" i="3"/>
  <c r="AB56" i="3"/>
  <c r="AC55" i="3"/>
  <c r="V60" i="5"/>
  <c r="W59" i="5"/>
  <c r="AC60" i="5"/>
  <c r="AB61" i="5"/>
  <c r="AC56" i="3" l="1"/>
  <c r="AB57" i="3"/>
  <c r="V57" i="3"/>
  <c r="W56" i="3"/>
  <c r="AC61" i="5"/>
  <c r="AB62" i="5"/>
  <c r="V61" i="5"/>
  <c r="W60" i="5"/>
  <c r="W57" i="3" l="1"/>
  <c r="V58" i="3"/>
  <c r="AC57" i="3"/>
  <c r="AB58" i="3"/>
  <c r="AC62" i="5"/>
  <c r="AB63" i="5"/>
  <c r="W61" i="5"/>
  <c r="V62" i="5"/>
  <c r="AB59" i="3" l="1"/>
  <c r="AC58" i="3"/>
  <c r="V59" i="3"/>
  <c r="W58" i="3"/>
  <c r="AB64" i="5"/>
  <c r="AC63" i="5"/>
  <c r="W62" i="5"/>
  <c r="V63" i="5"/>
  <c r="V60" i="3" l="1"/>
  <c r="W59" i="3"/>
  <c r="AB60" i="3"/>
  <c r="AC59" i="3"/>
  <c r="W63" i="5"/>
  <c r="V64" i="5"/>
  <c r="AC64" i="5"/>
  <c r="AB65" i="5"/>
  <c r="AC60" i="3" l="1"/>
  <c r="AB61" i="3"/>
  <c r="W60" i="3"/>
  <c r="V61" i="3"/>
  <c r="W64" i="5"/>
  <c r="V65" i="5"/>
  <c r="AB66" i="5"/>
  <c r="AC65" i="5"/>
  <c r="AC61" i="3" l="1"/>
  <c r="AB62" i="3"/>
  <c r="V62" i="3"/>
  <c r="W61" i="3"/>
  <c r="AB67" i="5"/>
  <c r="AC66" i="5"/>
  <c r="W65" i="5"/>
  <c r="V66" i="5"/>
  <c r="AC62" i="3" l="1"/>
  <c r="AB63" i="3"/>
  <c r="V63" i="3"/>
  <c r="W62" i="3"/>
  <c r="W66" i="5"/>
  <c r="V67" i="5"/>
  <c r="AC67" i="5"/>
  <c r="AB68" i="5"/>
  <c r="AC63" i="3" l="1"/>
  <c r="AB64" i="3"/>
  <c r="V64" i="3"/>
  <c r="W63" i="3"/>
  <c r="W67" i="5"/>
  <c r="V68" i="5"/>
  <c r="AC68" i="5"/>
  <c r="AB69" i="5"/>
  <c r="AC64" i="3" l="1"/>
  <c r="AB65" i="3"/>
  <c r="V65" i="3"/>
  <c r="W64" i="3"/>
  <c r="AC69" i="5"/>
  <c r="AB70" i="5"/>
  <c r="V69" i="5"/>
  <c r="W68" i="5"/>
  <c r="V66" i="3" l="1"/>
  <c r="W65" i="3"/>
  <c r="AC65" i="3"/>
  <c r="AB66" i="3"/>
  <c r="AC70" i="5"/>
  <c r="AB71" i="5"/>
  <c r="W69" i="5"/>
  <c r="V70" i="5"/>
  <c r="AC66" i="3" l="1"/>
  <c r="AB67" i="3"/>
  <c r="W66" i="3"/>
  <c r="V67" i="3"/>
  <c r="AB72" i="5"/>
  <c r="AC71" i="5"/>
  <c r="W70" i="5"/>
  <c r="V71" i="5"/>
  <c r="V68" i="3" l="1"/>
  <c r="W67" i="3"/>
  <c r="AB68" i="3"/>
  <c r="AC67" i="3"/>
  <c r="V72" i="5"/>
  <c r="W71" i="5"/>
  <c r="AC72" i="5"/>
  <c r="AB73" i="5"/>
  <c r="AC68" i="3" l="1"/>
  <c r="AB69" i="3"/>
  <c r="V69" i="3"/>
  <c r="W68" i="3"/>
  <c r="AC73" i="5"/>
  <c r="AB74" i="5"/>
  <c r="V73" i="5"/>
  <c r="W72" i="5"/>
  <c r="W69" i="3" l="1"/>
  <c r="V70" i="3"/>
  <c r="AC69" i="3"/>
  <c r="AB70" i="3"/>
  <c r="AC74" i="5"/>
  <c r="AB75" i="5"/>
  <c r="V74" i="5"/>
  <c r="W73" i="5"/>
  <c r="AC70" i="3" l="1"/>
  <c r="AB71" i="3"/>
  <c r="V71" i="3"/>
  <c r="W70" i="3"/>
  <c r="AB76" i="5"/>
  <c r="AC75" i="5"/>
  <c r="V75" i="5"/>
  <c r="W74" i="5"/>
  <c r="W71" i="3" l="1"/>
  <c r="V72" i="3"/>
  <c r="AB72" i="3"/>
  <c r="AC71" i="3"/>
  <c r="V76" i="5"/>
  <c r="W75" i="5"/>
  <c r="AC76" i="5"/>
  <c r="AB77" i="5"/>
  <c r="AC72" i="3" l="1"/>
  <c r="AB73" i="3"/>
  <c r="W72" i="3"/>
  <c r="V73" i="3"/>
  <c r="AB78" i="5"/>
  <c r="AC77" i="5"/>
  <c r="W76" i="5"/>
  <c r="V77" i="5"/>
  <c r="V74" i="3" l="1"/>
  <c r="W73" i="3"/>
  <c r="AB74" i="3"/>
  <c r="AC73" i="3"/>
  <c r="V78" i="5"/>
  <c r="W77" i="5"/>
  <c r="AB79" i="5"/>
  <c r="AC78" i="5"/>
  <c r="AB75" i="3" l="1"/>
  <c r="AC74" i="3"/>
  <c r="V75" i="3"/>
  <c r="W74" i="3"/>
  <c r="AC79" i="5"/>
  <c r="AB80" i="5"/>
  <c r="W78" i="5"/>
  <c r="V79" i="5"/>
  <c r="W75" i="3" l="1"/>
  <c r="V76" i="3"/>
  <c r="AC75" i="3"/>
  <c r="AB76" i="3"/>
  <c r="AC80" i="5"/>
  <c r="AB81" i="5"/>
  <c r="V80" i="5"/>
  <c r="W79" i="5"/>
  <c r="AB77" i="3" l="1"/>
  <c r="AC76" i="3"/>
  <c r="V77" i="3"/>
  <c r="W76" i="3"/>
  <c r="AC81" i="5"/>
  <c r="AB82" i="5"/>
  <c r="W80" i="5"/>
  <c r="V81" i="5"/>
  <c r="V78" i="3" l="1"/>
  <c r="W77" i="3"/>
  <c r="AB78" i="3"/>
  <c r="AC77" i="3"/>
  <c r="V82" i="5"/>
  <c r="W81" i="5"/>
  <c r="AC82" i="5"/>
  <c r="AB83" i="5"/>
  <c r="AC78" i="3" l="1"/>
  <c r="AB79" i="3"/>
  <c r="V79" i="3"/>
  <c r="W78" i="3"/>
  <c r="AB84" i="5"/>
  <c r="AC83" i="5"/>
  <c r="W82" i="5"/>
  <c r="V83" i="5"/>
  <c r="V80" i="3" l="1"/>
  <c r="W79" i="3"/>
  <c r="AB80" i="3"/>
  <c r="AC79" i="3"/>
  <c r="W83" i="5"/>
  <c r="V84" i="5"/>
  <c r="AC84" i="5"/>
  <c r="AB85" i="5"/>
  <c r="AC80" i="3" l="1"/>
  <c r="AB81" i="3"/>
  <c r="V81" i="3"/>
  <c r="W80" i="3"/>
  <c r="V85" i="5"/>
  <c r="W84" i="5"/>
  <c r="AC85" i="5"/>
  <c r="AB86" i="5"/>
  <c r="W81" i="3" l="1"/>
  <c r="V82" i="3"/>
  <c r="AC81" i="3"/>
  <c r="AB82" i="3"/>
  <c r="AB87" i="5"/>
  <c r="AC86" i="5"/>
  <c r="V86" i="5"/>
  <c r="W85" i="5"/>
  <c r="AB83" i="3" l="1"/>
  <c r="AC82" i="3"/>
  <c r="V83" i="3"/>
  <c r="W82" i="3"/>
  <c r="V87" i="5"/>
  <c r="W86" i="5"/>
  <c r="AC87" i="5"/>
  <c r="AB88" i="5"/>
  <c r="W83" i="3" l="1"/>
  <c r="V84" i="3"/>
  <c r="AB84" i="3"/>
  <c r="AC83" i="3"/>
  <c r="AC88" i="5"/>
  <c r="AB89" i="5"/>
  <c r="V88" i="5"/>
  <c r="W87" i="5"/>
  <c r="W84" i="3" l="1"/>
  <c r="V85" i="3"/>
  <c r="AC84" i="3"/>
  <c r="AB85" i="3"/>
  <c r="AB90" i="5"/>
  <c r="AC89" i="5"/>
  <c r="V89" i="5"/>
  <c r="W88" i="5"/>
  <c r="AB86" i="3" l="1"/>
  <c r="AC85" i="3"/>
  <c r="V86" i="3"/>
  <c r="W85" i="3"/>
  <c r="V90" i="5"/>
  <c r="W89" i="5"/>
  <c r="AC90" i="5"/>
  <c r="AB91" i="5"/>
  <c r="V87" i="3" l="1"/>
  <c r="W86" i="3"/>
  <c r="AC86" i="3"/>
  <c r="AB87" i="3"/>
  <c r="AB92" i="5"/>
  <c r="AC91" i="5"/>
  <c r="V91" i="5"/>
  <c r="W90" i="5"/>
  <c r="AC87" i="3" l="1"/>
  <c r="AB88" i="3"/>
  <c r="W87" i="3"/>
  <c r="V88" i="3"/>
  <c r="W91" i="5"/>
  <c r="V92" i="5"/>
  <c r="AB93" i="5"/>
  <c r="AC92" i="5"/>
  <c r="AC88" i="3" l="1"/>
  <c r="AB89" i="3"/>
  <c r="W88" i="3"/>
  <c r="V89" i="3"/>
  <c r="AB94" i="5"/>
  <c r="AC93" i="5"/>
  <c r="W92" i="5"/>
  <c r="V93" i="5"/>
  <c r="W89" i="3" l="1"/>
  <c r="V90" i="3"/>
  <c r="AB90" i="3"/>
  <c r="AC89" i="3"/>
  <c r="V94" i="5"/>
  <c r="W93" i="5"/>
  <c r="AC94" i="5"/>
  <c r="AB95" i="5"/>
  <c r="AC90" i="3" l="1"/>
  <c r="AB91" i="3"/>
  <c r="W90" i="3"/>
  <c r="V91" i="3"/>
  <c r="AC95" i="5"/>
  <c r="AB96" i="5"/>
  <c r="W94" i="5"/>
  <c r="V95" i="5"/>
  <c r="V92" i="3" l="1"/>
  <c r="W91" i="3"/>
  <c r="AC91" i="3"/>
  <c r="AB92" i="3"/>
  <c r="AB97" i="5"/>
  <c r="AC96" i="5"/>
  <c r="W95" i="5"/>
  <c r="V96" i="5"/>
  <c r="AC92" i="3" l="1"/>
  <c r="AB93" i="3"/>
  <c r="V93" i="3"/>
  <c r="W92" i="3"/>
  <c r="W96" i="5"/>
  <c r="V97" i="5"/>
  <c r="AC97" i="5"/>
  <c r="AB98" i="5"/>
  <c r="W93" i="3" l="1"/>
  <c r="V94" i="3"/>
  <c r="AC93" i="3"/>
  <c r="AB94" i="3"/>
  <c r="V98" i="5"/>
  <c r="W97" i="5"/>
  <c r="AB99" i="5"/>
  <c r="AC98" i="5"/>
  <c r="AB95" i="3" l="1"/>
  <c r="AC94" i="3"/>
  <c r="V95" i="3"/>
  <c r="W94" i="3"/>
  <c r="AC99" i="5"/>
  <c r="AB100" i="5"/>
  <c r="V99" i="5"/>
  <c r="W98" i="5"/>
  <c r="W95" i="3" l="1"/>
  <c r="V96" i="3"/>
  <c r="AB96" i="3"/>
  <c r="AC95" i="3"/>
  <c r="AC100" i="5"/>
  <c r="AB101" i="5"/>
  <c r="V100" i="5"/>
  <c r="W99" i="5"/>
  <c r="AB97" i="3" l="1"/>
  <c r="AC96" i="3"/>
  <c r="W96" i="3"/>
  <c r="V97" i="3"/>
  <c r="W100" i="5"/>
  <c r="V101" i="5"/>
  <c r="AC101" i="5"/>
  <c r="AB102" i="5"/>
  <c r="V98" i="3" l="1"/>
  <c r="W97" i="3"/>
  <c r="AB98" i="3"/>
  <c r="AC97" i="3"/>
  <c r="W101" i="5"/>
  <c r="V102" i="5"/>
  <c r="AB103" i="5"/>
  <c r="AC102" i="5"/>
  <c r="AC98" i="3" l="1"/>
  <c r="AB99" i="3"/>
  <c r="V99" i="3"/>
  <c r="W98" i="3"/>
  <c r="AB104" i="5"/>
  <c r="AC103" i="5"/>
  <c r="V103" i="5"/>
  <c r="W102" i="5"/>
  <c r="W99" i="3" l="1"/>
  <c r="V100" i="3"/>
  <c r="AC99" i="3"/>
  <c r="AB100" i="3"/>
  <c r="V104" i="5"/>
  <c r="W103" i="5"/>
  <c r="AB105" i="5"/>
  <c r="AC104" i="5"/>
  <c r="AB101" i="3" l="1"/>
  <c r="AC100" i="3"/>
  <c r="V101" i="3"/>
  <c r="W100" i="3"/>
  <c r="AC105" i="5"/>
  <c r="AB106" i="5"/>
  <c r="V105" i="5"/>
  <c r="W104" i="5"/>
  <c r="W101" i="3" l="1"/>
  <c r="V102" i="3"/>
  <c r="AB102" i="3"/>
  <c r="AC101" i="3"/>
  <c r="V106" i="5"/>
  <c r="W105" i="5"/>
  <c r="AB107" i="5"/>
  <c r="AC106" i="5"/>
  <c r="AB103" i="3" l="1"/>
  <c r="AC102" i="3"/>
  <c r="W102" i="3"/>
  <c r="V103" i="3"/>
  <c r="AC107" i="5"/>
  <c r="AB108" i="5"/>
  <c r="W106" i="5"/>
  <c r="V107" i="5"/>
  <c r="W103" i="3" l="1"/>
  <c r="V104" i="3"/>
  <c r="AC103" i="3"/>
  <c r="AB104" i="3"/>
  <c r="AC108" i="5"/>
  <c r="AB109" i="5"/>
  <c r="W107" i="5"/>
  <c r="V108" i="5"/>
  <c r="AB105" i="3" l="1"/>
  <c r="AC104" i="3"/>
  <c r="V105" i="3"/>
  <c r="W104" i="3"/>
  <c r="AC109" i="5"/>
  <c r="AB110" i="5"/>
  <c r="W108" i="5"/>
  <c r="V109" i="5"/>
  <c r="W105" i="3" l="1"/>
  <c r="V106" i="3"/>
  <c r="AB106" i="3"/>
  <c r="AC105" i="3"/>
  <c r="AB111" i="5"/>
  <c r="AC110" i="5"/>
  <c r="W109" i="5"/>
  <c r="V110" i="5"/>
  <c r="W106" i="3" l="1"/>
  <c r="V107" i="3"/>
  <c r="AC106" i="3"/>
  <c r="AB107" i="3"/>
  <c r="W110" i="5"/>
  <c r="V111" i="5"/>
  <c r="AC111" i="5"/>
  <c r="AB112" i="5"/>
  <c r="AC107" i="3" l="1"/>
  <c r="AB108" i="3"/>
  <c r="W107" i="3"/>
  <c r="V108" i="3"/>
  <c r="W111" i="5"/>
  <c r="V112" i="5"/>
  <c r="AB113" i="5"/>
  <c r="AC112" i="5"/>
  <c r="W108" i="3" l="1"/>
  <c r="V109" i="3"/>
  <c r="AC108" i="3"/>
  <c r="AB109" i="3"/>
  <c r="V113" i="5"/>
  <c r="W112" i="5"/>
  <c r="AB114" i="5"/>
  <c r="AC113" i="5"/>
  <c r="AC109" i="3" l="1"/>
  <c r="AB110" i="3"/>
  <c r="W109" i="3"/>
  <c r="V110" i="3"/>
  <c r="AC114" i="5"/>
  <c r="AB115" i="5"/>
  <c r="W113" i="5"/>
  <c r="V114" i="5"/>
  <c r="W110" i="3" l="1"/>
  <c r="V111" i="3"/>
  <c r="AC110" i="3"/>
  <c r="AB111" i="3"/>
  <c r="AB116" i="5"/>
  <c r="AC115" i="5"/>
  <c r="W114" i="5"/>
  <c r="V115" i="5"/>
  <c r="AC111" i="3" l="1"/>
  <c r="AB112" i="3"/>
  <c r="W111" i="3"/>
  <c r="V112" i="3"/>
  <c r="V116" i="5"/>
  <c r="W115" i="5"/>
  <c r="AC116" i="5"/>
  <c r="AB117" i="5"/>
  <c r="AC112" i="3" l="1"/>
  <c r="AB113" i="3"/>
  <c r="W112" i="3"/>
  <c r="V113" i="3"/>
  <c r="AC117" i="5"/>
  <c r="AB118" i="5"/>
  <c r="W116" i="5"/>
  <c r="V117" i="5"/>
  <c r="V114" i="3" l="1"/>
  <c r="W113" i="3"/>
  <c r="AC113" i="3"/>
  <c r="AB114" i="3"/>
  <c r="AB119" i="5"/>
  <c r="AC118" i="5"/>
  <c r="W117" i="5"/>
  <c r="V118" i="5"/>
  <c r="AC114" i="3" l="1"/>
  <c r="AB115" i="3"/>
  <c r="W114" i="3"/>
  <c r="V115" i="3"/>
  <c r="W118" i="5"/>
  <c r="V119" i="5"/>
  <c r="AB120" i="5"/>
  <c r="AC119" i="5"/>
  <c r="V116" i="3" l="1"/>
  <c r="W115" i="3"/>
  <c r="AC115" i="3"/>
  <c r="AB116" i="3"/>
  <c r="V120" i="5"/>
  <c r="W119" i="5"/>
  <c r="AC120" i="5"/>
  <c r="AB121" i="5"/>
  <c r="AC116" i="3" l="1"/>
  <c r="AB117" i="3"/>
  <c r="W116" i="3"/>
  <c r="V117" i="3"/>
  <c r="AB122" i="5"/>
  <c r="AC121" i="5"/>
  <c r="W120" i="5"/>
  <c r="V121" i="5"/>
  <c r="AB118" i="3" l="1"/>
  <c r="AC117" i="3"/>
  <c r="W117" i="3"/>
  <c r="V118" i="3"/>
  <c r="W121" i="5"/>
  <c r="V122" i="5"/>
  <c r="AB123" i="5"/>
  <c r="AC122" i="5"/>
  <c r="W118" i="3" l="1"/>
  <c r="V119" i="3"/>
  <c r="AC118" i="3"/>
  <c r="AB119" i="3"/>
  <c r="W122" i="5"/>
  <c r="V123" i="5"/>
  <c r="AC123" i="5"/>
  <c r="AB124" i="5"/>
  <c r="V120" i="3" l="1"/>
  <c r="W119" i="3"/>
  <c r="AC119" i="3"/>
  <c r="AB120" i="3"/>
  <c r="W123" i="5"/>
  <c r="V124" i="5"/>
  <c r="AC124" i="5"/>
  <c r="AB125" i="5"/>
  <c r="AC120" i="3" l="1"/>
  <c r="AB121" i="3"/>
  <c r="V121" i="3"/>
  <c r="W120" i="3"/>
  <c r="V125" i="5"/>
  <c r="W124" i="5"/>
  <c r="AB126" i="5"/>
  <c r="AC125" i="5"/>
  <c r="V122" i="3" l="1"/>
  <c r="W121" i="3"/>
  <c r="AC121" i="3"/>
  <c r="AB122" i="3"/>
  <c r="AC126" i="5"/>
  <c r="AB127" i="5"/>
  <c r="V126" i="5"/>
  <c r="W125" i="5"/>
  <c r="AB123" i="3" l="1"/>
  <c r="AC122" i="3"/>
  <c r="W122" i="3"/>
  <c r="V123" i="3"/>
  <c r="W126" i="5"/>
  <c r="V127" i="5"/>
  <c r="AB128" i="5"/>
  <c r="AC127" i="5"/>
  <c r="W123" i="3" l="1"/>
  <c r="V124" i="3"/>
  <c r="AB124" i="3"/>
  <c r="AC123" i="3"/>
  <c r="V128" i="5"/>
  <c r="W127" i="5"/>
  <c r="AC128" i="5"/>
  <c r="AB129" i="5"/>
  <c r="W124" i="3" l="1"/>
  <c r="V125" i="3"/>
  <c r="AB125" i="3"/>
  <c r="AC124" i="3"/>
  <c r="AC129" i="5"/>
  <c r="AB130" i="5"/>
  <c r="W128" i="5"/>
  <c r="V129" i="5"/>
  <c r="V126" i="3" l="1"/>
  <c r="W125" i="3"/>
  <c r="AB126" i="3"/>
  <c r="AC125" i="3"/>
  <c r="AB131" i="5"/>
  <c r="AC130" i="5"/>
  <c r="V130" i="5"/>
  <c r="W129" i="5"/>
  <c r="AC126" i="3" l="1"/>
  <c r="AB127" i="3"/>
  <c r="W126" i="3"/>
  <c r="V127" i="3"/>
  <c r="W130" i="5"/>
  <c r="V131" i="5"/>
  <c r="AC131" i="5"/>
  <c r="AB132" i="5"/>
  <c r="W127" i="3" l="1"/>
  <c r="V128" i="3"/>
  <c r="AB128" i="3"/>
  <c r="AC127" i="3"/>
  <c r="W131" i="5"/>
  <c r="V132" i="5"/>
  <c r="AB133" i="5"/>
  <c r="AC132" i="5"/>
  <c r="AC128" i="3" l="1"/>
  <c r="AB129" i="3"/>
  <c r="V129" i="3"/>
  <c r="W128" i="3"/>
  <c r="AC133" i="5"/>
  <c r="AB134" i="5"/>
  <c r="W132" i="5"/>
  <c r="V133" i="5"/>
  <c r="AC129" i="3" l="1"/>
  <c r="AB130" i="3"/>
  <c r="V130" i="3"/>
  <c r="W129" i="3"/>
  <c r="AC134" i="5"/>
  <c r="AB135" i="5"/>
  <c r="W133" i="5"/>
  <c r="V134" i="5"/>
  <c r="AC130" i="3" l="1"/>
  <c r="AB131" i="3"/>
  <c r="W130" i="3"/>
  <c r="V131" i="3"/>
  <c r="AC135" i="5"/>
  <c r="AB136" i="5"/>
  <c r="W134" i="5"/>
  <c r="V135" i="5"/>
  <c r="AC131" i="3" l="1"/>
  <c r="AB132" i="3"/>
  <c r="W131" i="3"/>
  <c r="V132" i="3"/>
  <c r="AC136" i="5"/>
  <c r="AB137" i="5"/>
  <c r="W135" i="5"/>
  <c r="V136" i="5"/>
  <c r="V133" i="3" l="1"/>
  <c r="W132" i="3"/>
  <c r="AC132" i="3"/>
  <c r="AB133" i="3"/>
  <c r="V137" i="5"/>
  <c r="W136" i="5"/>
  <c r="AC137" i="5"/>
  <c r="AB138" i="5"/>
  <c r="AB134" i="3" l="1"/>
  <c r="AC133" i="3"/>
  <c r="W133" i="3"/>
  <c r="V134" i="3"/>
  <c r="AB139" i="5"/>
  <c r="AC138" i="5"/>
  <c r="V138" i="5"/>
  <c r="W137" i="5"/>
  <c r="V135" i="3" l="1"/>
  <c r="W134" i="3"/>
  <c r="AC134" i="3"/>
  <c r="AB135" i="3"/>
  <c r="W138" i="5"/>
  <c r="V139" i="5"/>
  <c r="AB140" i="5"/>
  <c r="AC139" i="5"/>
  <c r="AC135" i="3" l="1"/>
  <c r="AB136" i="3"/>
  <c r="W135" i="3"/>
  <c r="V136" i="3"/>
  <c r="W139" i="5"/>
  <c r="V140" i="5"/>
  <c r="AB141" i="5"/>
  <c r="AC140" i="5"/>
  <c r="V137" i="3" l="1"/>
  <c r="W136" i="3"/>
  <c r="AB137" i="3"/>
  <c r="AC136" i="3"/>
  <c r="W140" i="5"/>
  <c r="V141" i="5"/>
  <c r="AC141" i="5"/>
  <c r="AB142" i="5"/>
  <c r="AB138" i="3" l="1"/>
  <c r="AC137" i="3"/>
  <c r="W137" i="3"/>
  <c r="V138" i="3"/>
  <c r="W141" i="5"/>
  <c r="V142" i="5"/>
  <c r="AC142" i="5"/>
  <c r="AB143" i="5"/>
  <c r="W138" i="3" l="1"/>
  <c r="V139" i="3"/>
  <c r="AB139" i="3"/>
  <c r="AC138" i="3"/>
  <c r="W142" i="5"/>
  <c r="V143" i="5"/>
  <c r="AC143" i="5"/>
  <c r="AB144" i="5"/>
  <c r="W139" i="3" l="1"/>
  <c r="V140" i="3"/>
  <c r="AC139" i="3"/>
  <c r="AB140" i="3"/>
  <c r="W143" i="5"/>
  <c r="V144" i="5"/>
  <c r="AB145" i="5"/>
  <c r="AC144" i="5"/>
  <c r="V141" i="3" l="1"/>
  <c r="W140" i="3"/>
  <c r="AC140" i="3"/>
  <c r="AB141" i="3"/>
  <c r="W144" i="5"/>
  <c r="V145" i="5"/>
  <c r="AC145" i="5"/>
  <c r="AB146" i="5"/>
  <c r="AC141" i="3" l="1"/>
  <c r="AB142" i="3"/>
  <c r="W141" i="3"/>
  <c r="V142" i="3"/>
  <c r="V146" i="5"/>
  <c r="W145" i="5"/>
  <c r="AC146" i="5"/>
  <c r="AB147" i="5"/>
  <c r="W142" i="3" l="1"/>
  <c r="V143" i="3"/>
  <c r="AC142" i="3"/>
  <c r="AB143" i="3"/>
  <c r="AB148" i="5"/>
  <c r="AC147" i="5"/>
  <c r="W146" i="5"/>
  <c r="V147" i="5"/>
  <c r="AB144" i="3" l="1"/>
  <c r="AC143" i="3"/>
  <c r="V144" i="3"/>
  <c r="W143" i="3"/>
  <c r="V148" i="5"/>
  <c r="W147" i="5"/>
  <c r="AB149" i="5"/>
  <c r="AC148" i="5"/>
  <c r="W144" i="3" l="1"/>
  <c r="V145" i="3"/>
  <c r="AC144" i="3"/>
  <c r="AB145" i="3"/>
  <c r="AC149" i="5"/>
  <c r="AB150" i="5"/>
  <c r="V149" i="5"/>
  <c r="W148" i="5"/>
  <c r="AC145" i="3" l="1"/>
  <c r="AB146" i="3"/>
  <c r="V146" i="3"/>
  <c r="W145" i="3"/>
  <c r="AC150" i="5"/>
  <c r="AB151" i="5"/>
  <c r="W149" i="5"/>
  <c r="V150" i="5"/>
  <c r="AC146" i="3" l="1"/>
  <c r="AB147" i="3"/>
  <c r="V147" i="3"/>
  <c r="W146" i="3"/>
  <c r="AB152" i="5"/>
  <c r="AC151" i="5"/>
  <c r="W150" i="5"/>
  <c r="V151" i="5"/>
  <c r="AB148" i="3" l="1"/>
  <c r="AC147" i="3"/>
  <c r="W147" i="3"/>
  <c r="V148" i="3"/>
  <c r="V152" i="5"/>
  <c r="W151" i="5"/>
  <c r="AC152" i="5"/>
  <c r="AB153" i="5"/>
  <c r="W148" i="3" l="1"/>
  <c r="V149" i="3"/>
  <c r="AC148" i="3"/>
  <c r="AB149" i="3"/>
  <c r="AB154" i="5"/>
  <c r="AC153" i="5"/>
  <c r="W152" i="5"/>
  <c r="V153" i="5"/>
  <c r="W149" i="3" l="1"/>
  <c r="V150" i="3"/>
  <c r="AC149" i="3"/>
  <c r="AB150" i="3"/>
  <c r="W153" i="5"/>
  <c r="V154" i="5"/>
  <c r="AB155" i="5"/>
  <c r="AC154" i="5"/>
  <c r="AB151" i="3" l="1"/>
  <c r="AC150" i="3"/>
  <c r="V151" i="3"/>
  <c r="W150" i="3"/>
  <c r="V155" i="5"/>
  <c r="W154" i="5"/>
  <c r="AB156" i="5"/>
  <c r="AC155" i="5"/>
  <c r="W151" i="3" l="1"/>
  <c r="V152" i="3"/>
  <c r="AC151" i="3"/>
  <c r="AB152" i="3"/>
  <c r="AC156" i="5"/>
  <c r="AB157" i="5"/>
  <c r="V156" i="5"/>
  <c r="W155" i="5"/>
  <c r="W152" i="3" l="1"/>
  <c r="V153" i="3"/>
  <c r="AC152" i="3"/>
  <c r="AB153" i="3"/>
  <c r="W156" i="5"/>
  <c r="V157" i="5"/>
  <c r="AC157" i="5"/>
  <c r="AB158" i="5"/>
  <c r="W153" i="3" l="1"/>
  <c r="V154" i="3"/>
  <c r="AB154" i="3"/>
  <c r="AC153" i="3"/>
  <c r="V158" i="5"/>
  <c r="W157" i="5"/>
  <c r="AB159" i="5"/>
  <c r="AC158" i="5"/>
  <c r="V155" i="3" l="1"/>
  <c r="W154" i="3"/>
  <c r="AB155" i="3"/>
  <c r="AC154" i="3"/>
  <c r="V159" i="5"/>
  <c r="W158" i="5"/>
  <c r="AC159" i="5"/>
  <c r="AB160" i="5"/>
  <c r="AC155" i="3" l="1"/>
  <c r="AB156" i="3"/>
  <c r="W155" i="3"/>
  <c r="V156" i="3"/>
  <c r="AC160" i="5"/>
  <c r="AB161" i="5"/>
  <c r="V160" i="5"/>
  <c r="W159" i="5"/>
  <c r="AC156" i="3" l="1"/>
  <c r="AB157" i="3"/>
  <c r="W156" i="3"/>
  <c r="V157" i="3"/>
  <c r="W160" i="5"/>
  <c r="V161" i="5"/>
  <c r="AC161" i="5"/>
  <c r="AB162" i="5"/>
  <c r="V158" i="3" l="1"/>
  <c r="W157" i="3"/>
  <c r="AC157" i="3"/>
  <c r="AB158" i="3"/>
  <c r="AB163" i="5"/>
  <c r="AC162" i="5"/>
  <c r="V162" i="5"/>
  <c r="W161" i="5"/>
  <c r="AC158" i="3" l="1"/>
  <c r="AB159" i="3"/>
  <c r="V159" i="3"/>
  <c r="W158" i="3"/>
  <c r="W162" i="5"/>
  <c r="V163" i="5"/>
  <c r="AC163" i="5"/>
  <c r="AB164" i="5"/>
  <c r="V160" i="3" l="1"/>
  <c r="W159" i="3"/>
  <c r="AC159" i="3"/>
  <c r="AB160" i="3"/>
  <c r="W163" i="5"/>
  <c r="V164" i="5"/>
  <c r="AC164" i="5"/>
  <c r="AB165" i="5"/>
  <c r="AC160" i="3" l="1"/>
  <c r="AB161" i="3"/>
  <c r="W160" i="3"/>
  <c r="V161" i="3"/>
  <c r="W164" i="5"/>
  <c r="V165" i="5"/>
  <c r="AC165" i="5"/>
  <c r="AB166" i="5"/>
  <c r="V162" i="3" l="1"/>
  <c r="W161" i="3"/>
  <c r="AC161" i="3"/>
  <c r="AB162" i="3"/>
  <c r="W165" i="5"/>
  <c r="V166" i="5"/>
  <c r="AB167" i="5"/>
  <c r="AC166" i="5"/>
  <c r="AC162" i="3" l="1"/>
  <c r="AB163" i="3"/>
  <c r="W162" i="3"/>
  <c r="V163" i="3"/>
  <c r="W166" i="5"/>
  <c r="V167" i="5"/>
  <c r="AC167" i="5"/>
  <c r="AB168" i="5"/>
  <c r="AC163" i="3" l="1"/>
  <c r="AB164" i="3"/>
  <c r="V164" i="3"/>
  <c r="W163" i="3"/>
  <c r="W167" i="5"/>
  <c r="V168" i="5"/>
  <c r="AC168" i="5"/>
  <c r="AB169" i="5"/>
  <c r="AC164" i="3" l="1"/>
  <c r="AB165" i="3"/>
  <c r="W164" i="3"/>
  <c r="V165" i="3"/>
  <c r="W168" i="5"/>
  <c r="V169" i="5"/>
  <c r="AB170" i="5"/>
  <c r="AC169" i="5"/>
  <c r="AB166" i="3" l="1"/>
  <c r="AC165" i="3"/>
  <c r="W165" i="3"/>
  <c r="V166" i="3"/>
  <c r="V170" i="5"/>
  <c r="W169" i="5"/>
  <c r="AC170" i="5"/>
  <c r="AB171" i="5"/>
  <c r="W166" i="3" l="1"/>
  <c r="V167" i="3"/>
  <c r="AB167" i="3"/>
  <c r="AC166" i="3"/>
  <c r="AB172" i="5"/>
  <c r="AC171" i="5"/>
  <c r="W170" i="5"/>
  <c r="V171" i="5"/>
  <c r="W167" i="3" l="1"/>
  <c r="V168" i="3"/>
  <c r="AC167" i="3"/>
  <c r="AB168" i="3"/>
  <c r="W171" i="5"/>
  <c r="V172" i="5"/>
  <c r="AC172" i="5"/>
  <c r="AB173" i="5"/>
  <c r="AB169" i="3" l="1"/>
  <c r="AC168" i="3"/>
  <c r="V169" i="3"/>
  <c r="W168" i="3"/>
  <c r="W172" i="5"/>
  <c r="V173" i="5"/>
  <c r="AC173" i="5"/>
  <c r="AB174" i="5"/>
  <c r="W169" i="3" l="1"/>
  <c r="V170" i="3"/>
  <c r="AB170" i="3"/>
  <c r="AC169" i="3"/>
  <c r="AC174" i="5"/>
  <c r="AB175" i="5"/>
  <c r="W173" i="5"/>
  <c r="V174" i="5"/>
  <c r="W170" i="3" l="1"/>
  <c r="V171" i="3"/>
  <c r="AB171" i="3"/>
  <c r="AC170" i="3"/>
  <c r="W174" i="5"/>
  <c r="V175" i="5"/>
  <c r="AC175" i="5"/>
  <c r="AB176" i="5"/>
  <c r="AC171" i="3" l="1"/>
  <c r="AB172" i="3"/>
  <c r="V172" i="3"/>
  <c r="W171" i="3"/>
  <c r="AC176" i="5"/>
  <c r="AB177" i="5"/>
  <c r="V176" i="5"/>
  <c r="W175" i="5"/>
  <c r="W172" i="3" l="1"/>
  <c r="V173" i="3"/>
  <c r="AC172" i="3"/>
  <c r="AB173" i="3"/>
  <c r="W176" i="5"/>
  <c r="V177" i="5"/>
  <c r="AB178" i="5"/>
  <c r="AC177" i="5"/>
  <c r="V174" i="3" l="1"/>
  <c r="W173" i="3"/>
  <c r="AC173" i="3"/>
  <c r="AB174" i="3"/>
  <c r="W177" i="5"/>
  <c r="V178" i="5"/>
  <c r="AB179" i="5"/>
  <c r="AC178" i="5"/>
  <c r="AC174" i="3" l="1"/>
  <c r="AB175" i="3"/>
  <c r="W174" i="3"/>
  <c r="V175" i="3"/>
  <c r="AC179" i="5"/>
  <c r="AB180" i="5"/>
  <c r="W178" i="5"/>
  <c r="V179" i="5"/>
  <c r="AC175" i="3" l="1"/>
  <c r="AB176" i="3"/>
  <c r="W175" i="3"/>
  <c r="V176" i="3"/>
  <c r="AC180" i="5"/>
  <c r="AB181" i="5"/>
  <c r="W179" i="5"/>
  <c r="V180" i="5"/>
  <c r="AC176" i="3" l="1"/>
  <c r="AB177" i="3"/>
  <c r="W176" i="3"/>
  <c r="V177" i="3"/>
  <c r="AC181" i="5"/>
  <c r="AB182" i="5"/>
  <c r="V181" i="5"/>
  <c r="W180" i="5"/>
  <c r="AB178" i="3" l="1"/>
  <c r="AC177" i="3"/>
  <c r="W177" i="3"/>
  <c r="V178" i="3"/>
  <c r="AC182" i="5"/>
  <c r="AB183" i="5"/>
  <c r="W181" i="5"/>
  <c r="V182" i="5"/>
  <c r="W178" i="3" l="1"/>
  <c r="V179" i="3"/>
  <c r="AC178" i="3"/>
  <c r="AB179" i="3"/>
  <c r="W182" i="5"/>
  <c r="V183" i="5"/>
  <c r="AC183" i="5"/>
  <c r="AB184" i="5"/>
  <c r="V180" i="3" l="1"/>
  <c r="W179" i="3"/>
  <c r="AC179" i="3"/>
  <c r="AB180" i="3"/>
  <c r="W183" i="5"/>
  <c r="V184" i="5"/>
  <c r="AC184" i="5"/>
  <c r="AB185" i="5"/>
  <c r="AC180" i="3" l="1"/>
  <c r="AB181" i="3"/>
  <c r="V181" i="3"/>
  <c r="W180" i="3"/>
  <c r="AC185" i="5"/>
  <c r="AB186" i="5"/>
  <c r="W184" i="5"/>
  <c r="V185" i="5"/>
  <c r="AC181" i="3" l="1"/>
  <c r="AB182" i="3"/>
  <c r="W181" i="3"/>
  <c r="V182" i="3"/>
  <c r="AC186" i="5"/>
  <c r="AB187" i="5"/>
  <c r="W185" i="5"/>
  <c r="V186" i="5"/>
  <c r="V183" i="3" l="1"/>
  <c r="W182" i="3"/>
  <c r="AB183" i="3"/>
  <c r="AC182" i="3"/>
  <c r="W186" i="5"/>
  <c r="V187" i="5"/>
  <c r="AC187" i="5"/>
  <c r="AB188" i="5"/>
  <c r="AB184" i="3" l="1"/>
  <c r="AC183" i="3"/>
  <c r="W183" i="3"/>
  <c r="V184" i="3"/>
  <c r="V188" i="5"/>
  <c r="W187" i="5"/>
  <c r="AC188" i="5"/>
  <c r="AB189" i="5"/>
  <c r="W184" i="3" l="1"/>
  <c r="V185" i="3"/>
  <c r="AC184" i="3"/>
  <c r="AB185" i="3"/>
  <c r="AB190" i="5"/>
  <c r="AC189" i="5"/>
  <c r="W188" i="5"/>
  <c r="V189" i="5"/>
  <c r="AC185" i="3" l="1"/>
  <c r="AB186" i="3"/>
  <c r="V186" i="3"/>
  <c r="W185" i="3"/>
  <c r="W189" i="5"/>
  <c r="V190" i="5"/>
  <c r="AB191" i="5"/>
  <c r="AC190" i="5"/>
  <c r="AC186" i="3" l="1"/>
  <c r="AB187" i="3"/>
  <c r="W186" i="3"/>
  <c r="V187" i="3"/>
  <c r="W190" i="5"/>
  <c r="V191" i="5"/>
  <c r="AC191" i="5"/>
  <c r="AB192" i="5"/>
  <c r="AB188" i="3" l="1"/>
  <c r="AC187" i="3"/>
  <c r="W187" i="3"/>
  <c r="V188" i="3"/>
  <c r="W191" i="5"/>
  <c r="V192" i="5"/>
  <c r="AB193" i="5"/>
  <c r="AC192" i="5"/>
  <c r="W188" i="3" l="1"/>
  <c r="V189" i="3"/>
  <c r="AB189" i="3"/>
  <c r="AC188" i="3"/>
  <c r="V193" i="5"/>
  <c r="W192" i="5"/>
  <c r="AB194" i="5"/>
  <c r="AC193" i="5"/>
  <c r="AB190" i="3" l="1"/>
  <c r="AC189" i="3"/>
  <c r="W189" i="3"/>
  <c r="V190" i="3"/>
  <c r="AC194" i="5"/>
  <c r="AB195" i="5"/>
  <c r="V194" i="5"/>
  <c r="W193" i="5"/>
  <c r="W190" i="3" l="1"/>
  <c r="V191" i="3"/>
  <c r="AB191" i="3"/>
  <c r="AC190" i="3"/>
  <c r="W194" i="5"/>
  <c r="V195" i="5"/>
  <c r="AB196" i="5"/>
  <c r="AC195" i="5"/>
  <c r="W191" i="3" l="1"/>
  <c r="V192" i="3"/>
  <c r="AC191" i="3"/>
  <c r="AB192" i="3"/>
  <c r="W195" i="5"/>
  <c r="V196" i="5"/>
  <c r="AB197" i="5"/>
  <c r="AC196" i="5"/>
  <c r="AC192" i="3" l="1"/>
  <c r="AB193" i="3"/>
  <c r="V193" i="3"/>
  <c r="W192" i="3"/>
  <c r="V197" i="5"/>
  <c r="W196" i="5"/>
  <c r="AC197" i="5"/>
  <c r="AB198" i="5"/>
  <c r="AB194" i="3" l="1"/>
  <c r="AC193" i="3"/>
  <c r="W193" i="3"/>
  <c r="V194" i="3"/>
  <c r="AC198" i="5"/>
  <c r="AB199" i="5"/>
  <c r="V198" i="5"/>
  <c r="W197" i="5"/>
  <c r="W194" i="3" l="1"/>
  <c r="V195" i="3"/>
  <c r="AB195" i="3"/>
  <c r="AC194" i="3"/>
  <c r="AB200" i="5"/>
  <c r="AC199" i="5"/>
  <c r="W198" i="5"/>
  <c r="V199" i="5"/>
  <c r="AC195" i="3" l="1"/>
  <c r="AB196" i="3"/>
  <c r="W195" i="3"/>
  <c r="V196" i="3"/>
  <c r="V200" i="5"/>
  <c r="W199" i="5"/>
  <c r="AC200" i="5"/>
  <c r="AB201" i="5"/>
  <c r="AC196" i="3" l="1"/>
  <c r="AB197" i="3"/>
  <c r="W196" i="3"/>
  <c r="V197" i="3"/>
  <c r="AC201" i="5"/>
  <c r="AB202" i="5"/>
  <c r="W200" i="5"/>
  <c r="V201" i="5"/>
  <c r="V198" i="3" l="1"/>
  <c r="W197" i="3"/>
  <c r="AC197" i="3"/>
  <c r="AB198" i="3"/>
  <c r="AB203" i="5"/>
  <c r="AC202" i="5"/>
  <c r="V202" i="5"/>
  <c r="W201" i="5"/>
  <c r="AC198" i="3" l="1"/>
  <c r="AB199" i="3"/>
  <c r="W198" i="3"/>
  <c r="V199" i="3"/>
  <c r="W202" i="5"/>
  <c r="V203" i="5"/>
  <c r="AC203" i="5"/>
  <c r="AB204" i="5"/>
  <c r="W199" i="3" l="1"/>
  <c r="V200" i="3"/>
  <c r="AC199" i="3"/>
  <c r="AB200" i="3"/>
  <c r="V204" i="5"/>
  <c r="W203" i="5"/>
  <c r="AB205" i="5"/>
  <c r="AC204" i="5"/>
  <c r="AB201" i="3" l="1"/>
  <c r="AC200" i="3"/>
  <c r="V201" i="3"/>
  <c r="W200" i="3"/>
  <c r="AB206" i="5"/>
  <c r="AC205" i="5"/>
  <c r="V205" i="5"/>
  <c r="W204" i="5"/>
  <c r="W201" i="3" l="1"/>
  <c r="V202" i="3"/>
  <c r="AC201" i="3"/>
  <c r="AB202" i="3"/>
  <c r="V206" i="5"/>
  <c r="W205" i="5"/>
  <c r="AB207" i="5"/>
  <c r="AC206" i="5"/>
  <c r="AB203" i="3" l="1"/>
  <c r="AC202" i="3"/>
  <c r="W202" i="3"/>
  <c r="V203" i="3"/>
  <c r="AB208" i="5"/>
  <c r="AC207" i="5"/>
  <c r="W206" i="5"/>
  <c r="V207" i="5"/>
  <c r="W203" i="3" l="1"/>
  <c r="V204" i="3"/>
  <c r="AC203" i="3"/>
  <c r="AB204" i="3"/>
  <c r="W207" i="5"/>
  <c r="V208" i="5"/>
  <c r="AB209" i="5"/>
  <c r="AC208" i="5"/>
  <c r="AC204" i="3" l="1"/>
  <c r="AB205" i="3"/>
  <c r="W204" i="3"/>
  <c r="V205" i="3"/>
  <c r="AC209" i="5"/>
  <c r="AB210" i="5"/>
  <c r="V209" i="5"/>
  <c r="W208" i="5"/>
  <c r="W205" i="3" l="1"/>
  <c r="V206" i="3"/>
  <c r="AC205" i="3"/>
  <c r="AB206" i="3"/>
  <c r="AB211" i="5"/>
  <c r="AC210" i="5"/>
  <c r="V210" i="5"/>
  <c r="W209" i="5"/>
  <c r="AC206" i="3" l="1"/>
  <c r="AB207" i="3"/>
  <c r="W206" i="3"/>
  <c r="V207" i="3"/>
  <c r="V211" i="5"/>
  <c r="W210" i="5"/>
  <c r="AC211" i="5"/>
  <c r="AB212" i="5"/>
  <c r="W207" i="3" l="1"/>
  <c r="V208" i="3"/>
  <c r="AC207" i="3"/>
  <c r="AB208" i="3"/>
  <c r="AB213" i="5"/>
  <c r="AC212" i="5"/>
  <c r="V212" i="5"/>
  <c r="W211" i="5"/>
  <c r="AC208" i="3" l="1"/>
  <c r="AB209" i="3"/>
  <c r="W208" i="3"/>
  <c r="V209" i="3"/>
  <c r="W212" i="5"/>
  <c r="V213" i="5"/>
  <c r="AC213" i="5"/>
  <c r="AB214" i="5"/>
  <c r="V210" i="3" l="1"/>
  <c r="W209" i="3"/>
  <c r="AB210" i="3"/>
  <c r="AC209" i="3"/>
  <c r="AC214" i="5"/>
  <c r="AB215" i="5"/>
  <c r="W213" i="5"/>
  <c r="V214" i="5"/>
  <c r="AC210" i="3" l="1"/>
  <c r="AB211" i="3"/>
  <c r="W210" i="3"/>
  <c r="V211" i="3"/>
  <c r="W214" i="5"/>
  <c r="V215" i="5"/>
  <c r="AC215" i="5"/>
  <c r="AB216" i="5"/>
  <c r="AB217" i="5" s="1"/>
  <c r="AC217" i="5" l="1"/>
  <c r="AB218" i="5"/>
  <c r="AB212" i="3"/>
  <c r="AC211" i="3"/>
  <c r="W211" i="3"/>
  <c r="V212" i="3"/>
  <c r="AC216" i="5"/>
  <c r="W215" i="5"/>
  <c r="V216" i="5"/>
  <c r="V217" i="5" s="1"/>
  <c r="AC218" i="5" l="1"/>
  <c r="AB219" i="5"/>
  <c r="W217" i="5"/>
  <c r="V218" i="5"/>
  <c r="AD53" i="5"/>
  <c r="AD25" i="5"/>
  <c r="AD47" i="5"/>
  <c r="AD102" i="5"/>
  <c r="AD76" i="5"/>
  <c r="AD123" i="5"/>
  <c r="AD86" i="5"/>
  <c r="AD132" i="5"/>
  <c r="AD127" i="5"/>
  <c r="AD184" i="5"/>
  <c r="AD215" i="5"/>
  <c r="AD84" i="5"/>
  <c r="AD27" i="5"/>
  <c r="AD115" i="5"/>
  <c r="AD109" i="5"/>
  <c r="AD70" i="5"/>
  <c r="AD142" i="5"/>
  <c r="AD186" i="5"/>
  <c r="AD208" i="5"/>
  <c r="AD190" i="5"/>
  <c r="AD118" i="5"/>
  <c r="AD153" i="5"/>
  <c r="AD92" i="5"/>
  <c r="AD39" i="5"/>
  <c r="AD171" i="5"/>
  <c r="AD179" i="5"/>
  <c r="AD169" i="5"/>
  <c r="AD10" i="5"/>
  <c r="AD138" i="5"/>
  <c r="AD134" i="5"/>
  <c r="AD185" i="5"/>
  <c r="AD116" i="5"/>
  <c r="AD29" i="5"/>
  <c r="AD178" i="5"/>
  <c r="AD119" i="5"/>
  <c r="AD209" i="5"/>
  <c r="AD182" i="5"/>
  <c r="AD146" i="5"/>
  <c r="AD100" i="5"/>
  <c r="AD197" i="5"/>
  <c r="AD48" i="5"/>
  <c r="AD129" i="5"/>
  <c r="AD6" i="5"/>
  <c r="AD45" i="5"/>
  <c r="AD172" i="5"/>
  <c r="AD66" i="5"/>
  <c r="AD42" i="5"/>
  <c r="AD177" i="5"/>
  <c r="AD112" i="5"/>
  <c r="AD175" i="5"/>
  <c r="AD133" i="5"/>
  <c r="AD38" i="5"/>
  <c r="AD78" i="5"/>
  <c r="AD57" i="5"/>
  <c r="AD69" i="5"/>
  <c r="AD95" i="5"/>
  <c r="AD105" i="5"/>
  <c r="AD120" i="5"/>
  <c r="AD104" i="5"/>
  <c r="AD131" i="5"/>
  <c r="AD158" i="5"/>
  <c r="AD88" i="5"/>
  <c r="AD28" i="5"/>
  <c r="AD216" i="5"/>
  <c r="AD83" i="5"/>
  <c r="AD165" i="5"/>
  <c r="AD135" i="5"/>
  <c r="AD150" i="5"/>
  <c r="AD181" i="5"/>
  <c r="AD149" i="5"/>
  <c r="AD87" i="5"/>
  <c r="AD22" i="5"/>
  <c r="AD37" i="5"/>
  <c r="AD91" i="5"/>
  <c r="AD191" i="5"/>
  <c r="AD54" i="5"/>
  <c r="AD34" i="5"/>
  <c r="AD156" i="5"/>
  <c r="AD161" i="5"/>
  <c r="AD71" i="5"/>
  <c r="AD64" i="5"/>
  <c r="AD82" i="5"/>
  <c r="AD137" i="5"/>
  <c r="AD85" i="5"/>
  <c r="AD110" i="5"/>
  <c r="AD163" i="5"/>
  <c r="AD9" i="5"/>
  <c r="AD44" i="5"/>
  <c r="AD41" i="5"/>
  <c r="AD51" i="5"/>
  <c r="AD30" i="5"/>
  <c r="AD211" i="5"/>
  <c r="AD143" i="5"/>
  <c r="AD15" i="5"/>
  <c r="AD145" i="5"/>
  <c r="AD206" i="5"/>
  <c r="AD35" i="5"/>
  <c r="AD13" i="5"/>
  <c r="AD195" i="5"/>
  <c r="AD128" i="5"/>
  <c r="AD93" i="5"/>
  <c r="AD200" i="5"/>
  <c r="AD162" i="5"/>
  <c r="AD99" i="5"/>
  <c r="AD98" i="5"/>
  <c r="AD49" i="5"/>
  <c r="AD96" i="5"/>
  <c r="AD198" i="5"/>
  <c r="AD89" i="5"/>
  <c r="AD103" i="5"/>
  <c r="AD97" i="5"/>
  <c r="AD19" i="5"/>
  <c r="AD154" i="5"/>
  <c r="AD65" i="5"/>
  <c r="AD106" i="5"/>
  <c r="AD126" i="5"/>
  <c r="AD40" i="5"/>
  <c r="AD67" i="5"/>
  <c r="AD210" i="5"/>
  <c r="AD183" i="5"/>
  <c r="AD207" i="5"/>
  <c r="AD58" i="5"/>
  <c r="AD5" i="5"/>
  <c r="AD90" i="5"/>
  <c r="AD74" i="5"/>
  <c r="AD160" i="5"/>
  <c r="AD111" i="5"/>
  <c r="AD59" i="5"/>
  <c r="AD62" i="5"/>
  <c r="AD72" i="5"/>
  <c r="AD212" i="5"/>
  <c r="AD173" i="5"/>
  <c r="AD188" i="5"/>
  <c r="AD50" i="5"/>
  <c r="AD148" i="5"/>
  <c r="AD61" i="5"/>
  <c r="AD125" i="5"/>
  <c r="AD114" i="5"/>
  <c r="AD194" i="5"/>
  <c r="AD139" i="5"/>
  <c r="AD214" i="5"/>
  <c r="AD107" i="5"/>
  <c r="AD164" i="5"/>
  <c r="AD11" i="5"/>
  <c r="AD147" i="5"/>
  <c r="AD121" i="5"/>
  <c r="AD180" i="5"/>
  <c r="AD176" i="5"/>
  <c r="AD43" i="5"/>
  <c r="AD26" i="5"/>
  <c r="AD213" i="5"/>
  <c r="AD55" i="5"/>
  <c r="AD124" i="5"/>
  <c r="AD193" i="5"/>
  <c r="AD36" i="5"/>
  <c r="AD130" i="5"/>
  <c r="AD174" i="5"/>
  <c r="AD7" i="5"/>
  <c r="AD151" i="5"/>
  <c r="AD152" i="5"/>
  <c r="AD157" i="5"/>
  <c r="AD199" i="5"/>
  <c r="AD203" i="5"/>
  <c r="AD94" i="5"/>
  <c r="AD60" i="5"/>
  <c r="AD33" i="5"/>
  <c r="AD17" i="5"/>
  <c r="AD155" i="5"/>
  <c r="AD205" i="5"/>
  <c r="AD101" i="5"/>
  <c r="AD204" i="5"/>
  <c r="AD31" i="5"/>
  <c r="AD63" i="5"/>
  <c r="AD46" i="5"/>
  <c r="AD73" i="5"/>
  <c r="AD108" i="5"/>
  <c r="AD166" i="5"/>
  <c r="AD75" i="5"/>
  <c r="AD77" i="5"/>
  <c r="AD168" i="5"/>
  <c r="AD20" i="5"/>
  <c r="AD196" i="5"/>
  <c r="AD201" i="5"/>
  <c r="AD8" i="5"/>
  <c r="AD136" i="5"/>
  <c r="AD79" i="5"/>
  <c r="AD56" i="5"/>
  <c r="AD140" i="5"/>
  <c r="AD159" i="5"/>
  <c r="AD192" i="5"/>
  <c r="AD167" i="5"/>
  <c r="AD18" i="5"/>
  <c r="AD122" i="5"/>
  <c r="AD12" i="5"/>
  <c r="AD14" i="5"/>
  <c r="AD113" i="5"/>
  <c r="AD68" i="5"/>
  <c r="AD24" i="5"/>
  <c r="AD21" i="5"/>
  <c r="AD52" i="5"/>
  <c r="AD189" i="5"/>
  <c r="AD117" i="5"/>
  <c r="AD170" i="5"/>
  <c r="AD141" i="5"/>
  <c r="AD202" i="5"/>
  <c r="AD23" i="5"/>
  <c r="AD81" i="5"/>
  <c r="AD80" i="5"/>
  <c r="AD16" i="5"/>
  <c r="AD187" i="5"/>
  <c r="AD144" i="5"/>
  <c r="AD32" i="5"/>
  <c r="AD3" i="5"/>
  <c r="AD4" i="5"/>
  <c r="W212" i="3"/>
  <c r="V213" i="3"/>
  <c r="AB213" i="3"/>
  <c r="AC212" i="3"/>
  <c r="W216" i="5"/>
  <c r="W218" i="5" l="1"/>
  <c r="V219" i="5"/>
  <c r="AC219" i="5"/>
  <c r="AB220" i="5"/>
  <c r="AJ11" i="5"/>
  <c r="AK11" i="5"/>
  <c r="AJ4" i="5"/>
  <c r="AK4" i="5"/>
  <c r="AJ15" i="5"/>
  <c r="AK15" i="5"/>
  <c r="AK3" i="5"/>
  <c r="AJ3" i="5"/>
  <c r="AJ6" i="5"/>
  <c r="AK6" i="5"/>
  <c r="AJ8" i="5"/>
  <c r="AK8" i="5"/>
  <c r="AK10" i="5"/>
  <c r="AJ10" i="5"/>
  <c r="AJ14" i="5"/>
  <c r="AK14" i="5"/>
  <c r="AJ5" i="5"/>
  <c r="AK5" i="5"/>
  <c r="AJ9" i="5"/>
  <c r="AK9" i="5"/>
  <c r="AJ12" i="5"/>
  <c r="AK12" i="5"/>
  <c r="AK7" i="5"/>
  <c r="AJ7" i="5"/>
  <c r="AJ13" i="5"/>
  <c r="AK13" i="5"/>
  <c r="X8" i="5"/>
  <c r="X167" i="5"/>
  <c r="X165" i="5"/>
  <c r="X97" i="5"/>
  <c r="X176" i="5"/>
  <c r="X185" i="5"/>
  <c r="X169" i="5"/>
  <c r="X196" i="5"/>
  <c r="X180" i="5"/>
  <c r="X18" i="5"/>
  <c r="X160" i="5"/>
  <c r="X63" i="5"/>
  <c r="X74" i="5"/>
  <c r="X181" i="5"/>
  <c r="X41" i="5"/>
  <c r="X188" i="5"/>
  <c r="X206" i="5"/>
  <c r="X204" i="5"/>
  <c r="X110" i="5"/>
  <c r="X26" i="5"/>
  <c r="X5" i="5"/>
  <c r="X22" i="5"/>
  <c r="X148" i="5"/>
  <c r="X212" i="5"/>
  <c r="X42" i="5"/>
  <c r="X214" i="5"/>
  <c r="X152" i="5"/>
  <c r="X71" i="5"/>
  <c r="X13" i="5"/>
  <c r="X81" i="5"/>
  <c r="X191" i="5"/>
  <c r="X52" i="5"/>
  <c r="X53" i="5"/>
  <c r="X136" i="5"/>
  <c r="X88" i="5"/>
  <c r="X59" i="5"/>
  <c r="X127" i="5"/>
  <c r="X67" i="5"/>
  <c r="X57" i="5"/>
  <c r="X40" i="5"/>
  <c r="X140" i="5"/>
  <c r="X195" i="5"/>
  <c r="X149" i="5"/>
  <c r="X116" i="5"/>
  <c r="X202" i="5"/>
  <c r="X75" i="5"/>
  <c r="X103" i="5"/>
  <c r="X51" i="5"/>
  <c r="X162" i="5"/>
  <c r="X179" i="5"/>
  <c r="X163" i="5"/>
  <c r="X100" i="5"/>
  <c r="X184" i="5"/>
  <c r="X90" i="5"/>
  <c r="X50" i="5"/>
  <c r="X197" i="5"/>
  <c r="X135" i="5"/>
  <c r="X30" i="5"/>
  <c r="X93" i="5"/>
  <c r="X118" i="5"/>
  <c r="X106" i="5"/>
  <c r="X114" i="5"/>
  <c r="X142" i="5"/>
  <c r="X37" i="5"/>
  <c r="X77" i="5"/>
  <c r="X21" i="5"/>
  <c r="X210" i="5"/>
  <c r="X145" i="5"/>
  <c r="X139" i="5"/>
  <c r="X109" i="5"/>
  <c r="X117" i="5"/>
  <c r="X144" i="5"/>
  <c r="X25" i="5"/>
  <c r="X186" i="5"/>
  <c r="X44" i="5"/>
  <c r="X84" i="5"/>
  <c r="X151" i="5"/>
  <c r="X64" i="5"/>
  <c r="X168" i="5"/>
  <c r="X47" i="5"/>
  <c r="X111" i="5"/>
  <c r="X126" i="5"/>
  <c r="X166" i="5"/>
  <c r="X164" i="5"/>
  <c r="X56" i="5"/>
  <c r="X208" i="5"/>
  <c r="X155" i="5"/>
  <c r="X35" i="5"/>
  <c r="X141" i="5"/>
  <c r="X60" i="5"/>
  <c r="X69" i="5"/>
  <c r="X192" i="5"/>
  <c r="X134" i="5"/>
  <c r="X48" i="5"/>
  <c r="X33" i="5"/>
  <c r="X200" i="5"/>
  <c r="X7" i="5"/>
  <c r="X156" i="5"/>
  <c r="X14" i="5"/>
  <c r="X68" i="5"/>
  <c r="X211" i="5"/>
  <c r="X32" i="5"/>
  <c r="X98" i="5"/>
  <c r="X20" i="5"/>
  <c r="X133" i="5"/>
  <c r="X16" i="5"/>
  <c r="X122" i="5"/>
  <c r="X175" i="5"/>
  <c r="X157" i="5"/>
  <c r="X61" i="5"/>
  <c r="X80" i="5"/>
  <c r="X23" i="5"/>
  <c r="X174" i="5"/>
  <c r="X120" i="5"/>
  <c r="X216" i="5"/>
  <c r="X112" i="5"/>
  <c r="X28" i="5"/>
  <c r="X132" i="5"/>
  <c r="X108" i="5"/>
  <c r="X15" i="5"/>
  <c r="X205" i="5"/>
  <c r="X128" i="5"/>
  <c r="X78" i="5"/>
  <c r="X29" i="5"/>
  <c r="X153" i="5"/>
  <c r="X182" i="5"/>
  <c r="X43" i="5"/>
  <c r="X11" i="5"/>
  <c r="X172" i="5"/>
  <c r="X39" i="5"/>
  <c r="X209" i="5"/>
  <c r="X95" i="5"/>
  <c r="X171" i="5"/>
  <c r="X123" i="5"/>
  <c r="X115" i="5"/>
  <c r="X17" i="5"/>
  <c r="X96" i="5"/>
  <c r="X137" i="5"/>
  <c r="X86" i="5"/>
  <c r="X121" i="5"/>
  <c r="X9" i="5"/>
  <c r="X104" i="5"/>
  <c r="X79" i="5"/>
  <c r="X154" i="5"/>
  <c r="X99" i="5"/>
  <c r="X143" i="5"/>
  <c r="X146" i="5"/>
  <c r="X213" i="5"/>
  <c r="X24" i="5"/>
  <c r="X46" i="5"/>
  <c r="X125" i="5"/>
  <c r="X201" i="5"/>
  <c r="X36" i="5"/>
  <c r="X199" i="5"/>
  <c r="X130" i="5"/>
  <c r="X58" i="5"/>
  <c r="X138" i="5"/>
  <c r="X66" i="5"/>
  <c r="X158" i="5"/>
  <c r="X70" i="5"/>
  <c r="X173" i="5"/>
  <c r="X215" i="5"/>
  <c r="X27" i="5"/>
  <c r="X38" i="5"/>
  <c r="X207" i="5"/>
  <c r="X203" i="5"/>
  <c r="X190" i="5"/>
  <c r="X113" i="5"/>
  <c r="X189" i="5"/>
  <c r="X73" i="5"/>
  <c r="X55" i="5"/>
  <c r="X105" i="5"/>
  <c r="X54" i="5"/>
  <c r="X91" i="5"/>
  <c r="X194" i="5"/>
  <c r="X31" i="5"/>
  <c r="X198" i="5"/>
  <c r="X45" i="5"/>
  <c r="X34" i="5"/>
  <c r="X101" i="5"/>
  <c r="X12" i="5"/>
  <c r="X107" i="5"/>
  <c r="X159" i="5"/>
  <c r="X150" i="5"/>
  <c r="X85" i="5"/>
  <c r="X87" i="5"/>
  <c r="X6" i="5"/>
  <c r="X62" i="5"/>
  <c r="X76" i="5"/>
  <c r="X89" i="5"/>
  <c r="X177" i="5"/>
  <c r="X193" i="5"/>
  <c r="X124" i="5"/>
  <c r="X129" i="5"/>
  <c r="X131" i="5"/>
  <c r="X119" i="5"/>
  <c r="X92" i="5"/>
  <c r="X147" i="5"/>
  <c r="X161" i="5"/>
  <c r="X83" i="5"/>
  <c r="X10" i="5"/>
  <c r="X49" i="5"/>
  <c r="X187" i="5"/>
  <c r="X170" i="5"/>
  <c r="X72" i="5"/>
  <c r="X82" i="5"/>
  <c r="X19" i="5"/>
  <c r="X183" i="5"/>
  <c r="X102" i="5"/>
  <c r="X94" i="5"/>
  <c r="X178" i="5"/>
  <c r="X65" i="5"/>
  <c r="X4" i="5"/>
  <c r="X3" i="5"/>
  <c r="W213" i="3"/>
  <c r="V214" i="3"/>
  <c r="AC213" i="3"/>
  <c r="AB214" i="3"/>
  <c r="AC220" i="5" l="1"/>
  <c r="AB221" i="5"/>
  <c r="W219" i="5"/>
  <c r="V220" i="5"/>
  <c r="Y172" i="5"/>
  <c r="Z172" i="5"/>
  <c r="AI3" i="5"/>
  <c r="Y3" i="5"/>
  <c r="AH3" i="5"/>
  <c r="Z3" i="5"/>
  <c r="Z49" i="5"/>
  <c r="Y49" i="5"/>
  <c r="Y89" i="5"/>
  <c r="Z89" i="5"/>
  <c r="Y45" i="5"/>
  <c r="Z45" i="5"/>
  <c r="Z203" i="5"/>
  <c r="Y203" i="5"/>
  <c r="Y199" i="5"/>
  <c r="Z199" i="5"/>
  <c r="Y104" i="5"/>
  <c r="Z104" i="5"/>
  <c r="Y39" i="5"/>
  <c r="Z39" i="5"/>
  <c r="Y132" i="5"/>
  <c r="Z132" i="5"/>
  <c r="Y16" i="5"/>
  <c r="Z16" i="5"/>
  <c r="Y48" i="5"/>
  <c r="Z48" i="5"/>
  <c r="Y126" i="5"/>
  <c r="Z126" i="5"/>
  <c r="Y109" i="5"/>
  <c r="Z109" i="5"/>
  <c r="Y30" i="5"/>
  <c r="Z30" i="5"/>
  <c r="Z75" i="5"/>
  <c r="Y75" i="5"/>
  <c r="Y136" i="5"/>
  <c r="Z136" i="5"/>
  <c r="Y22" i="5"/>
  <c r="Z22" i="5"/>
  <c r="Y18" i="5"/>
  <c r="Z18" i="5"/>
  <c r="Y9" i="5"/>
  <c r="Z9" i="5"/>
  <c r="AH9" i="5"/>
  <c r="AI9" i="5"/>
  <c r="Z180" i="5"/>
  <c r="Y180" i="5"/>
  <c r="Y83" i="5"/>
  <c r="Z83" i="5"/>
  <c r="Y62" i="5"/>
  <c r="Z62" i="5"/>
  <c r="Z31" i="5"/>
  <c r="Y31" i="5"/>
  <c r="Y38" i="5"/>
  <c r="Z38" i="5"/>
  <c r="Y201" i="5"/>
  <c r="Z201" i="5"/>
  <c r="Z121" i="5"/>
  <c r="Y121" i="5"/>
  <c r="Z11" i="5"/>
  <c r="Y11" i="5"/>
  <c r="AI11" i="5"/>
  <c r="AH11" i="5"/>
  <c r="Z112" i="5"/>
  <c r="Y112" i="5"/>
  <c r="Z20" i="5"/>
  <c r="Y20" i="5"/>
  <c r="Y192" i="5"/>
  <c r="Z192" i="5"/>
  <c r="Y47" i="5"/>
  <c r="Z47" i="5"/>
  <c r="Y145" i="5"/>
  <c r="Z145" i="5"/>
  <c r="Y197" i="5"/>
  <c r="Z197" i="5"/>
  <c r="Y116" i="5"/>
  <c r="Z116" i="5"/>
  <c r="Z52" i="5"/>
  <c r="Y52" i="5"/>
  <c r="Z26" i="5"/>
  <c r="Y26" i="5"/>
  <c r="Z196" i="5"/>
  <c r="Y196" i="5"/>
  <c r="Y133" i="5"/>
  <c r="Z133" i="5"/>
  <c r="Z178" i="5"/>
  <c r="Y178" i="5"/>
  <c r="Y161" i="5"/>
  <c r="Z161" i="5"/>
  <c r="Y6" i="5"/>
  <c r="Z6" i="5"/>
  <c r="AH6" i="5"/>
  <c r="AI6" i="5"/>
  <c r="Z194" i="5"/>
  <c r="Y194" i="5"/>
  <c r="Z27" i="5"/>
  <c r="Y27" i="5"/>
  <c r="Z125" i="5"/>
  <c r="Y125" i="5"/>
  <c r="Y86" i="5"/>
  <c r="Z86" i="5"/>
  <c r="Z43" i="5"/>
  <c r="Y43" i="5"/>
  <c r="Y216" i="5"/>
  <c r="Z216" i="5"/>
  <c r="Z98" i="5"/>
  <c r="Y98" i="5"/>
  <c r="Y69" i="5"/>
  <c r="Z69" i="5"/>
  <c r="Y168" i="5"/>
  <c r="Z168" i="5"/>
  <c r="Y210" i="5"/>
  <c r="Z210" i="5"/>
  <c r="Y50" i="5"/>
  <c r="Z50" i="5"/>
  <c r="Y149" i="5"/>
  <c r="Z149" i="5"/>
  <c r="Y191" i="5"/>
  <c r="Z191" i="5"/>
  <c r="Z110" i="5"/>
  <c r="Y110" i="5"/>
  <c r="Y169" i="5"/>
  <c r="Z169" i="5"/>
  <c r="Y36" i="5"/>
  <c r="Z36" i="5"/>
  <c r="Z202" i="5"/>
  <c r="Y202" i="5"/>
  <c r="Y87" i="5"/>
  <c r="Z87" i="5"/>
  <c r="Z91" i="5"/>
  <c r="Y91" i="5"/>
  <c r="Z215" i="5"/>
  <c r="Y215" i="5"/>
  <c r="Y46" i="5"/>
  <c r="Z46" i="5"/>
  <c r="Y137" i="5"/>
  <c r="Z137" i="5"/>
  <c r="Y182" i="5"/>
  <c r="Z182" i="5"/>
  <c r="Z120" i="5"/>
  <c r="Y120" i="5"/>
  <c r="Y32" i="5"/>
  <c r="Z32" i="5"/>
  <c r="Z60" i="5"/>
  <c r="Y60" i="5"/>
  <c r="Y64" i="5"/>
  <c r="Z64" i="5"/>
  <c r="Z21" i="5"/>
  <c r="Y21" i="5"/>
  <c r="Y90" i="5"/>
  <c r="Z90" i="5"/>
  <c r="Y195" i="5"/>
  <c r="Z195" i="5"/>
  <c r="Y81" i="5"/>
  <c r="Z81" i="5"/>
  <c r="Z204" i="5"/>
  <c r="Y204" i="5"/>
  <c r="Y185" i="5"/>
  <c r="Z185" i="5"/>
  <c r="AJ16" i="5"/>
  <c r="Y28" i="5"/>
  <c r="Z28" i="5"/>
  <c r="Y65" i="5"/>
  <c r="Z65" i="5"/>
  <c r="Z92" i="5"/>
  <c r="Y92" i="5"/>
  <c r="Y85" i="5"/>
  <c r="Z85" i="5"/>
  <c r="Z54" i="5"/>
  <c r="Y54" i="5"/>
  <c r="Z173" i="5"/>
  <c r="Y173" i="5"/>
  <c r="Y24" i="5"/>
  <c r="Z24" i="5"/>
  <c r="Y96" i="5"/>
  <c r="Z96" i="5"/>
  <c r="Y153" i="5"/>
  <c r="Z153" i="5"/>
  <c r="Z174" i="5"/>
  <c r="Y174" i="5"/>
  <c r="Y211" i="5"/>
  <c r="Z211" i="5"/>
  <c r="Y141" i="5"/>
  <c r="Z141" i="5"/>
  <c r="Z151" i="5"/>
  <c r="Y151" i="5"/>
  <c r="Y77" i="5"/>
  <c r="Z77" i="5"/>
  <c r="Y184" i="5"/>
  <c r="Z184" i="5"/>
  <c r="Z140" i="5"/>
  <c r="Y140" i="5"/>
  <c r="Y13" i="5"/>
  <c r="Z13" i="5"/>
  <c r="AI13" i="5"/>
  <c r="AH13" i="5"/>
  <c r="Z206" i="5"/>
  <c r="Y206" i="5"/>
  <c r="Z176" i="5"/>
  <c r="Y176" i="5"/>
  <c r="AK16" i="5"/>
  <c r="Z76" i="5"/>
  <c r="Y76" i="5"/>
  <c r="Y135" i="5"/>
  <c r="Z135" i="5"/>
  <c r="Y183" i="5"/>
  <c r="Z183" i="5"/>
  <c r="Y119" i="5"/>
  <c r="Z119" i="5"/>
  <c r="Z150" i="5"/>
  <c r="Y150" i="5"/>
  <c r="Z105" i="5"/>
  <c r="Y105" i="5"/>
  <c r="Z70" i="5"/>
  <c r="Y70" i="5"/>
  <c r="Z213" i="5"/>
  <c r="Y213" i="5"/>
  <c r="Y17" i="5"/>
  <c r="Z17" i="5"/>
  <c r="Y29" i="5"/>
  <c r="Z29" i="5"/>
  <c r="Z23" i="5"/>
  <c r="Y23" i="5"/>
  <c r="Z68" i="5"/>
  <c r="Y68" i="5"/>
  <c r="Y35" i="5"/>
  <c r="Z35" i="5"/>
  <c r="Y84" i="5"/>
  <c r="Z84" i="5"/>
  <c r="Z37" i="5"/>
  <c r="Y37" i="5"/>
  <c r="Y100" i="5"/>
  <c r="Z100" i="5"/>
  <c r="Y40" i="5"/>
  <c r="Z40" i="5"/>
  <c r="Y71" i="5"/>
  <c r="Z71" i="5"/>
  <c r="Y188" i="5"/>
  <c r="Z188" i="5"/>
  <c r="Z97" i="5"/>
  <c r="Y97" i="5"/>
  <c r="Z10" i="5"/>
  <c r="Y10" i="5"/>
  <c r="AI10" i="5"/>
  <c r="AH10" i="5"/>
  <c r="Z53" i="5"/>
  <c r="Y53" i="5"/>
  <c r="Z19" i="5"/>
  <c r="Y19" i="5"/>
  <c r="Z131" i="5"/>
  <c r="Y131" i="5"/>
  <c r="Z159" i="5"/>
  <c r="Y159" i="5"/>
  <c r="Y55" i="5"/>
  <c r="Z55" i="5"/>
  <c r="Y158" i="5"/>
  <c r="Z158" i="5"/>
  <c r="Y146" i="5"/>
  <c r="Z146" i="5"/>
  <c r="Y115" i="5"/>
  <c r="Z115" i="5"/>
  <c r="Y78" i="5"/>
  <c r="Z78" i="5"/>
  <c r="Y80" i="5"/>
  <c r="Z80" i="5"/>
  <c r="Y14" i="5"/>
  <c r="Z14" i="5"/>
  <c r="AI14" i="5"/>
  <c r="AH14" i="5"/>
  <c r="Y155" i="5"/>
  <c r="Z155" i="5"/>
  <c r="Y44" i="5"/>
  <c r="Z44" i="5"/>
  <c r="Y142" i="5"/>
  <c r="Z142" i="5"/>
  <c r="Z163" i="5"/>
  <c r="Y163" i="5"/>
  <c r="Z57" i="5"/>
  <c r="Y57" i="5"/>
  <c r="Y152" i="5"/>
  <c r="Z152" i="5"/>
  <c r="Y41" i="5"/>
  <c r="Z41" i="5"/>
  <c r="Y165" i="5"/>
  <c r="Z165" i="5"/>
  <c r="Z207" i="5"/>
  <c r="Y207" i="5"/>
  <c r="Z111" i="5"/>
  <c r="Y111" i="5"/>
  <c r="Y147" i="5"/>
  <c r="Z147" i="5"/>
  <c r="Z129" i="5"/>
  <c r="Y129" i="5"/>
  <c r="Z107" i="5"/>
  <c r="Y107" i="5"/>
  <c r="Z73" i="5"/>
  <c r="Y73" i="5"/>
  <c r="Y66" i="5"/>
  <c r="Z66" i="5"/>
  <c r="Z143" i="5"/>
  <c r="Y143" i="5"/>
  <c r="Y123" i="5"/>
  <c r="Z123" i="5"/>
  <c r="Y128" i="5"/>
  <c r="Z128" i="5"/>
  <c r="Z61" i="5"/>
  <c r="Y61" i="5"/>
  <c r="Z156" i="5"/>
  <c r="Y156" i="5"/>
  <c r="Z208" i="5"/>
  <c r="Y208" i="5"/>
  <c r="Z186" i="5"/>
  <c r="Y186" i="5"/>
  <c r="Z114" i="5"/>
  <c r="Y114" i="5"/>
  <c r="Z179" i="5"/>
  <c r="Y179" i="5"/>
  <c r="Z67" i="5"/>
  <c r="Y67" i="5"/>
  <c r="Y214" i="5"/>
  <c r="Z214" i="5"/>
  <c r="Z181" i="5"/>
  <c r="Y181" i="5"/>
  <c r="Z167" i="5"/>
  <c r="Y167" i="5"/>
  <c r="Y4" i="5"/>
  <c r="Z4" i="5"/>
  <c r="AH4" i="5"/>
  <c r="AI4" i="5"/>
  <c r="Z5" i="5"/>
  <c r="Y5" i="5"/>
  <c r="AI5" i="5"/>
  <c r="AH5" i="5"/>
  <c r="Z102" i="5"/>
  <c r="Y102" i="5"/>
  <c r="Y124" i="5"/>
  <c r="Z124" i="5"/>
  <c r="Y12" i="5"/>
  <c r="Z12" i="5"/>
  <c r="AH12" i="5"/>
  <c r="AI12" i="5"/>
  <c r="Y189" i="5"/>
  <c r="Z189" i="5"/>
  <c r="Z138" i="5"/>
  <c r="Y138" i="5"/>
  <c r="Y99" i="5"/>
  <c r="Z99" i="5"/>
  <c r="Z171" i="5"/>
  <c r="Y171" i="5"/>
  <c r="Z205" i="5"/>
  <c r="Y205" i="5"/>
  <c r="Y157" i="5"/>
  <c r="Z157" i="5"/>
  <c r="Y7" i="5"/>
  <c r="Z7" i="5"/>
  <c r="AH7" i="5"/>
  <c r="AI7" i="5"/>
  <c r="Z56" i="5"/>
  <c r="Y56" i="5"/>
  <c r="Y25" i="5"/>
  <c r="Z25" i="5"/>
  <c r="Z106" i="5"/>
  <c r="Y106" i="5"/>
  <c r="Y162" i="5"/>
  <c r="Z162" i="5"/>
  <c r="Z127" i="5"/>
  <c r="Y127" i="5"/>
  <c r="Y42" i="5"/>
  <c r="Z42" i="5"/>
  <c r="Y74" i="5"/>
  <c r="Z74" i="5"/>
  <c r="Y8" i="5"/>
  <c r="Z8" i="5"/>
  <c r="AH8" i="5"/>
  <c r="AI8" i="5"/>
  <c r="Z198" i="5"/>
  <c r="Y198" i="5"/>
  <c r="Y139" i="5"/>
  <c r="Z139" i="5"/>
  <c r="Y82" i="5"/>
  <c r="Z82" i="5"/>
  <c r="Y170" i="5"/>
  <c r="Z170" i="5"/>
  <c r="Z193" i="5"/>
  <c r="Y193" i="5"/>
  <c r="Z101" i="5"/>
  <c r="Y101" i="5"/>
  <c r="Z113" i="5"/>
  <c r="Y113" i="5"/>
  <c r="Y58" i="5"/>
  <c r="Z58" i="5"/>
  <c r="Y154" i="5"/>
  <c r="Z154" i="5"/>
  <c r="Y95" i="5"/>
  <c r="Z95" i="5"/>
  <c r="Z15" i="5"/>
  <c r="Y15" i="5"/>
  <c r="AI15" i="5"/>
  <c r="AH15" i="5"/>
  <c r="Y175" i="5"/>
  <c r="Z175" i="5"/>
  <c r="Z200" i="5"/>
  <c r="Y200" i="5"/>
  <c r="Z164" i="5"/>
  <c r="Y164" i="5"/>
  <c r="Z144" i="5"/>
  <c r="Y144" i="5"/>
  <c r="Z118" i="5"/>
  <c r="Y118" i="5"/>
  <c r="Y51" i="5"/>
  <c r="Z51" i="5"/>
  <c r="Z59" i="5"/>
  <c r="Y59" i="5"/>
  <c r="Y212" i="5"/>
  <c r="Z212" i="5"/>
  <c r="Y63" i="5"/>
  <c r="Z63" i="5"/>
  <c r="Y134" i="5"/>
  <c r="Z134" i="5"/>
  <c r="Y94" i="5"/>
  <c r="Z94" i="5"/>
  <c r="Y72" i="5"/>
  <c r="Z72" i="5"/>
  <c r="Y187" i="5"/>
  <c r="Z187" i="5"/>
  <c r="Z177" i="5"/>
  <c r="Y177" i="5"/>
  <c r="Y34" i="5"/>
  <c r="Z34" i="5"/>
  <c r="Z190" i="5"/>
  <c r="Y190" i="5"/>
  <c r="Z130" i="5"/>
  <c r="Y130" i="5"/>
  <c r="Z79" i="5"/>
  <c r="Y79" i="5"/>
  <c r="Z209" i="5"/>
  <c r="Y209" i="5"/>
  <c r="Z108" i="5"/>
  <c r="Y108" i="5"/>
  <c r="Y122" i="5"/>
  <c r="Z122" i="5"/>
  <c r="Y33" i="5"/>
  <c r="Z33" i="5"/>
  <c r="Y166" i="5"/>
  <c r="Z166" i="5"/>
  <c r="Y117" i="5"/>
  <c r="Z117" i="5"/>
  <c r="Y93" i="5"/>
  <c r="Z93" i="5"/>
  <c r="Y103" i="5"/>
  <c r="Z103" i="5"/>
  <c r="Z88" i="5"/>
  <c r="Y88" i="5"/>
  <c r="Y148" i="5"/>
  <c r="Z148" i="5"/>
  <c r="Z160" i="5"/>
  <c r="Y160" i="5"/>
  <c r="W214" i="3"/>
  <c r="V215" i="3"/>
  <c r="AC214" i="3"/>
  <c r="AB215" i="3"/>
  <c r="W220" i="5" l="1"/>
  <c r="V221" i="5"/>
  <c r="AC221" i="5"/>
  <c r="AB222" i="5"/>
  <c r="AH16" i="5"/>
  <c r="AI16" i="5"/>
  <c r="V216" i="3"/>
  <c r="V217" i="3" s="1"/>
  <c r="W215" i="3"/>
  <c r="AB216" i="3"/>
  <c r="AB217" i="3" s="1"/>
  <c r="AC215" i="3"/>
  <c r="AC217" i="3" l="1"/>
  <c r="AB218" i="3"/>
  <c r="W217" i="3"/>
  <c r="V218" i="3"/>
  <c r="AC222" i="5"/>
  <c r="AB223" i="5"/>
  <c r="W221" i="5"/>
  <c r="V222" i="5"/>
  <c r="AC216" i="3"/>
  <c r="W216" i="3"/>
  <c r="AC218" i="3" l="1"/>
  <c r="AB219" i="3"/>
  <c r="W218" i="3"/>
  <c r="V219" i="3"/>
  <c r="W222" i="5"/>
  <c r="V223" i="5"/>
  <c r="AC223" i="5"/>
  <c r="AB224" i="5"/>
  <c r="X6" i="3"/>
  <c r="X54" i="3"/>
  <c r="X50" i="3"/>
  <c r="X79" i="3"/>
  <c r="X99" i="3"/>
  <c r="X130" i="3"/>
  <c r="X102" i="3"/>
  <c r="X104" i="3"/>
  <c r="X204" i="3"/>
  <c r="X105" i="3"/>
  <c r="X123" i="3"/>
  <c r="X142" i="3"/>
  <c r="X208" i="3"/>
  <c r="X13" i="3"/>
  <c r="X94" i="3"/>
  <c r="X144" i="3"/>
  <c r="X146" i="3"/>
  <c r="X115" i="3"/>
  <c r="X53" i="3"/>
  <c r="X171" i="3"/>
  <c r="X11" i="3"/>
  <c r="X124" i="3"/>
  <c r="X65" i="3"/>
  <c r="X112" i="3"/>
  <c r="X211" i="3"/>
  <c r="X191" i="3"/>
  <c r="X76" i="3"/>
  <c r="X95" i="3"/>
  <c r="X100" i="3"/>
  <c r="X33" i="3"/>
  <c r="X31" i="3"/>
  <c r="X7" i="3"/>
  <c r="X20" i="3"/>
  <c r="X24" i="3"/>
  <c r="X118" i="3"/>
  <c r="X165" i="3"/>
  <c r="X96" i="3"/>
  <c r="X162" i="3"/>
  <c r="X210" i="3"/>
  <c r="X188" i="3"/>
  <c r="X120" i="3"/>
  <c r="X170" i="3"/>
  <c r="X40" i="3"/>
  <c r="X148" i="3"/>
  <c r="X183" i="3"/>
  <c r="X135" i="3"/>
  <c r="X160" i="3"/>
  <c r="X5" i="3"/>
  <c r="X119" i="3"/>
  <c r="X41" i="3"/>
  <c r="X163" i="3"/>
  <c r="X117" i="3"/>
  <c r="X10" i="3"/>
  <c r="X180" i="3"/>
  <c r="X197" i="3"/>
  <c r="X36" i="3"/>
  <c r="X195" i="3"/>
  <c r="X192" i="3"/>
  <c r="X64" i="3"/>
  <c r="X173" i="3"/>
  <c r="X59" i="3"/>
  <c r="X213" i="3"/>
  <c r="X8" i="3"/>
  <c r="X86" i="3"/>
  <c r="X167" i="3"/>
  <c r="X28" i="3"/>
  <c r="X111" i="3"/>
  <c r="X58" i="3"/>
  <c r="X30" i="3"/>
  <c r="X21" i="3"/>
  <c r="X48" i="3"/>
  <c r="X29" i="3"/>
  <c r="X156" i="3"/>
  <c r="X56" i="3"/>
  <c r="X92" i="3"/>
  <c r="X78" i="3"/>
  <c r="X35" i="3"/>
  <c r="X116" i="3"/>
  <c r="X139" i="3"/>
  <c r="X38" i="3"/>
  <c r="X67" i="3"/>
  <c r="X74" i="3"/>
  <c r="X201" i="3"/>
  <c r="X206" i="3"/>
  <c r="X157" i="3"/>
  <c r="X161" i="3"/>
  <c r="X182" i="3"/>
  <c r="X85" i="3"/>
  <c r="X39" i="3"/>
  <c r="X73" i="3"/>
  <c r="X159" i="3"/>
  <c r="X71" i="3"/>
  <c r="X121" i="3"/>
  <c r="X169" i="3"/>
  <c r="X141" i="3"/>
  <c r="X205" i="3"/>
  <c r="X42" i="3"/>
  <c r="X145" i="3"/>
  <c r="X49" i="3"/>
  <c r="X152" i="3"/>
  <c r="X69" i="3"/>
  <c r="X17" i="3"/>
  <c r="X212" i="3"/>
  <c r="X43" i="3"/>
  <c r="X90" i="3"/>
  <c r="X178" i="3"/>
  <c r="X214" i="3"/>
  <c r="X61" i="3"/>
  <c r="X14" i="3"/>
  <c r="X103" i="3"/>
  <c r="X87" i="3"/>
  <c r="X101" i="3"/>
  <c r="X82" i="3"/>
  <c r="X155" i="3"/>
  <c r="X12" i="3"/>
  <c r="X198" i="3"/>
  <c r="X127" i="3"/>
  <c r="X216" i="3"/>
  <c r="X27" i="3"/>
  <c r="X193" i="3"/>
  <c r="X128" i="3"/>
  <c r="X89" i="3"/>
  <c r="X174" i="3"/>
  <c r="X57" i="3"/>
  <c r="X107" i="3"/>
  <c r="X132" i="3"/>
  <c r="X106" i="3"/>
  <c r="X26" i="3"/>
  <c r="X22" i="3"/>
  <c r="X32" i="3"/>
  <c r="X51" i="3"/>
  <c r="X207" i="3"/>
  <c r="X34" i="3"/>
  <c r="X55" i="3"/>
  <c r="X23" i="3"/>
  <c r="X93" i="3"/>
  <c r="X129" i="3"/>
  <c r="X215" i="3"/>
  <c r="X181" i="3"/>
  <c r="X136" i="3"/>
  <c r="X194" i="3"/>
  <c r="X83" i="3"/>
  <c r="X52" i="3"/>
  <c r="X150" i="3"/>
  <c r="X199" i="3"/>
  <c r="X186" i="3"/>
  <c r="X125" i="3"/>
  <c r="X66" i="3"/>
  <c r="X175" i="3"/>
  <c r="X200" i="3"/>
  <c r="X84" i="3"/>
  <c r="X151" i="3"/>
  <c r="X68" i="3"/>
  <c r="X98" i="3"/>
  <c r="X187" i="3"/>
  <c r="X16" i="3"/>
  <c r="X168" i="3"/>
  <c r="X158" i="3"/>
  <c r="X133" i="3"/>
  <c r="X177" i="3"/>
  <c r="X109" i="3"/>
  <c r="X60" i="3"/>
  <c r="X110" i="3"/>
  <c r="X203" i="3"/>
  <c r="X63" i="3"/>
  <c r="X70" i="3"/>
  <c r="X138" i="3"/>
  <c r="X15" i="3"/>
  <c r="X179" i="3"/>
  <c r="X176" i="3"/>
  <c r="X77" i="3"/>
  <c r="X190" i="3"/>
  <c r="X149" i="3"/>
  <c r="X166" i="3"/>
  <c r="X143" i="3"/>
  <c r="X80" i="3"/>
  <c r="X131" i="3"/>
  <c r="X114" i="3"/>
  <c r="X185" i="3"/>
  <c r="X47" i="3"/>
  <c r="X189" i="3"/>
  <c r="X18" i="3"/>
  <c r="X25" i="3"/>
  <c r="X108" i="3"/>
  <c r="X134" i="3"/>
  <c r="X140" i="3"/>
  <c r="X88" i="3"/>
  <c r="X202" i="3"/>
  <c r="X113" i="3"/>
  <c r="X72" i="3"/>
  <c r="X209" i="3"/>
  <c r="X91" i="3"/>
  <c r="X126" i="3"/>
  <c r="X153" i="3"/>
  <c r="X62" i="3"/>
  <c r="X122" i="3"/>
  <c r="X81" i="3"/>
  <c r="X184" i="3"/>
  <c r="X137" i="3"/>
  <c r="X19" i="3"/>
  <c r="X147" i="3"/>
  <c r="X44" i="3"/>
  <c r="X97" i="3"/>
  <c r="X37" i="3"/>
  <c r="X75" i="3"/>
  <c r="X46" i="3"/>
  <c r="X9" i="3"/>
  <c r="X45" i="3"/>
  <c r="X196" i="3"/>
  <c r="X154" i="3"/>
  <c r="X172" i="3"/>
  <c r="X164" i="3"/>
  <c r="AD33" i="3"/>
  <c r="AD18" i="3"/>
  <c r="AD133" i="3"/>
  <c r="AD13" i="3"/>
  <c r="AD92" i="3"/>
  <c r="AD197" i="3"/>
  <c r="AD110" i="3"/>
  <c r="AD51" i="3"/>
  <c r="AD143" i="3"/>
  <c r="AD113" i="3"/>
  <c r="AD148" i="3"/>
  <c r="AD160" i="3"/>
  <c r="AD14" i="3"/>
  <c r="AD182" i="3"/>
  <c r="AD85" i="3"/>
  <c r="AD140" i="3"/>
  <c r="AD39" i="3"/>
  <c r="AD42" i="3"/>
  <c r="AD183" i="3"/>
  <c r="AD201" i="3"/>
  <c r="AD82" i="3"/>
  <c r="AD6" i="3"/>
  <c r="AD7" i="3"/>
  <c r="AD132" i="3"/>
  <c r="AD146" i="3"/>
  <c r="AD38" i="3"/>
  <c r="AD97" i="3"/>
  <c r="AD22" i="3"/>
  <c r="AD147" i="3"/>
  <c r="AD45" i="3"/>
  <c r="AD8" i="3"/>
  <c r="AD107" i="3"/>
  <c r="AD86" i="3"/>
  <c r="AD26" i="3"/>
  <c r="AD193" i="3"/>
  <c r="AD40" i="3"/>
  <c r="AD123" i="3"/>
  <c r="AD199" i="3"/>
  <c r="AD121" i="3"/>
  <c r="AD75" i="3"/>
  <c r="AD169" i="3"/>
  <c r="AD79" i="3"/>
  <c r="AD191" i="3"/>
  <c r="AD213" i="3"/>
  <c r="AD105" i="3"/>
  <c r="AD23" i="3"/>
  <c r="AD180" i="3"/>
  <c r="AD94" i="3"/>
  <c r="AD77" i="3"/>
  <c r="AD175" i="3"/>
  <c r="AD190" i="3"/>
  <c r="AD173" i="3"/>
  <c r="AD151" i="3"/>
  <c r="AD41" i="3"/>
  <c r="AD19" i="3"/>
  <c r="AD204" i="3"/>
  <c r="AD93" i="3"/>
  <c r="AD87" i="3"/>
  <c r="AD176" i="3"/>
  <c r="AD9" i="3"/>
  <c r="AD16" i="3"/>
  <c r="AD101" i="3"/>
  <c r="AD80" i="3"/>
  <c r="AD186" i="3"/>
  <c r="AD30" i="3"/>
  <c r="AD162" i="3"/>
  <c r="AD206" i="3"/>
  <c r="AD124" i="3"/>
  <c r="AD178" i="3"/>
  <c r="AD205" i="3"/>
  <c r="AD116" i="3"/>
  <c r="AD69" i="3"/>
  <c r="AD136" i="3"/>
  <c r="AD137" i="3"/>
  <c r="AD195" i="3"/>
  <c r="AD155" i="3"/>
  <c r="AD127" i="3"/>
  <c r="AD54" i="3"/>
  <c r="AD111" i="3"/>
  <c r="AD166" i="3"/>
  <c r="AD49" i="3"/>
  <c r="AD172" i="3"/>
  <c r="AD60" i="3"/>
  <c r="AD152" i="3"/>
  <c r="AD209" i="3"/>
  <c r="AD207" i="3"/>
  <c r="AD57" i="3"/>
  <c r="AD138" i="3"/>
  <c r="AD50" i="3"/>
  <c r="AD72" i="3"/>
  <c r="AD122" i="3"/>
  <c r="AD156" i="3"/>
  <c r="AD167" i="3"/>
  <c r="AD62" i="3"/>
  <c r="AD161" i="3"/>
  <c r="AD117" i="3"/>
  <c r="AD211" i="3"/>
  <c r="AD134" i="3"/>
  <c r="AD103" i="3"/>
  <c r="AD29" i="3"/>
  <c r="AD149" i="3"/>
  <c r="AD10" i="3"/>
  <c r="AD5" i="3"/>
  <c r="AD142" i="3"/>
  <c r="AD34" i="3"/>
  <c r="AD216" i="3"/>
  <c r="AD15" i="3"/>
  <c r="AD43" i="3"/>
  <c r="AD89" i="3"/>
  <c r="AD104" i="3"/>
  <c r="AD48" i="3"/>
  <c r="AD163" i="3"/>
  <c r="AD118" i="3"/>
  <c r="AD164" i="3"/>
  <c r="AD208" i="3"/>
  <c r="AD131" i="3"/>
  <c r="AD44" i="3"/>
  <c r="AD120" i="3"/>
  <c r="AD21" i="3"/>
  <c r="AD88" i="3"/>
  <c r="AD58" i="3"/>
  <c r="AD168" i="3"/>
  <c r="AD36" i="3"/>
  <c r="AD196" i="3"/>
  <c r="AD74" i="3"/>
  <c r="AD165" i="3"/>
  <c r="AD73" i="3"/>
  <c r="AD63" i="3"/>
  <c r="AD202" i="3"/>
  <c r="AD98" i="3"/>
  <c r="AD141" i="3"/>
  <c r="AD184" i="3"/>
  <c r="AD71" i="3"/>
  <c r="AD81" i="3"/>
  <c r="AD154" i="3"/>
  <c r="AD52" i="3"/>
  <c r="AD128" i="3"/>
  <c r="AD61" i="3"/>
  <c r="AD96" i="3"/>
  <c r="AD203" i="3"/>
  <c r="AD185" i="3"/>
  <c r="AD28" i="3"/>
  <c r="AD17" i="3"/>
  <c r="AD174" i="3"/>
  <c r="AD76" i="3"/>
  <c r="AD177" i="3"/>
  <c r="AD25" i="3"/>
  <c r="AD12" i="3"/>
  <c r="AD83" i="3"/>
  <c r="AD99" i="3"/>
  <c r="AD56" i="3"/>
  <c r="AD53" i="3"/>
  <c r="AD130" i="3"/>
  <c r="AD157" i="3"/>
  <c r="AD170" i="3"/>
  <c r="AD215" i="3"/>
  <c r="AD35" i="3"/>
  <c r="AD129" i="3"/>
  <c r="AD106" i="3"/>
  <c r="AD158" i="3"/>
  <c r="AD153" i="3"/>
  <c r="AD37" i="3"/>
  <c r="AD114" i="3"/>
  <c r="AD188" i="3"/>
  <c r="AD212" i="3"/>
  <c r="AD192" i="3"/>
  <c r="AD135" i="3"/>
  <c r="AD100" i="3"/>
  <c r="AD68" i="3"/>
  <c r="AD144" i="3"/>
  <c r="AD31" i="3"/>
  <c r="AD70" i="3"/>
  <c r="AD67" i="3"/>
  <c r="AD32" i="3"/>
  <c r="AD91" i="3"/>
  <c r="AD126" i="3"/>
  <c r="AD108" i="3"/>
  <c r="AD139" i="3"/>
  <c r="AD55" i="3"/>
  <c r="AD112" i="3"/>
  <c r="AD210" i="3"/>
  <c r="AD189" i="3"/>
  <c r="AD66" i="3"/>
  <c r="AD187" i="3"/>
  <c r="AD119" i="3"/>
  <c r="AD125" i="3"/>
  <c r="AD46" i="3"/>
  <c r="AD115" i="3"/>
  <c r="AD159" i="3"/>
  <c r="AD200" i="3"/>
  <c r="AD27" i="3"/>
  <c r="AD20" i="3"/>
  <c r="AD179" i="3"/>
  <c r="AD59" i="3"/>
  <c r="AD47" i="3"/>
  <c r="AD181" i="3"/>
  <c r="AD145" i="3"/>
  <c r="AD171" i="3"/>
  <c r="AD95" i="3"/>
  <c r="AD214" i="3"/>
  <c r="AD150" i="3"/>
  <c r="AD194" i="3"/>
  <c r="AD24" i="3"/>
  <c r="AD109" i="3"/>
  <c r="AD102" i="3"/>
  <c r="AD90" i="3"/>
  <c r="AD65" i="3"/>
  <c r="AD11" i="3"/>
  <c r="AD64" i="3"/>
  <c r="AD78" i="3"/>
  <c r="AD198" i="3"/>
  <c r="AD84" i="3"/>
  <c r="W219" i="3" l="1"/>
  <c r="V220" i="3"/>
  <c r="AC219" i="3"/>
  <c r="AB220" i="3"/>
  <c r="AC224" i="5"/>
  <c r="AB225" i="5"/>
  <c r="W223" i="5"/>
  <c r="V224" i="5"/>
  <c r="AE154" i="5"/>
  <c r="AE154" i="3"/>
  <c r="AE133" i="3"/>
  <c r="AE133" i="5"/>
  <c r="Z214" i="3"/>
  <c r="Y214" i="3"/>
  <c r="AE11" i="3"/>
  <c r="AE11" i="5"/>
  <c r="AE181" i="5"/>
  <c r="AE181" i="3"/>
  <c r="AE187" i="5"/>
  <c r="AE187" i="3"/>
  <c r="AE70" i="5"/>
  <c r="AE70" i="3"/>
  <c r="AE158" i="5"/>
  <c r="AE158" i="3"/>
  <c r="AE12" i="5"/>
  <c r="AE12" i="3"/>
  <c r="AE52" i="5"/>
  <c r="AE52" i="3"/>
  <c r="AE196" i="5"/>
  <c r="AE196" i="3"/>
  <c r="AE163" i="5"/>
  <c r="AE163" i="3"/>
  <c r="AE29" i="3"/>
  <c r="AE29" i="5"/>
  <c r="AE138" i="3"/>
  <c r="AE138" i="5"/>
  <c r="AE155" i="3"/>
  <c r="AE155" i="5"/>
  <c r="AE186" i="3"/>
  <c r="AE186" i="5"/>
  <c r="AE173" i="3"/>
  <c r="AE173" i="5"/>
  <c r="AE75" i="3"/>
  <c r="AE75" i="5"/>
  <c r="AE22" i="3"/>
  <c r="AE22" i="5"/>
  <c r="AE140" i="5"/>
  <c r="AE140" i="3"/>
  <c r="AE13" i="3"/>
  <c r="AE13" i="5"/>
  <c r="Z37" i="3"/>
  <c r="Y37" i="3"/>
  <c r="Z91" i="3"/>
  <c r="Y91" i="3"/>
  <c r="Z47" i="3"/>
  <c r="Y47" i="3"/>
  <c r="Z15" i="3"/>
  <c r="Y15" i="3"/>
  <c r="Y16" i="3"/>
  <c r="Z16" i="3"/>
  <c r="Y150" i="3"/>
  <c r="Z150" i="3"/>
  <c r="Y207" i="3"/>
  <c r="Z207" i="3"/>
  <c r="Y193" i="3"/>
  <c r="Z193" i="3"/>
  <c r="Z61" i="3"/>
  <c r="Y61" i="3"/>
  <c r="Y205" i="3"/>
  <c r="Z205" i="3"/>
  <c r="Y206" i="3"/>
  <c r="Z206" i="3"/>
  <c r="Y29" i="3"/>
  <c r="Z29" i="3"/>
  <c r="Z173" i="3"/>
  <c r="Y173" i="3"/>
  <c r="Y5" i="3"/>
  <c r="Z5" i="3"/>
  <c r="Y165" i="3"/>
  <c r="Z165" i="3"/>
  <c r="Y112" i="3"/>
  <c r="Z112" i="3"/>
  <c r="Y142" i="3"/>
  <c r="Z142" i="3"/>
  <c r="AE25" i="3"/>
  <c r="AE25" i="5"/>
  <c r="AE85" i="3"/>
  <c r="AE85" i="5"/>
  <c r="Y27" i="3"/>
  <c r="Z27" i="3"/>
  <c r="Y65" i="3"/>
  <c r="Z65" i="3"/>
  <c r="AE59" i="3"/>
  <c r="AE59" i="5"/>
  <c r="AE189" i="5"/>
  <c r="AE189" i="3"/>
  <c r="AE144" i="3"/>
  <c r="AE144" i="5"/>
  <c r="AE129" i="3"/>
  <c r="AE129" i="5"/>
  <c r="AE177" i="5"/>
  <c r="AE177" i="3"/>
  <c r="AE81" i="5"/>
  <c r="AE81" i="3"/>
  <c r="AE168" i="3"/>
  <c r="AE168" i="5"/>
  <c r="AE104" i="3"/>
  <c r="AE104" i="5"/>
  <c r="AE134" i="5"/>
  <c r="AE134" i="3"/>
  <c r="AE207" i="5"/>
  <c r="AE207" i="3"/>
  <c r="AE137" i="3"/>
  <c r="AE137" i="5"/>
  <c r="AE101" i="3"/>
  <c r="AE101" i="5"/>
  <c r="AE175" i="5"/>
  <c r="AE175" i="3"/>
  <c r="AE199" i="5"/>
  <c r="AE199" i="3"/>
  <c r="AE38" i="3"/>
  <c r="AE38" i="5"/>
  <c r="AE182" i="3"/>
  <c r="AE182" i="5"/>
  <c r="AE18" i="3"/>
  <c r="AE18" i="5"/>
  <c r="Y44" i="3"/>
  <c r="Z44" i="3"/>
  <c r="Y72" i="3"/>
  <c r="Z72" i="3"/>
  <c r="Z114" i="3"/>
  <c r="Y114" i="3"/>
  <c r="Y70" i="3"/>
  <c r="Z70" i="3"/>
  <c r="Y98" i="3"/>
  <c r="Z98" i="3"/>
  <c r="Z83" i="3"/>
  <c r="Y83" i="3"/>
  <c r="Z32" i="3"/>
  <c r="Y32" i="3"/>
  <c r="Y216" i="3"/>
  <c r="Z216" i="3"/>
  <c r="Y178" i="3"/>
  <c r="Z178" i="3"/>
  <c r="Z169" i="3"/>
  <c r="Y169" i="3"/>
  <c r="Z74" i="3"/>
  <c r="Y74" i="3"/>
  <c r="Z21" i="3"/>
  <c r="Y21" i="3"/>
  <c r="Y192" i="3"/>
  <c r="Z192" i="3"/>
  <c r="Y135" i="3"/>
  <c r="Z135" i="3"/>
  <c r="Y24" i="3"/>
  <c r="Z24" i="3"/>
  <c r="Y124" i="3"/>
  <c r="Z124" i="3"/>
  <c r="Z105" i="3"/>
  <c r="Y105" i="3"/>
  <c r="AE65" i="3"/>
  <c r="AE65" i="5"/>
  <c r="AE195" i="5"/>
  <c r="AE195" i="3"/>
  <c r="Z185" i="3"/>
  <c r="Y185" i="3"/>
  <c r="Y160" i="3"/>
  <c r="Z160" i="3"/>
  <c r="AE90" i="5"/>
  <c r="AE90" i="3"/>
  <c r="AE179" i="5"/>
  <c r="AE179" i="3"/>
  <c r="AE210" i="3"/>
  <c r="AE210" i="5"/>
  <c r="AE68" i="5"/>
  <c r="AE68" i="3"/>
  <c r="AE35" i="3"/>
  <c r="AE35" i="5"/>
  <c r="AE76" i="5"/>
  <c r="AE76" i="3"/>
  <c r="AE71" i="3"/>
  <c r="AE71" i="5"/>
  <c r="AE58" i="5"/>
  <c r="AE58" i="3"/>
  <c r="AE89" i="3"/>
  <c r="AE89" i="5"/>
  <c r="AE211" i="5"/>
  <c r="AE211" i="3"/>
  <c r="AE209" i="3"/>
  <c r="AE209" i="5"/>
  <c r="AE136" i="3"/>
  <c r="AE136" i="5"/>
  <c r="AE16" i="3"/>
  <c r="AE16" i="5"/>
  <c r="AE77" i="3"/>
  <c r="AE77" i="5"/>
  <c r="AE123" i="3"/>
  <c r="AE123" i="5"/>
  <c r="AE146" i="5"/>
  <c r="AE146" i="3"/>
  <c r="AE14" i="3"/>
  <c r="AE14" i="5"/>
  <c r="AE33" i="3"/>
  <c r="AE33" i="5"/>
  <c r="Y147" i="3"/>
  <c r="Z147" i="3"/>
  <c r="Z113" i="3"/>
  <c r="Y113" i="3"/>
  <c r="Z131" i="3"/>
  <c r="Y131" i="3"/>
  <c r="Z63" i="3"/>
  <c r="Y63" i="3"/>
  <c r="Y68" i="3"/>
  <c r="Z68" i="3"/>
  <c r="Y194" i="3"/>
  <c r="Z194" i="3"/>
  <c r="Z22" i="3"/>
  <c r="Y22" i="3"/>
  <c r="Y127" i="3"/>
  <c r="Z127" i="3"/>
  <c r="Y90" i="3"/>
  <c r="Z90" i="3"/>
  <c r="Z121" i="3"/>
  <c r="Y121" i="3"/>
  <c r="Z67" i="3"/>
  <c r="Y67" i="3"/>
  <c r="Z30" i="3"/>
  <c r="Y30" i="3"/>
  <c r="Z195" i="3"/>
  <c r="Y195" i="3"/>
  <c r="Y183" i="3"/>
  <c r="Z183" i="3"/>
  <c r="Y20" i="3"/>
  <c r="Z20" i="3"/>
  <c r="Y11" i="3"/>
  <c r="Z11" i="3"/>
  <c r="Z204" i="3"/>
  <c r="Y204" i="3"/>
  <c r="AE66" i="3"/>
  <c r="AE66" i="5"/>
  <c r="AE190" i="3"/>
  <c r="AE190" i="5"/>
  <c r="Z51" i="3"/>
  <c r="Y51" i="3"/>
  <c r="Y123" i="3"/>
  <c r="Z123" i="3"/>
  <c r="AE102" i="5"/>
  <c r="AE102" i="3"/>
  <c r="AE109" i="5"/>
  <c r="AE109" i="3"/>
  <c r="AE20" i="3"/>
  <c r="AE20" i="5"/>
  <c r="AE112" i="5"/>
  <c r="AE112" i="3"/>
  <c r="AE100" i="5"/>
  <c r="AE100" i="3"/>
  <c r="AE215" i="5"/>
  <c r="AE215" i="3"/>
  <c r="AE174" i="3"/>
  <c r="AE174" i="5"/>
  <c r="AE184" i="5"/>
  <c r="AE184" i="3"/>
  <c r="AE88" i="5"/>
  <c r="AE88" i="3"/>
  <c r="AE43" i="3"/>
  <c r="AE43" i="5"/>
  <c r="AE117" i="3"/>
  <c r="AE117" i="5"/>
  <c r="AE152" i="3"/>
  <c r="AE152" i="5"/>
  <c r="AE69" i="5"/>
  <c r="AE69" i="3"/>
  <c r="AE9" i="3"/>
  <c r="AE9" i="5"/>
  <c r="AE94" i="5"/>
  <c r="AE94" i="3"/>
  <c r="AE40" i="5"/>
  <c r="AE40" i="3"/>
  <c r="AE132" i="3"/>
  <c r="AE132" i="5"/>
  <c r="AE160" i="3"/>
  <c r="AE160" i="5"/>
  <c r="Y164" i="3"/>
  <c r="Z164" i="3"/>
  <c r="Y19" i="3"/>
  <c r="Z19" i="3"/>
  <c r="Z202" i="3"/>
  <c r="Y202" i="3"/>
  <c r="Y80" i="3"/>
  <c r="Z80" i="3"/>
  <c r="Y203" i="3"/>
  <c r="Z203" i="3"/>
  <c r="Z151" i="3"/>
  <c r="Y151" i="3"/>
  <c r="Y136" i="3"/>
  <c r="Z136" i="3"/>
  <c r="Y26" i="3"/>
  <c r="Z26" i="3"/>
  <c r="Y198" i="3"/>
  <c r="Z198" i="3"/>
  <c r="Z43" i="3"/>
  <c r="Y43" i="3"/>
  <c r="Y71" i="3"/>
  <c r="Z71" i="3"/>
  <c r="Y38" i="3"/>
  <c r="Z38" i="3"/>
  <c r="Z58" i="3"/>
  <c r="Y58" i="3"/>
  <c r="Z36" i="3"/>
  <c r="Y36" i="3"/>
  <c r="Y148" i="3"/>
  <c r="Z148" i="3"/>
  <c r="Z7" i="3"/>
  <c r="Y7" i="3"/>
  <c r="Z171" i="3"/>
  <c r="Y171" i="3"/>
  <c r="Y104" i="3"/>
  <c r="Z104" i="3"/>
  <c r="AE36" i="3"/>
  <c r="AE36" i="5"/>
  <c r="Y97" i="3"/>
  <c r="Z97" i="3"/>
  <c r="Y141" i="3"/>
  <c r="Z141" i="3"/>
  <c r="AE24" i="3"/>
  <c r="AE24" i="5"/>
  <c r="AE27" i="5"/>
  <c r="AE27" i="3"/>
  <c r="AE55" i="3"/>
  <c r="AE55" i="5"/>
  <c r="AE135" i="5"/>
  <c r="AE135" i="3"/>
  <c r="AE170" i="5"/>
  <c r="AE170" i="3"/>
  <c r="AE17" i="3"/>
  <c r="AE17" i="5"/>
  <c r="AE141" i="5"/>
  <c r="AE141" i="3"/>
  <c r="AE21" i="3"/>
  <c r="AE21" i="5"/>
  <c r="AE15" i="5"/>
  <c r="AE15" i="3"/>
  <c r="AE161" i="3"/>
  <c r="AE161" i="5"/>
  <c r="AE60" i="5"/>
  <c r="AE60" i="3"/>
  <c r="AE116" i="3"/>
  <c r="AE116" i="5"/>
  <c r="AE176" i="3"/>
  <c r="AE176" i="5"/>
  <c r="AE180" i="3"/>
  <c r="AE180" i="5"/>
  <c r="AE193" i="3"/>
  <c r="AE193" i="5"/>
  <c r="AE7" i="5"/>
  <c r="AE7" i="3"/>
  <c r="AE148" i="3"/>
  <c r="AE148" i="5"/>
  <c r="Y172" i="3"/>
  <c r="Z172" i="3"/>
  <c r="Z137" i="3"/>
  <c r="Y137" i="3"/>
  <c r="Y88" i="3"/>
  <c r="Z88" i="3"/>
  <c r="Y143" i="3"/>
  <c r="Z143" i="3"/>
  <c r="Z110" i="3"/>
  <c r="Y110" i="3"/>
  <c r="Z84" i="3"/>
  <c r="Y84" i="3"/>
  <c r="Y181" i="3"/>
  <c r="Z181" i="3"/>
  <c r="Z106" i="3"/>
  <c r="Y106" i="3"/>
  <c r="Z12" i="3"/>
  <c r="Y12" i="3"/>
  <c r="Y212" i="3"/>
  <c r="Z212" i="3"/>
  <c r="Z159" i="3"/>
  <c r="Y159" i="3"/>
  <c r="Y139" i="3"/>
  <c r="Z139" i="3"/>
  <c r="Y111" i="3"/>
  <c r="Z111" i="3"/>
  <c r="Z197" i="3"/>
  <c r="Y197" i="3"/>
  <c r="Y40" i="3"/>
  <c r="Z40" i="3"/>
  <c r="Z31" i="3"/>
  <c r="Y31" i="3"/>
  <c r="Z53" i="3"/>
  <c r="Y53" i="3"/>
  <c r="Y102" i="3"/>
  <c r="Z102" i="3"/>
  <c r="AE106" i="3"/>
  <c r="AE106" i="5"/>
  <c r="AE121" i="5"/>
  <c r="AE121" i="3"/>
  <c r="Y187" i="3"/>
  <c r="Z187" i="3"/>
  <c r="Y201" i="3"/>
  <c r="Z201" i="3"/>
  <c r="AE194" i="5"/>
  <c r="AE194" i="3"/>
  <c r="AE200" i="5"/>
  <c r="AE200" i="3"/>
  <c r="AE139" i="3"/>
  <c r="AE139" i="5"/>
  <c r="AE192" i="3"/>
  <c r="AE192" i="5"/>
  <c r="AE157" i="3"/>
  <c r="AE157" i="5"/>
  <c r="AE28" i="3"/>
  <c r="AE28" i="5"/>
  <c r="AE98" i="3"/>
  <c r="AE98" i="5"/>
  <c r="AE120" i="3"/>
  <c r="AE120" i="5"/>
  <c r="AE216" i="3"/>
  <c r="AE216" i="5"/>
  <c r="AE62" i="3"/>
  <c r="AE62" i="5"/>
  <c r="AE172" i="3"/>
  <c r="AE172" i="5"/>
  <c r="AE205" i="5"/>
  <c r="AE205" i="3"/>
  <c r="AE87" i="3"/>
  <c r="AE87" i="5"/>
  <c r="AE23" i="3"/>
  <c r="AE23" i="5"/>
  <c r="AE26" i="3"/>
  <c r="AE26" i="5"/>
  <c r="AE6" i="3"/>
  <c r="AE6" i="5"/>
  <c r="AE113" i="5"/>
  <c r="AE113" i="3"/>
  <c r="Z154" i="3"/>
  <c r="Y154" i="3"/>
  <c r="Y184" i="3"/>
  <c r="Z184" i="3"/>
  <c r="Y140" i="3"/>
  <c r="Z140" i="3"/>
  <c r="Z166" i="3"/>
  <c r="Y166" i="3"/>
  <c r="Y60" i="3"/>
  <c r="Z60" i="3"/>
  <c r="Z200" i="3"/>
  <c r="Y200" i="3"/>
  <c r="Z215" i="3"/>
  <c r="Y215" i="3"/>
  <c r="Y132" i="3"/>
  <c r="Z132" i="3"/>
  <c r="Z155" i="3"/>
  <c r="Y155" i="3"/>
  <c r="Y17" i="3"/>
  <c r="Z17" i="3"/>
  <c r="Z73" i="3"/>
  <c r="Y73" i="3"/>
  <c r="Y116" i="3"/>
  <c r="Z116" i="3"/>
  <c r="Y28" i="3"/>
  <c r="Z28" i="3"/>
  <c r="Y180" i="3"/>
  <c r="Z180" i="3"/>
  <c r="Z170" i="3"/>
  <c r="Y170" i="3"/>
  <c r="Y33" i="3"/>
  <c r="Z33" i="3"/>
  <c r="Y115" i="3"/>
  <c r="Z115" i="3"/>
  <c r="Y130" i="3"/>
  <c r="Z130" i="3"/>
  <c r="AE103" i="5"/>
  <c r="AE103" i="3"/>
  <c r="Y209" i="3"/>
  <c r="Z209" i="3"/>
  <c r="Y64" i="3"/>
  <c r="Z64" i="3"/>
  <c r="AE150" i="3"/>
  <c r="AE150" i="5"/>
  <c r="AE159" i="3"/>
  <c r="AE159" i="5"/>
  <c r="AE108" i="5"/>
  <c r="AE108" i="3"/>
  <c r="AE212" i="3"/>
  <c r="AE212" i="5"/>
  <c r="AE130" i="3"/>
  <c r="AE130" i="5"/>
  <c r="AE185" i="3"/>
  <c r="AE185" i="5"/>
  <c r="AE202" i="3"/>
  <c r="AE202" i="5"/>
  <c r="AE44" i="3"/>
  <c r="AE44" i="5"/>
  <c r="AE34" i="5"/>
  <c r="AE34" i="3"/>
  <c r="AE167" i="5"/>
  <c r="AE167" i="3"/>
  <c r="AE49" i="3"/>
  <c r="AE49" i="5"/>
  <c r="AE178" i="5"/>
  <c r="AE178" i="3"/>
  <c r="AE93" i="3"/>
  <c r="AE93" i="5"/>
  <c r="AE105" i="3"/>
  <c r="AE105" i="5"/>
  <c r="AE86" i="3"/>
  <c r="AE86" i="5"/>
  <c r="AE82" i="5"/>
  <c r="AE82" i="3"/>
  <c r="AE143" i="5"/>
  <c r="AE143" i="3"/>
  <c r="Z196" i="3"/>
  <c r="Y196" i="3"/>
  <c r="Y81" i="3"/>
  <c r="Z81" i="3"/>
  <c r="Y134" i="3"/>
  <c r="Z134" i="3"/>
  <c r="Z149" i="3"/>
  <c r="Y149" i="3"/>
  <c r="Y109" i="3"/>
  <c r="Z109" i="3"/>
  <c r="Z175" i="3"/>
  <c r="Y175" i="3"/>
  <c r="Z129" i="3"/>
  <c r="Y129" i="3"/>
  <c r="Y107" i="3"/>
  <c r="Z107" i="3"/>
  <c r="Y82" i="3"/>
  <c r="Z82" i="3"/>
  <c r="Z69" i="3"/>
  <c r="Y69" i="3"/>
  <c r="Y39" i="3"/>
  <c r="Z39" i="3"/>
  <c r="Z35" i="3"/>
  <c r="Y35" i="3"/>
  <c r="Z167" i="3"/>
  <c r="Y167" i="3"/>
  <c r="Y10" i="3"/>
  <c r="Z10" i="3"/>
  <c r="Z120" i="3"/>
  <c r="Y120" i="3"/>
  <c r="Y100" i="3"/>
  <c r="Z100" i="3"/>
  <c r="Y146" i="3"/>
  <c r="Z146" i="3"/>
  <c r="Z99" i="3"/>
  <c r="Y99" i="3"/>
  <c r="AE31" i="5"/>
  <c r="AE31" i="3"/>
  <c r="AE80" i="3"/>
  <c r="AE80" i="5"/>
  <c r="Y138" i="3"/>
  <c r="Z138" i="3"/>
  <c r="Y118" i="3"/>
  <c r="Z118" i="3"/>
  <c r="AE214" i="3"/>
  <c r="AE214" i="5"/>
  <c r="AE115" i="5"/>
  <c r="AE115" i="3"/>
  <c r="AE126" i="3"/>
  <c r="AE126" i="5"/>
  <c r="AE188" i="3"/>
  <c r="AE188" i="5"/>
  <c r="AE53" i="3"/>
  <c r="AE53" i="5"/>
  <c r="AE203" i="5"/>
  <c r="AE203" i="3"/>
  <c r="AE63" i="5"/>
  <c r="AE63" i="3"/>
  <c r="AE131" i="3"/>
  <c r="AE131" i="5"/>
  <c r="AE142" i="3"/>
  <c r="AE142" i="5"/>
  <c r="AE156" i="3"/>
  <c r="AE156" i="5"/>
  <c r="AE166" i="5"/>
  <c r="AE166" i="3"/>
  <c r="AE124" i="3"/>
  <c r="AE124" i="5"/>
  <c r="AE204" i="3"/>
  <c r="AE204" i="5"/>
  <c r="AE213" i="3"/>
  <c r="AE213" i="5"/>
  <c r="AE107" i="3"/>
  <c r="AE107" i="5"/>
  <c r="AE201" i="5"/>
  <c r="AE201" i="3"/>
  <c r="AE51" i="5"/>
  <c r="AE51" i="3"/>
  <c r="Y45" i="3"/>
  <c r="Z45" i="3"/>
  <c r="Y122" i="3"/>
  <c r="Z122" i="3"/>
  <c r="Z108" i="3"/>
  <c r="Y108" i="3"/>
  <c r="Z190" i="3"/>
  <c r="Y190" i="3"/>
  <c r="Z177" i="3"/>
  <c r="Y177" i="3"/>
  <c r="Y66" i="3"/>
  <c r="Z66" i="3"/>
  <c r="Z93" i="3"/>
  <c r="Y93" i="3"/>
  <c r="Y57" i="3"/>
  <c r="Z57" i="3"/>
  <c r="Z101" i="3"/>
  <c r="Y101" i="3"/>
  <c r="Z152" i="3"/>
  <c r="Y152" i="3"/>
  <c r="Z85" i="3"/>
  <c r="Y85" i="3"/>
  <c r="Z78" i="3"/>
  <c r="Y78" i="3"/>
  <c r="Z86" i="3"/>
  <c r="Y86" i="3"/>
  <c r="Y117" i="3"/>
  <c r="Z117" i="3"/>
  <c r="Y188" i="3"/>
  <c r="Z188" i="3"/>
  <c r="Y95" i="3"/>
  <c r="Z95" i="3"/>
  <c r="Y144" i="3"/>
  <c r="Z144" i="3"/>
  <c r="Y79" i="3"/>
  <c r="Z79" i="3"/>
  <c r="AE48" i="3"/>
  <c r="AE48" i="5"/>
  <c r="AE198" i="3"/>
  <c r="AE198" i="5"/>
  <c r="AE46" i="3"/>
  <c r="AE46" i="5"/>
  <c r="AE91" i="5"/>
  <c r="AE91" i="3"/>
  <c r="AE114" i="3"/>
  <c r="AE114" i="5"/>
  <c r="AE56" i="3"/>
  <c r="AE56" i="5"/>
  <c r="AE96" i="5"/>
  <c r="AE96" i="3"/>
  <c r="AE73" i="3"/>
  <c r="AE73" i="5"/>
  <c r="AE208" i="3"/>
  <c r="AE208" i="5"/>
  <c r="AE5" i="3"/>
  <c r="AE5" i="5"/>
  <c r="AE122" i="5"/>
  <c r="AE122" i="3"/>
  <c r="AE111" i="5"/>
  <c r="AE111" i="3"/>
  <c r="AE206" i="3"/>
  <c r="AE206" i="5"/>
  <c r="AE19" i="3"/>
  <c r="AE19" i="5"/>
  <c r="AE191" i="3"/>
  <c r="AE191" i="5"/>
  <c r="AE8" i="3"/>
  <c r="AE8" i="5"/>
  <c r="AE183" i="5"/>
  <c r="AE183" i="3"/>
  <c r="AE110" i="3"/>
  <c r="AE110" i="5"/>
  <c r="Y9" i="3"/>
  <c r="Z9" i="3"/>
  <c r="Y62" i="3"/>
  <c r="Z62" i="3"/>
  <c r="Y25" i="3"/>
  <c r="Z25" i="3"/>
  <c r="Y77" i="3"/>
  <c r="Z77" i="3"/>
  <c r="Z133" i="3"/>
  <c r="Y133" i="3"/>
  <c r="Z125" i="3"/>
  <c r="Y125" i="3"/>
  <c r="Y23" i="3"/>
  <c r="Z23" i="3"/>
  <c r="Y174" i="3"/>
  <c r="Z174" i="3"/>
  <c r="Z87" i="3"/>
  <c r="Y87" i="3"/>
  <c r="Z49" i="3"/>
  <c r="Y49" i="3"/>
  <c r="Z182" i="3"/>
  <c r="Y182" i="3"/>
  <c r="Y92" i="3"/>
  <c r="Z92" i="3"/>
  <c r="Y8" i="3"/>
  <c r="Z8" i="3"/>
  <c r="Y163" i="3"/>
  <c r="Z163" i="3"/>
  <c r="Z210" i="3"/>
  <c r="Y210" i="3"/>
  <c r="Y76" i="3"/>
  <c r="Z76" i="3"/>
  <c r="Z94" i="3"/>
  <c r="Y94" i="3"/>
  <c r="Z50" i="3"/>
  <c r="Y50" i="3"/>
  <c r="AE47" i="3"/>
  <c r="AE47" i="5"/>
  <c r="AE97" i="3"/>
  <c r="AE97" i="5"/>
  <c r="Z52" i="3"/>
  <c r="Y52" i="3"/>
  <c r="Y48" i="3"/>
  <c r="Z48" i="3"/>
  <c r="AE84" i="3"/>
  <c r="AE84" i="5"/>
  <c r="AE78" i="3"/>
  <c r="AE78" i="5"/>
  <c r="AE171" i="3"/>
  <c r="AE171" i="5"/>
  <c r="AE125" i="3"/>
  <c r="AE125" i="5"/>
  <c r="AE32" i="3"/>
  <c r="AE32" i="5"/>
  <c r="AE37" i="5"/>
  <c r="AE37" i="3"/>
  <c r="AE99" i="5"/>
  <c r="AE99" i="3"/>
  <c r="AE61" i="3"/>
  <c r="AE61" i="5"/>
  <c r="AE165" i="3"/>
  <c r="AE165" i="5"/>
  <c r="AE164" i="3"/>
  <c r="AE164" i="5"/>
  <c r="AE10" i="3"/>
  <c r="AE10" i="5"/>
  <c r="AE72" i="5"/>
  <c r="AE72" i="3"/>
  <c r="AE54" i="3"/>
  <c r="AE54" i="5"/>
  <c r="AE162" i="3"/>
  <c r="AE162" i="5"/>
  <c r="AE41" i="3"/>
  <c r="AE41" i="5"/>
  <c r="AE79" i="3"/>
  <c r="AE79" i="5"/>
  <c r="AE45" i="3"/>
  <c r="AE45" i="5"/>
  <c r="AE42" i="5"/>
  <c r="AE42" i="3"/>
  <c r="AE197" i="3"/>
  <c r="AE197" i="5"/>
  <c r="Z46" i="3"/>
  <c r="Y46" i="3"/>
  <c r="Z153" i="3"/>
  <c r="Y153" i="3"/>
  <c r="Z18" i="3"/>
  <c r="Y18" i="3"/>
  <c r="Y176" i="3"/>
  <c r="Z176" i="3"/>
  <c r="Y158" i="3"/>
  <c r="Z158" i="3"/>
  <c r="Y186" i="3"/>
  <c r="Z186" i="3"/>
  <c r="Z55" i="3"/>
  <c r="Y55" i="3"/>
  <c r="Z89" i="3"/>
  <c r="Y89" i="3"/>
  <c r="Y103" i="3"/>
  <c r="Z103" i="3"/>
  <c r="Y145" i="3"/>
  <c r="Z145" i="3"/>
  <c r="Y161" i="3"/>
  <c r="Z161" i="3"/>
  <c r="Y56" i="3"/>
  <c r="Z56" i="3"/>
  <c r="Z213" i="3"/>
  <c r="Y213" i="3"/>
  <c r="Y41" i="3"/>
  <c r="Z41" i="3"/>
  <c r="Z162" i="3"/>
  <c r="Y162" i="3"/>
  <c r="Z191" i="3"/>
  <c r="Y191" i="3"/>
  <c r="Y13" i="3"/>
  <c r="Z13" i="3"/>
  <c r="Y54" i="3"/>
  <c r="Z54" i="3"/>
  <c r="AE57" i="3"/>
  <c r="AE57" i="5"/>
  <c r="AE95" i="3"/>
  <c r="AE95" i="5"/>
  <c r="AE64" i="3"/>
  <c r="AE64" i="5"/>
  <c r="AE145" i="5"/>
  <c r="AE145" i="3"/>
  <c r="AE119" i="3"/>
  <c r="AE119" i="5"/>
  <c r="AE67" i="3"/>
  <c r="AE67" i="5"/>
  <c r="AE153" i="3"/>
  <c r="AE153" i="5"/>
  <c r="AE83" i="3"/>
  <c r="AE83" i="5"/>
  <c r="AE128" i="5"/>
  <c r="AE128" i="3"/>
  <c r="AE74" i="3"/>
  <c r="AE74" i="5"/>
  <c r="AE118" i="3"/>
  <c r="AE118" i="5"/>
  <c r="AE149" i="5"/>
  <c r="AE149" i="3"/>
  <c r="AE50" i="3"/>
  <c r="AE50" i="5"/>
  <c r="AE127" i="3"/>
  <c r="AE127" i="5"/>
  <c r="AE30" i="5"/>
  <c r="AE30" i="3"/>
  <c r="AE151" i="3"/>
  <c r="AE151" i="5"/>
  <c r="AE169" i="5"/>
  <c r="AE169" i="3"/>
  <c r="AE147" i="3"/>
  <c r="AE147" i="5"/>
  <c r="AE39" i="3"/>
  <c r="AE39" i="5"/>
  <c r="AE92" i="3"/>
  <c r="AE92" i="5"/>
  <c r="Z75" i="3"/>
  <c r="Y75" i="3"/>
  <c r="Y126" i="3"/>
  <c r="Z126" i="3"/>
  <c r="Z189" i="3"/>
  <c r="Y189" i="3"/>
  <c r="Z179" i="3"/>
  <c r="Y179" i="3"/>
  <c r="Z168" i="3"/>
  <c r="Y168" i="3"/>
  <c r="Y199" i="3"/>
  <c r="Z199" i="3"/>
  <c r="Z34" i="3"/>
  <c r="Y34" i="3"/>
  <c r="Y128" i="3"/>
  <c r="Z128" i="3"/>
  <c r="Z14" i="3"/>
  <c r="Y14" i="3"/>
  <c r="Z42" i="3"/>
  <c r="Y42" i="3"/>
  <c r="Y157" i="3"/>
  <c r="Z157" i="3"/>
  <c r="Z156" i="3"/>
  <c r="Y156" i="3"/>
  <c r="Y59" i="3"/>
  <c r="Z59" i="3"/>
  <c r="Z119" i="3"/>
  <c r="Y119" i="3"/>
  <c r="Z96" i="3"/>
  <c r="Y96" i="3"/>
  <c r="Y211" i="3"/>
  <c r="Z211" i="3"/>
  <c r="Z208" i="3"/>
  <c r="Y208" i="3"/>
  <c r="Z6" i="3"/>
  <c r="Y6" i="3"/>
  <c r="X3" i="3"/>
  <c r="X4" i="3"/>
  <c r="AD3" i="3"/>
  <c r="AD4" i="3"/>
  <c r="AC220" i="3" l="1"/>
  <c r="AB221" i="3"/>
  <c r="W220" i="3"/>
  <c r="V221" i="3"/>
  <c r="W224" i="5"/>
  <c r="V225" i="5"/>
  <c r="AC225" i="5"/>
  <c r="AB226" i="5"/>
  <c r="AJ8" i="3"/>
  <c r="AK8" i="3"/>
  <c r="AK12" i="3"/>
  <c r="AJ12" i="3"/>
  <c r="AH9" i="3"/>
  <c r="AI9" i="3"/>
  <c r="AK5" i="3"/>
  <c r="AJ5" i="3"/>
  <c r="AJ15" i="3"/>
  <c r="AK15" i="3"/>
  <c r="AK11" i="3"/>
  <c r="AJ11" i="3"/>
  <c r="AI11" i="3"/>
  <c r="AH11" i="3"/>
  <c r="AH13" i="3"/>
  <c r="AI13" i="3"/>
  <c r="AJ7" i="3"/>
  <c r="AK7" i="3"/>
  <c r="AI5" i="3"/>
  <c r="AH5" i="3"/>
  <c r="AI6" i="3"/>
  <c r="AH6" i="3"/>
  <c r="AK6" i="3"/>
  <c r="AJ6" i="3"/>
  <c r="AK9" i="3"/>
  <c r="AJ9" i="3"/>
  <c r="AI10" i="3"/>
  <c r="AH10" i="3"/>
  <c r="Y4" i="3"/>
  <c r="AH4" i="3"/>
  <c r="Z4" i="3"/>
  <c r="AI4" i="3"/>
  <c r="AI7" i="3"/>
  <c r="AH7" i="3"/>
  <c r="AE4" i="3"/>
  <c r="AJ4" i="3"/>
  <c r="AK4" i="3"/>
  <c r="AE4" i="5"/>
  <c r="AJ10" i="3"/>
  <c r="AK10" i="3"/>
  <c r="AE3" i="3"/>
  <c r="AJ3" i="3"/>
  <c r="AK3" i="3"/>
  <c r="AK16" i="3" s="1"/>
  <c r="AE3" i="5"/>
  <c r="AH12" i="3"/>
  <c r="AI12" i="3"/>
  <c r="AJ14" i="3"/>
  <c r="AK14" i="3"/>
  <c r="AH14" i="3"/>
  <c r="AI14" i="3"/>
  <c r="AH3" i="3"/>
  <c r="Z3" i="3"/>
  <c r="Y3" i="3"/>
  <c r="AI3" i="3"/>
  <c r="AH15" i="3"/>
  <c r="AI15" i="3"/>
  <c r="AJ13" i="3"/>
  <c r="AK13" i="3"/>
  <c r="AI8" i="3"/>
  <c r="AH8" i="3"/>
  <c r="W221" i="3" l="1"/>
  <c r="V222" i="3"/>
  <c r="AC221" i="3"/>
  <c r="AB222" i="3"/>
  <c r="AC226" i="5"/>
  <c r="AB227" i="5"/>
  <c r="W225" i="5"/>
  <c r="V226" i="5"/>
  <c r="AJ16" i="3"/>
  <c r="AI16" i="3"/>
  <c r="AH16" i="3"/>
  <c r="W222" i="3" l="1"/>
  <c r="V223" i="3"/>
  <c r="AC222" i="3"/>
  <c r="AB223" i="3"/>
  <c r="W226" i="5"/>
  <c r="V227" i="5"/>
  <c r="AC227" i="5"/>
  <c r="AB228" i="5"/>
  <c r="AC223" i="3" l="1"/>
  <c r="AB224" i="3"/>
  <c r="W223" i="3"/>
  <c r="V224" i="3"/>
  <c r="AC228" i="5"/>
  <c r="AB229" i="5"/>
  <c r="W227" i="5"/>
  <c r="V228" i="5"/>
  <c r="AC224" i="3" l="1"/>
  <c r="AB225" i="3"/>
  <c r="W224" i="3"/>
  <c r="V225" i="3"/>
  <c r="W228" i="5"/>
  <c r="V229" i="5"/>
  <c r="AC229" i="5"/>
  <c r="AB230" i="5"/>
  <c r="W225" i="3" l="1"/>
  <c r="V226" i="3"/>
  <c r="AC225" i="3"/>
  <c r="AB226" i="3"/>
  <c r="AC230" i="5"/>
  <c r="AB231" i="5"/>
  <c r="W229" i="5"/>
  <c r="V230" i="5"/>
  <c r="AC226" i="3" l="1"/>
  <c r="AB227" i="3"/>
  <c r="W226" i="3"/>
  <c r="V227" i="3"/>
  <c r="W230" i="5"/>
  <c r="V231" i="5"/>
  <c r="AC231" i="5"/>
  <c r="AB232" i="5"/>
  <c r="W227" i="3" l="1"/>
  <c r="V228" i="3"/>
  <c r="AC227" i="3"/>
  <c r="AB228" i="3"/>
  <c r="AC232" i="5"/>
  <c r="AB233" i="5"/>
  <c r="W231" i="5"/>
  <c r="V232" i="5"/>
  <c r="AC228" i="3" l="1"/>
  <c r="AB229" i="3"/>
  <c r="W228" i="3"/>
  <c r="V229" i="3"/>
  <c r="W232" i="5"/>
  <c r="V233" i="5"/>
  <c r="AC233" i="5"/>
  <c r="AB234" i="5"/>
  <c r="AC229" i="3" l="1"/>
  <c r="AB230" i="3"/>
  <c r="W229" i="3"/>
  <c r="V230" i="3"/>
  <c r="AC234" i="5"/>
  <c r="AB235" i="5"/>
  <c r="W233" i="5"/>
  <c r="V234" i="5"/>
  <c r="W230" i="3" l="1"/>
  <c r="V231" i="3"/>
  <c r="AC230" i="3"/>
  <c r="AB231" i="3"/>
  <c r="W234" i="5"/>
  <c r="V235" i="5"/>
  <c r="AC235" i="5"/>
  <c r="AB236" i="5"/>
  <c r="W231" i="3" l="1"/>
  <c r="V232" i="3"/>
  <c r="AC231" i="3"/>
  <c r="AB232" i="3"/>
  <c r="AC236" i="5"/>
  <c r="AB237" i="5"/>
  <c r="W235" i="5"/>
  <c r="V236" i="5"/>
  <c r="AC232" i="3" l="1"/>
  <c r="AB233" i="3"/>
  <c r="W232" i="3"/>
  <c r="V233" i="3"/>
  <c r="W236" i="5"/>
  <c r="V237" i="5"/>
  <c r="AC237" i="5"/>
  <c r="AB238" i="5"/>
  <c r="W233" i="3" l="1"/>
  <c r="V234" i="3"/>
  <c r="AC233" i="3"/>
  <c r="AB234" i="3"/>
  <c r="AC238" i="5"/>
  <c r="AB239" i="5"/>
  <c r="W237" i="5"/>
  <c r="V238" i="5"/>
  <c r="AC234" i="3" l="1"/>
  <c r="AB235" i="3"/>
  <c r="W234" i="3"/>
  <c r="V235" i="3"/>
  <c r="W238" i="5"/>
  <c r="V239" i="5"/>
  <c r="AC239" i="5"/>
  <c r="AB240" i="5"/>
  <c r="W235" i="3" l="1"/>
  <c r="V236" i="3"/>
  <c r="AC235" i="3"/>
  <c r="AB236" i="3"/>
  <c r="AC240" i="5"/>
  <c r="AB241" i="5"/>
  <c r="W239" i="5"/>
  <c r="V240" i="5"/>
  <c r="AC236" i="3" l="1"/>
  <c r="AB237" i="3"/>
  <c r="W236" i="3"/>
  <c r="V237" i="3"/>
  <c r="W240" i="5"/>
  <c r="V241" i="5"/>
  <c r="AC241" i="5"/>
  <c r="AB242" i="5"/>
  <c r="AC237" i="3" l="1"/>
  <c r="AB238" i="3"/>
  <c r="W237" i="3"/>
  <c r="V238" i="3"/>
  <c r="AC242" i="5"/>
  <c r="AB243" i="5"/>
  <c r="W241" i="5"/>
  <c r="V242" i="5"/>
  <c r="W238" i="3" l="1"/>
  <c r="V239" i="3"/>
  <c r="AC238" i="3"/>
  <c r="AB239" i="3"/>
  <c r="W242" i="5"/>
  <c r="V243" i="5"/>
  <c r="AC243" i="5"/>
  <c r="AB244" i="5"/>
  <c r="W239" i="3" l="1"/>
  <c r="V240" i="3"/>
  <c r="AC239" i="3"/>
  <c r="AB240" i="3"/>
  <c r="AC244" i="5"/>
  <c r="AB245" i="5"/>
  <c r="W243" i="5"/>
  <c r="V244" i="5"/>
  <c r="W240" i="3" l="1"/>
  <c r="V241" i="3"/>
  <c r="AC240" i="3"/>
  <c r="AB241" i="3"/>
  <c r="W244" i="5"/>
  <c r="V245" i="5"/>
  <c r="AC245" i="5"/>
  <c r="AB246" i="5"/>
  <c r="W241" i="3" l="1"/>
  <c r="V242" i="3"/>
  <c r="AC241" i="3"/>
  <c r="AB242" i="3"/>
  <c r="AC246" i="5"/>
  <c r="AB247" i="5"/>
  <c r="W245" i="5"/>
  <c r="V246" i="5"/>
  <c r="W242" i="3" l="1"/>
  <c r="V243" i="3"/>
  <c r="AC242" i="3"/>
  <c r="AB243" i="3"/>
  <c r="W246" i="5"/>
  <c r="V247" i="5"/>
  <c r="AC247" i="5"/>
  <c r="AB248" i="5"/>
  <c r="AC243" i="3" l="1"/>
  <c r="AB244" i="3"/>
  <c r="W243" i="3"/>
  <c r="V244" i="3"/>
  <c r="AC248" i="5"/>
  <c r="AB249" i="5"/>
  <c r="W247" i="5"/>
  <c r="V248" i="5"/>
  <c r="W244" i="3" l="1"/>
  <c r="V245" i="3"/>
  <c r="AC244" i="3"/>
  <c r="AB245" i="3"/>
  <c r="W248" i="5"/>
  <c r="V249" i="5"/>
  <c r="AC249" i="5"/>
  <c r="AB250" i="5"/>
  <c r="AC245" i="3" l="1"/>
  <c r="AB246" i="3"/>
  <c r="W245" i="3"/>
  <c r="V246" i="3"/>
  <c r="AC250" i="5"/>
  <c r="AB251" i="5"/>
  <c r="W249" i="5"/>
  <c r="V250" i="5"/>
  <c r="W246" i="3" l="1"/>
  <c r="V247" i="3"/>
  <c r="AC246" i="3"/>
  <c r="AB247" i="3"/>
  <c r="W250" i="5"/>
  <c r="V251" i="5"/>
  <c r="AC251" i="5"/>
  <c r="AB252" i="5"/>
  <c r="AC247" i="3" l="1"/>
  <c r="AB248" i="3"/>
  <c r="W247" i="3"/>
  <c r="V248" i="3"/>
  <c r="AC252" i="5"/>
  <c r="AB253" i="5"/>
  <c r="W251" i="5"/>
  <c r="V252" i="5"/>
  <c r="W248" i="3" l="1"/>
  <c r="V249" i="3"/>
  <c r="AC248" i="3"/>
  <c r="AB249" i="3"/>
  <c r="W252" i="5"/>
  <c r="V253" i="5"/>
  <c r="AC253" i="5"/>
  <c r="AB254" i="5"/>
  <c r="AC249" i="3" l="1"/>
  <c r="AB250" i="3"/>
  <c r="W249" i="3"/>
  <c r="V250" i="3"/>
  <c r="AC254" i="5"/>
  <c r="AB255" i="5"/>
  <c r="W253" i="5"/>
  <c r="V254" i="5"/>
  <c r="W250" i="3" l="1"/>
  <c r="V251" i="3"/>
  <c r="AC250" i="3"/>
  <c r="AB251" i="3"/>
  <c r="W254" i="5"/>
  <c r="V255" i="5"/>
  <c r="AC255" i="5"/>
  <c r="AB256" i="5"/>
  <c r="W251" i="3" l="1"/>
  <c r="V252" i="3"/>
  <c r="AC251" i="3"/>
  <c r="AB252" i="3"/>
  <c r="AC256" i="5"/>
  <c r="AB257" i="5"/>
  <c r="W255" i="5"/>
  <c r="V256" i="5"/>
  <c r="W252" i="3" l="1"/>
  <c r="V253" i="3"/>
  <c r="AC252" i="3"/>
  <c r="AB253" i="3"/>
  <c r="W256" i="5"/>
  <c r="V257" i="5"/>
  <c r="AC257" i="5"/>
  <c r="AB258" i="5"/>
  <c r="AC253" i="3" l="1"/>
  <c r="AB254" i="3"/>
  <c r="W253" i="3"/>
  <c r="V254" i="3"/>
  <c r="AC258" i="5"/>
  <c r="AB259" i="5"/>
  <c r="W257" i="5"/>
  <c r="V258" i="5"/>
  <c r="W254" i="3" l="1"/>
  <c r="V255" i="3"/>
  <c r="AC254" i="3"/>
  <c r="AB255" i="3"/>
  <c r="W258" i="5"/>
  <c r="V259" i="5"/>
  <c r="AC259" i="5"/>
  <c r="AB260" i="5"/>
  <c r="AC255" i="3" l="1"/>
  <c r="AB256" i="3"/>
  <c r="W255" i="3"/>
  <c r="V256" i="3"/>
  <c r="AC260" i="5"/>
  <c r="AB261" i="5"/>
  <c r="W259" i="5"/>
  <c r="V260" i="5"/>
  <c r="W256" i="3" l="1"/>
  <c r="V257" i="3"/>
  <c r="AC256" i="3"/>
  <c r="AB257" i="3"/>
  <c r="W260" i="5"/>
  <c r="V261" i="5"/>
  <c r="AC261" i="5"/>
  <c r="AB262" i="5"/>
  <c r="W257" i="3" l="1"/>
  <c r="V258" i="3"/>
  <c r="AC257" i="3"/>
  <c r="AB258" i="3"/>
  <c r="AC262" i="5"/>
  <c r="AB263" i="5"/>
  <c r="W261" i="5"/>
  <c r="V262" i="5"/>
  <c r="W258" i="3" l="1"/>
  <c r="V259" i="3"/>
  <c r="AC258" i="3"/>
  <c r="AB259" i="3"/>
  <c r="W262" i="5"/>
  <c r="V263" i="5"/>
  <c r="AC263" i="5"/>
  <c r="AB264" i="5"/>
  <c r="AC259" i="3" l="1"/>
  <c r="AB260" i="3"/>
  <c r="W259" i="3"/>
  <c r="V260" i="3"/>
  <c r="AC264" i="5"/>
  <c r="AB265" i="5"/>
  <c r="W263" i="5"/>
  <c r="V264" i="5"/>
  <c r="W260" i="3" l="1"/>
  <c r="V261" i="3"/>
  <c r="AC260" i="3"/>
  <c r="AB261" i="3"/>
  <c r="W264" i="5"/>
  <c r="V265" i="5"/>
  <c r="AC265" i="5"/>
  <c r="AB266" i="5"/>
  <c r="AC261" i="3" l="1"/>
  <c r="AB262" i="3"/>
  <c r="W261" i="3"/>
  <c r="V262" i="3"/>
  <c r="AC266" i="5"/>
  <c r="AB267" i="5"/>
  <c r="W265" i="5"/>
  <c r="V266" i="5"/>
  <c r="W262" i="3" l="1"/>
  <c r="V263" i="3"/>
  <c r="AC262" i="3"/>
  <c r="AB263" i="3"/>
  <c r="W266" i="5"/>
  <c r="V267" i="5"/>
  <c r="AC267" i="5"/>
  <c r="AB268" i="5"/>
  <c r="W263" i="3" l="1"/>
  <c r="V264" i="3"/>
  <c r="AC263" i="3"/>
  <c r="AB264" i="3"/>
  <c r="AC268" i="5"/>
  <c r="AB269" i="5"/>
  <c r="W267" i="5"/>
  <c r="V268" i="5"/>
  <c r="AC264" i="3" l="1"/>
  <c r="AB265" i="3"/>
  <c r="W264" i="3"/>
  <c r="V265" i="3"/>
  <c r="W268" i="5"/>
  <c r="V269" i="5"/>
  <c r="AC269" i="5"/>
  <c r="AB270" i="5"/>
  <c r="W265" i="3" l="1"/>
  <c r="V266" i="3"/>
  <c r="AC265" i="3"/>
  <c r="AB266" i="3"/>
  <c r="AC270" i="5"/>
  <c r="AB271" i="5"/>
  <c r="W269" i="5"/>
  <c r="V270" i="5"/>
  <c r="W266" i="3" l="1"/>
  <c r="V267" i="3"/>
  <c r="AC266" i="3"/>
  <c r="AB267" i="3"/>
  <c r="W270" i="5"/>
  <c r="V271" i="5"/>
  <c r="AC271" i="5"/>
  <c r="AB272" i="5"/>
  <c r="AC267" i="3" l="1"/>
  <c r="AB268" i="3"/>
  <c r="W267" i="3"/>
  <c r="V268" i="3"/>
  <c r="AC272" i="5"/>
  <c r="AB273" i="5"/>
  <c r="W271" i="5"/>
  <c r="V272" i="5"/>
  <c r="W268" i="3" l="1"/>
  <c r="V269" i="3"/>
  <c r="AC268" i="3"/>
  <c r="AB269" i="3"/>
  <c r="W272" i="5"/>
  <c r="V273" i="5"/>
  <c r="AC273" i="5"/>
  <c r="AB274" i="5"/>
  <c r="AC269" i="3" l="1"/>
  <c r="AB270" i="3"/>
  <c r="W269" i="3"/>
  <c r="V270" i="3"/>
  <c r="AC274" i="5"/>
  <c r="AB275" i="5"/>
  <c r="W273" i="5"/>
  <c r="V274" i="5"/>
  <c r="W270" i="3" l="1"/>
  <c r="V271" i="3"/>
  <c r="AC270" i="3"/>
  <c r="AB271" i="3"/>
  <c r="W274" i="5"/>
  <c r="V275" i="5"/>
  <c r="AC275" i="5"/>
  <c r="AB276" i="5"/>
  <c r="AC271" i="3" l="1"/>
  <c r="AB272" i="3"/>
  <c r="W271" i="3"/>
  <c r="V272" i="3"/>
  <c r="AC276" i="5"/>
  <c r="AB277" i="5"/>
  <c r="W275" i="5"/>
  <c r="V276" i="5"/>
  <c r="AC272" i="3" l="1"/>
  <c r="AB273" i="3"/>
  <c r="W272" i="3"/>
  <c r="V273" i="3"/>
  <c r="W276" i="5"/>
  <c r="V277" i="5"/>
  <c r="AC277" i="5"/>
  <c r="AB278" i="5"/>
  <c r="W273" i="3" l="1"/>
  <c r="V274" i="3"/>
  <c r="AC273" i="3"/>
  <c r="AB274" i="3"/>
  <c r="AC278" i="5"/>
  <c r="AB279" i="5"/>
  <c r="W277" i="5"/>
  <c r="V278" i="5"/>
  <c r="AC274" i="3" l="1"/>
  <c r="AB275" i="3"/>
  <c r="W274" i="3"/>
  <c r="V275" i="3"/>
  <c r="W278" i="5"/>
  <c r="V279" i="5"/>
  <c r="AC279" i="5"/>
  <c r="AB280" i="5"/>
  <c r="AC275" i="3" l="1"/>
  <c r="AB276" i="3"/>
  <c r="W275" i="3"/>
  <c r="V276" i="3"/>
  <c r="AC280" i="5"/>
  <c r="AB281" i="5"/>
  <c r="W279" i="5"/>
  <c r="V280" i="5"/>
  <c r="W276" i="3" l="1"/>
  <c r="V277" i="3"/>
  <c r="AC276" i="3"/>
  <c r="AB277" i="3"/>
  <c r="W280" i="5"/>
  <c r="V281" i="5"/>
  <c r="AC281" i="5"/>
  <c r="AB282" i="5"/>
  <c r="AC277" i="3" l="1"/>
  <c r="AB278" i="3"/>
  <c r="W277" i="3"/>
  <c r="V278" i="3"/>
  <c r="AC282" i="5"/>
  <c r="AB283" i="5"/>
  <c r="W281" i="5"/>
  <c r="V282" i="5"/>
  <c r="W278" i="3" l="1"/>
  <c r="V279" i="3"/>
  <c r="AC278" i="3"/>
  <c r="AB279" i="3"/>
  <c r="W282" i="5"/>
  <c r="V283" i="5"/>
  <c r="AC283" i="5"/>
  <c r="AB284" i="5"/>
  <c r="AC279" i="3" l="1"/>
  <c r="AB280" i="3"/>
  <c r="W279" i="3"/>
  <c r="V280" i="3"/>
  <c r="AC284" i="5"/>
  <c r="AB285" i="5"/>
  <c r="W283" i="5"/>
  <c r="V284" i="5"/>
  <c r="W280" i="3" l="1"/>
  <c r="V281" i="3"/>
  <c r="AC280" i="3"/>
  <c r="AB281" i="3"/>
  <c r="W284" i="5"/>
  <c r="V285" i="5"/>
  <c r="AC285" i="5"/>
  <c r="AB286" i="5"/>
  <c r="AC281" i="3" l="1"/>
  <c r="AB282" i="3"/>
  <c r="W281" i="3"/>
  <c r="V282" i="3"/>
  <c r="AC286" i="5"/>
  <c r="AB287" i="5"/>
  <c r="W285" i="5"/>
  <c r="V286" i="5"/>
  <c r="W282" i="3" l="1"/>
  <c r="V283" i="3"/>
  <c r="AC282" i="3"/>
  <c r="AB283" i="3"/>
  <c r="W286" i="5"/>
  <c r="V287" i="5"/>
  <c r="AC287" i="5"/>
  <c r="AB288" i="5"/>
  <c r="AC283" i="3" l="1"/>
  <c r="AB284" i="3"/>
  <c r="W283" i="3"/>
  <c r="V284" i="3"/>
  <c r="AC288" i="5"/>
  <c r="AB289" i="5"/>
  <c r="W287" i="5"/>
  <c r="V288" i="5"/>
  <c r="W284" i="3" l="1"/>
  <c r="V285" i="3"/>
  <c r="AC284" i="3"/>
  <c r="AB285" i="3"/>
  <c r="W288" i="5"/>
  <c r="V289" i="5"/>
  <c r="AC289" i="5"/>
  <c r="AB290" i="5"/>
  <c r="AC285" i="3" l="1"/>
  <c r="AB286" i="3"/>
  <c r="W285" i="3"/>
  <c r="V286" i="3"/>
  <c r="AC290" i="5"/>
  <c r="AB291" i="5"/>
  <c r="W289" i="5"/>
  <c r="V290" i="5"/>
  <c r="W286" i="3" l="1"/>
  <c r="V287" i="3"/>
  <c r="AC286" i="3"/>
  <c r="AB287" i="3"/>
  <c r="W290" i="5"/>
  <c r="V291" i="5"/>
  <c r="AC291" i="5"/>
  <c r="AB292" i="5"/>
  <c r="AC287" i="3" l="1"/>
  <c r="AB288" i="3"/>
  <c r="W287" i="3"/>
  <c r="V288" i="3"/>
  <c r="AC292" i="5"/>
  <c r="AB293" i="5"/>
  <c r="W291" i="5"/>
  <c r="V292" i="5"/>
  <c r="W288" i="3" l="1"/>
  <c r="V289" i="3"/>
  <c r="AC288" i="3"/>
  <c r="AB289" i="3"/>
  <c r="W292" i="5"/>
  <c r="V293" i="5"/>
  <c r="AC293" i="5"/>
  <c r="AB294" i="5"/>
  <c r="AC289" i="3" l="1"/>
  <c r="AB290" i="3"/>
  <c r="W289" i="3"/>
  <c r="V290" i="3"/>
  <c r="AC294" i="5"/>
  <c r="AB295" i="5"/>
  <c r="W293" i="5"/>
  <c r="V294" i="5"/>
  <c r="W290" i="3" l="1"/>
  <c r="V291" i="3"/>
  <c r="AC290" i="3"/>
  <c r="AB291" i="3"/>
  <c r="W294" i="5"/>
  <c r="V295" i="5"/>
  <c r="AC295" i="5"/>
  <c r="AB296" i="5"/>
  <c r="AC291" i="3" l="1"/>
  <c r="AB292" i="3"/>
  <c r="W291" i="3"/>
  <c r="V292" i="3"/>
  <c r="AC296" i="5"/>
  <c r="AB297" i="5"/>
  <c r="W295" i="5"/>
  <c r="V296" i="5"/>
  <c r="W292" i="3" l="1"/>
  <c r="V293" i="3"/>
  <c r="AC292" i="3"/>
  <c r="AB293" i="3"/>
  <c r="W296" i="5"/>
  <c r="V297" i="5"/>
  <c r="AC297" i="5"/>
  <c r="AB298" i="5"/>
  <c r="W293" i="3" l="1"/>
  <c r="V294" i="3"/>
  <c r="AC293" i="3"/>
  <c r="AB294" i="3"/>
  <c r="AC298" i="5"/>
  <c r="AB299" i="5"/>
  <c r="W297" i="5"/>
  <c r="V298" i="5"/>
  <c r="AC294" i="3" l="1"/>
  <c r="AB295" i="3"/>
  <c r="W294" i="3"/>
  <c r="V295" i="3"/>
  <c r="W298" i="5"/>
  <c r="V299" i="5"/>
  <c r="AC299" i="5"/>
  <c r="AB300" i="5"/>
  <c r="AC295" i="3" l="1"/>
  <c r="AB296" i="3"/>
  <c r="W295" i="3"/>
  <c r="V296" i="3"/>
  <c r="AC300" i="5"/>
  <c r="AB301" i="5"/>
  <c r="W299" i="5"/>
  <c r="V300" i="5"/>
  <c r="AC296" i="3" l="1"/>
  <c r="AB297" i="3"/>
  <c r="W296" i="3"/>
  <c r="V297" i="3"/>
  <c r="W300" i="5"/>
  <c r="V301" i="5"/>
  <c r="AC301" i="5"/>
  <c r="AB302" i="5"/>
  <c r="AC297" i="3" l="1"/>
  <c r="AB298" i="3"/>
  <c r="W297" i="3"/>
  <c r="V298" i="3"/>
  <c r="AC302" i="5"/>
  <c r="AB303" i="5"/>
  <c r="W301" i="5"/>
  <c r="V302" i="5"/>
  <c r="W298" i="3" l="1"/>
  <c r="V299" i="3"/>
  <c r="AC298" i="3"/>
  <c r="AB299" i="3"/>
  <c r="W302" i="5"/>
  <c r="V303" i="5"/>
  <c r="AC303" i="5"/>
  <c r="AB304" i="5"/>
  <c r="AC299" i="3" l="1"/>
  <c r="AB300" i="3"/>
  <c r="W299" i="3"/>
  <c r="V300" i="3"/>
  <c r="AC304" i="5"/>
  <c r="AB305" i="5"/>
  <c r="W303" i="5"/>
  <c r="V304" i="5"/>
  <c r="W300" i="3" l="1"/>
  <c r="V301" i="3"/>
  <c r="AC300" i="3"/>
  <c r="AB301" i="3"/>
  <c r="AC305" i="5"/>
  <c r="AB306" i="5"/>
  <c r="W304" i="5"/>
  <c r="V305" i="5"/>
  <c r="AC301" i="3" l="1"/>
  <c r="AB302" i="3"/>
  <c r="W301" i="3"/>
  <c r="V302" i="3"/>
  <c r="W305" i="5"/>
  <c r="V306" i="5"/>
  <c r="AC306" i="5"/>
  <c r="AB307" i="5"/>
  <c r="W302" i="3" l="1"/>
  <c r="V303" i="3"/>
  <c r="AC302" i="3"/>
  <c r="AB303" i="3"/>
  <c r="W306" i="5"/>
  <c r="V307" i="5"/>
  <c r="AC307" i="5"/>
  <c r="AB308" i="5"/>
  <c r="AC303" i="3" l="1"/>
  <c r="AB304" i="3"/>
  <c r="W303" i="3"/>
  <c r="V304" i="3"/>
  <c r="AC308" i="5"/>
  <c r="AB309" i="5"/>
  <c r="W307" i="5"/>
  <c r="V308" i="5"/>
  <c r="W304" i="3" l="1"/>
  <c r="V305" i="3"/>
  <c r="AC304" i="3"/>
  <c r="AB305" i="3"/>
  <c r="W308" i="5"/>
  <c r="V309" i="5"/>
  <c r="AC309" i="5"/>
  <c r="AB310" i="5"/>
  <c r="AC305" i="3" l="1"/>
  <c r="AB306" i="3"/>
  <c r="W305" i="3"/>
  <c r="V306" i="3"/>
  <c r="AC310" i="5"/>
  <c r="AB311" i="5"/>
  <c r="W309" i="5"/>
  <c r="V310" i="5"/>
  <c r="W306" i="3" l="1"/>
  <c r="V307" i="3"/>
  <c r="AC306" i="3"/>
  <c r="AB307" i="3"/>
  <c r="W310" i="5"/>
  <c r="V311" i="5"/>
  <c r="AC311" i="5"/>
  <c r="AB312" i="5"/>
  <c r="AC307" i="3" l="1"/>
  <c r="AB308" i="3"/>
  <c r="W307" i="3"/>
  <c r="V308" i="3"/>
  <c r="AC312" i="5"/>
  <c r="AB313" i="5"/>
  <c r="W311" i="5"/>
  <c r="V312" i="5"/>
  <c r="W308" i="3" l="1"/>
  <c r="V309" i="3"/>
  <c r="AC308" i="3"/>
  <c r="AB309" i="3"/>
  <c r="W312" i="5"/>
  <c r="V313" i="5"/>
  <c r="AC313" i="5"/>
  <c r="AB314" i="5"/>
  <c r="AC309" i="3" l="1"/>
  <c r="AB310" i="3"/>
  <c r="W309" i="3"/>
  <c r="V310" i="3"/>
  <c r="AC314" i="5"/>
  <c r="AB315" i="5"/>
  <c r="W313" i="5"/>
  <c r="V314" i="5"/>
  <c r="W310" i="3" l="1"/>
  <c r="V311" i="3"/>
  <c r="AC310" i="3"/>
  <c r="AB311" i="3"/>
  <c r="W314" i="5"/>
  <c r="V315" i="5"/>
  <c r="AC315" i="5"/>
  <c r="AB316" i="5"/>
  <c r="AC311" i="3" l="1"/>
  <c r="AB312" i="3"/>
  <c r="W311" i="3"/>
  <c r="V312" i="3"/>
  <c r="AC316" i="5"/>
  <c r="AB317" i="5"/>
  <c r="W315" i="5"/>
  <c r="V316" i="5"/>
  <c r="W312" i="3" l="1"/>
  <c r="V313" i="3"/>
  <c r="AC312" i="3"/>
  <c r="AB313" i="3"/>
  <c r="W316" i="5"/>
  <c r="V317" i="5"/>
  <c r="AC317" i="5"/>
  <c r="AB318" i="5"/>
  <c r="AC313" i="3" l="1"/>
  <c r="AB314" i="3"/>
  <c r="W313" i="3"/>
  <c r="V314" i="3"/>
  <c r="AC318" i="5"/>
  <c r="AB319" i="5"/>
  <c r="W317" i="5"/>
  <c r="V318" i="5"/>
  <c r="W314" i="3" l="1"/>
  <c r="V315" i="3"/>
  <c r="AC314" i="3"/>
  <c r="AB315" i="3"/>
  <c r="W318" i="5"/>
  <c r="V319" i="5"/>
  <c r="AC319" i="5"/>
  <c r="AB320" i="5"/>
  <c r="AC315" i="3" l="1"/>
  <c r="AB316" i="3"/>
  <c r="W315" i="3"/>
  <c r="V316" i="3"/>
  <c r="W319" i="5"/>
  <c r="V320" i="5"/>
  <c r="AC320" i="5"/>
  <c r="AB321" i="5"/>
  <c r="W316" i="3" l="1"/>
  <c r="V317" i="3"/>
  <c r="AC316" i="3"/>
  <c r="AB317" i="3"/>
  <c r="AC321" i="5"/>
  <c r="AB322" i="5"/>
  <c r="W320" i="5"/>
  <c r="V321" i="5"/>
  <c r="AC317" i="3" l="1"/>
  <c r="AB318" i="3"/>
  <c r="W317" i="3"/>
  <c r="V318" i="3"/>
  <c r="W321" i="5"/>
  <c r="V322" i="5"/>
  <c r="AC322" i="5"/>
  <c r="AB323" i="5"/>
  <c r="W318" i="3" l="1"/>
  <c r="V319" i="3"/>
  <c r="AC318" i="3"/>
  <c r="AB319" i="3"/>
  <c r="AC323" i="5"/>
  <c r="AB324" i="5"/>
  <c r="W322" i="5"/>
  <c r="V323" i="5"/>
  <c r="AC319" i="3" l="1"/>
  <c r="AB320" i="3"/>
  <c r="W319" i="3"/>
  <c r="V320" i="3"/>
  <c r="W323" i="5"/>
  <c r="V324" i="5"/>
  <c r="AC324" i="5"/>
  <c r="AB325" i="5"/>
  <c r="W320" i="3" l="1"/>
  <c r="V321" i="3"/>
  <c r="AC320" i="3"/>
  <c r="AB321" i="3"/>
  <c r="AC325" i="5"/>
  <c r="AB326" i="5"/>
  <c r="W324" i="5"/>
  <c r="V325" i="5"/>
  <c r="AC321" i="3" l="1"/>
  <c r="AB322" i="3"/>
  <c r="W321" i="3"/>
  <c r="V322" i="3"/>
  <c r="W325" i="5"/>
  <c r="V326" i="5"/>
  <c r="AC326" i="5"/>
  <c r="AB327" i="5"/>
  <c r="W322" i="3" l="1"/>
  <c r="V323" i="3"/>
  <c r="AC322" i="3"/>
  <c r="AB323" i="3"/>
  <c r="AC327" i="5"/>
  <c r="AB328" i="5"/>
  <c r="W326" i="5"/>
  <c r="V327" i="5"/>
  <c r="AC323" i="3" l="1"/>
  <c r="AB324" i="3"/>
  <c r="W323" i="3"/>
  <c r="V324" i="3"/>
  <c r="W327" i="5"/>
  <c r="V328" i="5"/>
  <c r="AC328" i="5"/>
  <c r="AB329" i="5"/>
  <c r="W324" i="3" l="1"/>
  <c r="V325" i="3"/>
  <c r="AC324" i="3"/>
  <c r="AB325" i="3"/>
  <c r="AC329" i="5"/>
  <c r="AB330" i="5"/>
  <c r="W328" i="5"/>
  <c r="V329" i="5"/>
  <c r="AC325" i="3" l="1"/>
  <c r="AB326" i="3"/>
  <c r="W325" i="3"/>
  <c r="V326" i="3"/>
  <c r="W329" i="5"/>
  <c r="V330" i="5"/>
  <c r="AC330" i="5"/>
  <c r="AB331" i="5"/>
  <c r="W326" i="3" l="1"/>
  <c r="V327" i="3"/>
  <c r="AC326" i="3"/>
  <c r="AB327" i="3"/>
  <c r="AC331" i="5"/>
  <c r="AB332" i="5"/>
  <c r="W330" i="5"/>
  <c r="V331" i="5"/>
  <c r="AC327" i="3" l="1"/>
  <c r="AB328" i="3"/>
  <c r="W327" i="3"/>
  <c r="V328" i="3"/>
  <c r="W331" i="5"/>
  <c r="V332" i="5"/>
  <c r="AC332" i="5"/>
  <c r="AB333" i="5"/>
  <c r="W328" i="3" l="1"/>
  <c r="V329" i="3"/>
  <c r="AC328" i="3"/>
  <c r="AB329" i="3"/>
  <c r="AC333" i="5"/>
  <c r="AB334" i="5"/>
  <c r="W332" i="5"/>
  <c r="V333" i="5"/>
  <c r="W329" i="3" l="1"/>
  <c r="V330" i="3"/>
  <c r="AC329" i="3"/>
  <c r="AB330" i="3"/>
  <c r="W333" i="5"/>
  <c r="V334" i="5"/>
  <c r="AC334" i="5"/>
  <c r="AB335" i="5"/>
  <c r="AC330" i="3" l="1"/>
  <c r="AB331" i="3"/>
  <c r="W330" i="3"/>
  <c r="V331" i="3"/>
  <c r="AC335" i="5"/>
  <c r="AB336" i="5"/>
  <c r="W334" i="5"/>
  <c r="V335" i="5"/>
  <c r="AC331" i="3" l="1"/>
  <c r="AB332" i="3"/>
  <c r="W331" i="3"/>
  <c r="V332" i="3"/>
  <c r="AC336" i="5"/>
  <c r="AB337" i="5"/>
  <c r="W335" i="5"/>
  <c r="V336" i="5"/>
  <c r="W332" i="3" l="1"/>
  <c r="V333" i="3"/>
  <c r="AC332" i="3"/>
  <c r="AB333" i="3"/>
  <c r="W336" i="5"/>
  <c r="V337" i="5"/>
  <c r="AC337" i="5"/>
  <c r="AB338" i="5"/>
  <c r="AC333" i="3" l="1"/>
  <c r="AB334" i="3"/>
  <c r="W333" i="3"/>
  <c r="V334" i="3"/>
  <c r="AC338" i="5"/>
  <c r="AB339" i="5"/>
  <c r="W337" i="5"/>
  <c r="V338" i="5"/>
  <c r="W334" i="3" l="1"/>
  <c r="V335" i="3"/>
  <c r="AC334" i="3"/>
  <c r="AB335" i="3"/>
  <c r="W338" i="5"/>
  <c r="V339" i="5"/>
  <c r="AC339" i="5"/>
  <c r="AB340" i="5"/>
  <c r="AC335" i="3" l="1"/>
  <c r="AB336" i="3"/>
  <c r="W335" i="3"/>
  <c r="V336" i="3"/>
  <c r="AC340" i="5"/>
  <c r="AB341" i="5"/>
  <c r="W339" i="5"/>
  <c r="V340" i="5"/>
  <c r="W336" i="3" l="1"/>
  <c r="V337" i="3"/>
  <c r="AC336" i="3"/>
  <c r="AB337" i="3"/>
  <c r="W340" i="5"/>
  <c r="V341" i="5"/>
  <c r="AC341" i="5"/>
  <c r="AB342" i="5"/>
  <c r="AC337" i="3" l="1"/>
  <c r="AB338" i="3"/>
  <c r="W337" i="3"/>
  <c r="V338" i="3"/>
  <c r="AC342" i="5"/>
  <c r="AB343" i="5"/>
  <c r="W341" i="5"/>
  <c r="V342" i="5"/>
  <c r="W338" i="3" l="1"/>
  <c r="V339" i="3"/>
  <c r="AC338" i="3"/>
  <c r="AB339" i="3"/>
  <c r="W342" i="5"/>
  <c r="V343" i="5"/>
  <c r="AC343" i="5"/>
  <c r="AB344" i="5"/>
  <c r="AC339" i="3" l="1"/>
  <c r="AB340" i="3"/>
  <c r="W339" i="3"/>
  <c r="V340" i="3"/>
  <c r="AC344" i="5"/>
  <c r="AB345" i="5"/>
  <c r="W343" i="5"/>
  <c r="V344" i="5"/>
  <c r="W340" i="3" l="1"/>
  <c r="V341" i="3"/>
  <c r="AC340" i="3"/>
  <c r="AB341" i="3"/>
  <c r="W344" i="5"/>
  <c r="V345" i="5"/>
  <c r="AC345" i="5"/>
  <c r="AB346" i="5"/>
  <c r="AC341" i="3" l="1"/>
  <c r="AB342" i="3"/>
  <c r="W341" i="3"/>
  <c r="V342" i="3"/>
  <c r="AC346" i="5"/>
  <c r="AB347" i="5"/>
  <c r="W345" i="5"/>
  <c r="V346" i="5"/>
  <c r="W342" i="3" l="1"/>
  <c r="V343" i="3"/>
  <c r="AC342" i="3"/>
  <c r="AB343" i="3"/>
  <c r="W346" i="5"/>
  <c r="V347" i="5"/>
  <c r="AC347" i="5"/>
  <c r="AB348" i="5"/>
  <c r="AC343" i="3" l="1"/>
  <c r="AB344" i="3"/>
  <c r="W343" i="3"/>
  <c r="V344" i="3"/>
  <c r="AC348" i="5"/>
  <c r="AB349" i="5"/>
  <c r="W347" i="5"/>
  <c r="V348" i="5"/>
  <c r="W344" i="3" l="1"/>
  <c r="V345" i="3"/>
  <c r="AC344" i="3"/>
  <c r="AB345" i="3"/>
  <c r="AC349" i="5"/>
  <c r="AB350" i="5"/>
  <c r="W348" i="5"/>
  <c r="V349" i="5"/>
  <c r="W345" i="3" l="1"/>
  <c r="V346" i="3"/>
  <c r="AC345" i="3"/>
  <c r="AB346" i="3"/>
  <c r="W349" i="5"/>
  <c r="V350" i="5"/>
  <c r="AC350" i="5"/>
  <c r="AB351" i="5"/>
  <c r="AC346" i="3" l="1"/>
  <c r="AB347" i="3"/>
  <c r="W346" i="3"/>
  <c r="V347" i="3"/>
  <c r="AC351" i="5"/>
  <c r="AB352" i="5"/>
  <c r="W350" i="5"/>
  <c r="V351" i="5"/>
  <c r="AC347" i="3" l="1"/>
  <c r="AB348" i="3"/>
  <c r="W347" i="3"/>
  <c r="V348" i="3"/>
  <c r="W351" i="5"/>
  <c r="V352" i="5"/>
  <c r="AC352" i="5"/>
  <c r="AB353" i="5"/>
  <c r="W348" i="3" l="1"/>
  <c r="V349" i="3"/>
  <c r="AC348" i="3"/>
  <c r="AB349" i="3"/>
  <c r="AC353" i="5"/>
  <c r="AB354" i="5"/>
  <c r="W352" i="5"/>
  <c r="V353" i="5"/>
  <c r="W349" i="3" l="1"/>
  <c r="V350" i="3"/>
  <c r="AC349" i="3"/>
  <c r="AB350" i="3"/>
  <c r="W353" i="5"/>
  <c r="V354" i="5"/>
  <c r="AC354" i="5"/>
  <c r="AB355" i="5"/>
  <c r="AC350" i="3" l="1"/>
  <c r="AB351" i="3"/>
  <c r="W350" i="3"/>
  <c r="V351" i="3"/>
  <c r="AC355" i="5"/>
  <c r="AB356" i="5"/>
  <c r="W354" i="5"/>
  <c r="V355" i="5"/>
  <c r="AC351" i="3" l="1"/>
  <c r="AB352" i="3"/>
  <c r="W351" i="3"/>
  <c r="V352" i="3"/>
  <c r="W355" i="5"/>
  <c r="V356" i="5"/>
  <c r="AC356" i="5"/>
  <c r="AB357" i="5"/>
  <c r="W352" i="3" l="1"/>
  <c r="V353" i="3"/>
  <c r="AC352" i="3"/>
  <c r="AB353" i="3"/>
  <c r="AC357" i="5"/>
  <c r="AB358" i="5"/>
  <c r="W356" i="5"/>
  <c r="V357" i="5"/>
  <c r="AC353" i="3" l="1"/>
  <c r="AB354" i="3"/>
  <c r="W353" i="3"/>
  <c r="V354" i="3"/>
  <c r="W357" i="5"/>
  <c r="V358" i="5"/>
  <c r="AC358" i="5"/>
  <c r="AB359" i="5"/>
  <c r="W354" i="3" l="1"/>
  <c r="V355" i="3"/>
  <c r="AC354" i="3"/>
  <c r="AB355" i="3"/>
  <c r="AC359" i="5"/>
  <c r="AB360" i="5"/>
  <c r="W358" i="5"/>
  <c r="V359" i="5"/>
  <c r="AC355" i="3" l="1"/>
  <c r="AB356" i="3"/>
  <c r="W355" i="3"/>
  <c r="V356" i="3"/>
  <c r="W359" i="5"/>
  <c r="V360" i="5"/>
  <c r="AC360" i="5"/>
  <c r="AB361" i="5"/>
  <c r="W356" i="3" l="1"/>
  <c r="V357" i="3"/>
  <c r="AC356" i="3"/>
  <c r="AB357" i="3"/>
  <c r="AC361" i="5"/>
  <c r="AB362" i="5"/>
  <c r="W360" i="5"/>
  <c r="V361" i="5"/>
  <c r="AC357" i="3" l="1"/>
  <c r="AB358" i="3"/>
  <c r="W357" i="3"/>
  <c r="V358" i="3"/>
  <c r="W361" i="5"/>
  <c r="V362" i="5"/>
  <c r="AC362" i="5"/>
  <c r="AB363" i="5"/>
  <c r="W358" i="3" l="1"/>
  <c r="V359" i="3"/>
  <c r="AC358" i="3"/>
  <c r="AB359" i="3"/>
  <c r="AC363" i="5"/>
  <c r="AB364" i="5"/>
  <c r="W362" i="5"/>
  <c r="V363" i="5"/>
  <c r="AC359" i="3" l="1"/>
  <c r="AB360" i="3"/>
  <c r="W359" i="3"/>
  <c r="V360" i="3"/>
  <c r="W363" i="5"/>
  <c r="V364" i="5"/>
  <c r="AC364" i="5"/>
  <c r="AB365" i="5"/>
  <c r="W360" i="3" l="1"/>
  <c r="V361" i="3"/>
  <c r="AC360" i="3"/>
  <c r="AB361" i="3"/>
  <c r="AC365" i="5"/>
  <c r="AB366" i="5"/>
  <c r="W364" i="5"/>
  <c r="V365" i="5"/>
  <c r="AC361" i="3" l="1"/>
  <c r="AB362" i="3"/>
  <c r="W361" i="3"/>
  <c r="V362" i="3"/>
  <c r="W365" i="5"/>
  <c r="V366" i="5"/>
  <c r="AC366" i="5"/>
  <c r="AB367" i="5"/>
  <c r="W362" i="3" l="1"/>
  <c r="V363" i="3"/>
  <c r="AC362" i="3"/>
  <c r="AB363" i="3"/>
  <c r="AC367" i="5"/>
  <c r="AB368" i="5"/>
  <c r="W366" i="5"/>
  <c r="V367" i="5"/>
  <c r="AC363" i="3" l="1"/>
  <c r="AB364" i="3"/>
  <c r="W363" i="3"/>
  <c r="V364" i="3"/>
  <c r="W367" i="5"/>
  <c r="V368" i="5"/>
  <c r="AC368" i="5"/>
  <c r="AB369" i="5"/>
  <c r="W364" i="3" l="1"/>
  <c r="V365" i="3"/>
  <c r="AC364" i="3"/>
  <c r="AB365" i="3"/>
  <c r="AC369" i="5"/>
  <c r="AB370" i="5"/>
  <c r="W368" i="5"/>
  <c r="V369" i="5"/>
  <c r="AC365" i="3" l="1"/>
  <c r="AB366" i="3"/>
  <c r="W365" i="3"/>
  <c r="V366" i="3"/>
  <c r="W369" i="5"/>
  <c r="V370" i="5"/>
  <c r="AC370" i="5"/>
  <c r="AB371" i="5"/>
  <c r="W366" i="3" l="1"/>
  <c r="V367" i="3"/>
  <c r="AC366" i="3"/>
  <c r="AB367" i="3"/>
  <c r="AC371" i="5"/>
  <c r="AB372" i="5"/>
  <c r="W370" i="5"/>
  <c r="V371" i="5"/>
  <c r="AC367" i="3" l="1"/>
  <c r="AB368" i="3"/>
  <c r="W367" i="3"/>
  <c r="V368" i="3"/>
  <c r="W371" i="5"/>
  <c r="V372" i="5"/>
  <c r="AC372" i="5"/>
  <c r="AB373" i="5"/>
  <c r="W368" i="3" l="1"/>
  <c r="V369" i="3"/>
  <c r="AC368" i="3"/>
  <c r="AB369" i="3"/>
  <c r="AC373" i="5"/>
  <c r="AB374" i="5"/>
  <c r="W372" i="5"/>
  <c r="V373" i="5"/>
  <c r="AC369" i="3" l="1"/>
  <c r="AB370" i="3"/>
  <c r="W369" i="3"/>
  <c r="V370" i="3"/>
  <c r="AC374" i="5"/>
  <c r="AB375" i="5"/>
  <c r="W373" i="5"/>
  <c r="V374" i="5"/>
  <c r="W370" i="3" l="1"/>
  <c r="V371" i="3"/>
  <c r="AC370" i="3"/>
  <c r="AB371" i="3"/>
  <c r="W374" i="5"/>
  <c r="V375" i="5"/>
  <c r="AC375" i="5"/>
  <c r="AB376" i="5"/>
  <c r="AC371" i="3" l="1"/>
  <c r="AB372" i="3"/>
  <c r="W371" i="3"/>
  <c r="V372" i="3"/>
  <c r="W375" i="5"/>
  <c r="V376" i="5"/>
  <c r="AC376" i="5"/>
  <c r="AB377" i="5"/>
  <c r="W372" i="3" l="1"/>
  <c r="V373" i="3"/>
  <c r="AC372" i="3"/>
  <c r="AB373" i="3"/>
  <c r="AC377" i="5"/>
  <c r="AB378" i="5"/>
  <c r="W376" i="5"/>
  <c r="V377" i="5"/>
  <c r="AC373" i="3" l="1"/>
  <c r="AB374" i="3"/>
  <c r="W373" i="3"/>
  <c r="V374" i="3"/>
  <c r="W377" i="5"/>
  <c r="V378" i="5"/>
  <c r="AC378" i="5"/>
  <c r="AB379" i="5"/>
  <c r="AC374" i="3" l="1"/>
  <c r="AB375" i="3"/>
  <c r="W374" i="3"/>
  <c r="V375" i="3"/>
  <c r="AC379" i="5"/>
  <c r="AB380" i="5"/>
  <c r="W378" i="5"/>
  <c r="V379" i="5"/>
  <c r="AC375" i="3" l="1"/>
  <c r="AB376" i="3"/>
  <c r="W375" i="3"/>
  <c r="V376" i="3"/>
  <c r="W379" i="5"/>
  <c r="V380" i="5"/>
  <c r="AC380" i="5"/>
  <c r="AB381" i="5"/>
  <c r="W376" i="3" l="1"/>
  <c r="V377" i="3"/>
  <c r="AC376" i="3"/>
  <c r="AB377" i="3"/>
  <c r="AC381" i="5"/>
  <c r="AB382" i="5"/>
  <c r="W380" i="5"/>
  <c r="V381" i="5"/>
  <c r="AC377" i="3" l="1"/>
  <c r="AB378" i="3"/>
  <c r="W377" i="3"/>
  <c r="V378" i="3"/>
  <c r="W381" i="5"/>
  <c r="V382" i="5"/>
  <c r="AC382" i="5"/>
  <c r="AB383" i="5"/>
  <c r="W378" i="3" l="1"/>
  <c r="V379" i="3"/>
  <c r="AC378" i="3"/>
  <c r="AB379" i="3"/>
  <c r="AC383" i="5"/>
  <c r="AB384" i="5"/>
  <c r="W382" i="5"/>
  <c r="V383" i="5"/>
  <c r="W379" i="3" l="1"/>
  <c r="V380" i="3"/>
  <c r="AC379" i="3"/>
  <c r="AB380" i="3"/>
  <c r="W383" i="5"/>
  <c r="V384" i="5"/>
  <c r="AC384" i="5"/>
  <c r="AB385" i="5"/>
  <c r="AC380" i="3" l="1"/>
  <c r="AB381" i="3"/>
  <c r="W380" i="3"/>
  <c r="V381" i="3"/>
  <c r="AC385" i="5"/>
  <c r="AB386" i="5"/>
  <c r="W384" i="5"/>
  <c r="V385" i="5"/>
  <c r="W381" i="3" l="1"/>
  <c r="V382" i="3"/>
  <c r="AC381" i="3"/>
  <c r="AB382" i="3"/>
  <c r="W385" i="5"/>
  <c r="V386" i="5"/>
  <c r="AC386" i="5"/>
  <c r="AB387" i="5"/>
  <c r="AC382" i="3" l="1"/>
  <c r="AB383" i="3"/>
  <c r="W382" i="3"/>
  <c r="V383" i="3"/>
  <c r="AC387" i="5"/>
  <c r="AB388" i="5"/>
  <c r="W386" i="5"/>
  <c r="V387" i="5"/>
  <c r="W383" i="3" l="1"/>
  <c r="V384" i="3"/>
  <c r="AC383" i="3"/>
  <c r="AB384" i="3"/>
  <c r="W387" i="5"/>
  <c r="V388" i="5"/>
  <c r="AC388" i="5"/>
  <c r="AB389" i="5"/>
  <c r="AC384" i="3" l="1"/>
  <c r="AB385" i="3"/>
  <c r="W384" i="3"/>
  <c r="V385" i="3"/>
  <c r="AC389" i="5"/>
  <c r="AB390" i="5"/>
  <c r="W388" i="5"/>
  <c r="V389" i="5"/>
  <c r="W385" i="3" l="1"/>
  <c r="V386" i="3"/>
  <c r="AC385" i="3"/>
  <c r="AB386" i="3"/>
  <c r="W389" i="5"/>
  <c r="V390" i="5"/>
  <c r="AC390" i="5"/>
  <c r="AB391" i="5"/>
  <c r="AC386" i="3" l="1"/>
  <c r="AB387" i="3"/>
  <c r="W386" i="3"/>
  <c r="V387" i="3"/>
  <c r="AC391" i="5"/>
  <c r="AB392" i="5"/>
  <c r="W390" i="5"/>
  <c r="V391" i="5"/>
  <c r="W387" i="3" l="1"/>
  <c r="V388" i="3"/>
  <c r="AC387" i="3"/>
  <c r="AB388" i="3"/>
  <c r="W391" i="5"/>
  <c r="V392" i="5"/>
  <c r="AC392" i="5"/>
  <c r="AB393" i="5"/>
  <c r="AC388" i="3" l="1"/>
  <c r="AB389" i="3"/>
  <c r="W388" i="3"/>
  <c r="V389" i="3"/>
  <c r="AC393" i="5"/>
  <c r="AB394" i="5"/>
  <c r="W392" i="5"/>
  <c r="V393" i="5"/>
  <c r="W389" i="3" l="1"/>
  <c r="V390" i="3"/>
  <c r="AC389" i="3"/>
  <c r="AB390" i="3"/>
  <c r="W393" i="5"/>
  <c r="V394" i="5"/>
  <c r="AC394" i="5"/>
  <c r="AB395" i="5"/>
  <c r="AC390" i="3" l="1"/>
  <c r="AB391" i="3"/>
  <c r="W390" i="3"/>
  <c r="V391" i="3"/>
  <c r="AC395" i="5"/>
  <c r="AB396" i="5"/>
  <c r="W394" i="5"/>
  <c r="V395" i="5"/>
  <c r="AC391" i="3" l="1"/>
  <c r="AB392" i="3"/>
  <c r="W391" i="3"/>
  <c r="V392" i="3"/>
  <c r="W395" i="5"/>
  <c r="V396" i="5"/>
  <c r="AC396" i="5"/>
  <c r="AB397" i="5"/>
  <c r="W392" i="3" l="1"/>
  <c r="V393" i="3"/>
  <c r="AC392" i="3"/>
  <c r="AB393" i="3"/>
  <c r="AC397" i="5"/>
  <c r="AB398" i="5"/>
  <c r="W396" i="5"/>
  <c r="V397" i="5"/>
  <c r="AC393" i="3" l="1"/>
  <c r="AB394" i="3"/>
  <c r="W393" i="3"/>
  <c r="V394" i="3"/>
  <c r="W397" i="5"/>
  <c r="V398" i="5"/>
  <c r="AC398" i="5"/>
  <c r="AB399" i="5"/>
  <c r="W394" i="3" l="1"/>
  <c r="V395" i="3"/>
  <c r="AC394" i="3"/>
  <c r="AB395" i="3"/>
  <c r="AC399" i="5"/>
  <c r="AB400" i="5"/>
  <c r="W398" i="5"/>
  <c r="V399" i="5"/>
  <c r="AC395" i="3" l="1"/>
  <c r="AB396" i="3"/>
  <c r="W395" i="3"/>
  <c r="V396" i="3"/>
  <c r="W399" i="5"/>
  <c r="V400" i="5"/>
  <c r="AC400" i="5"/>
  <c r="AB401" i="5"/>
  <c r="W396" i="3" l="1"/>
  <c r="V397" i="3"/>
  <c r="AC396" i="3"/>
  <c r="AB397" i="3"/>
  <c r="AC401" i="5"/>
  <c r="AB402" i="5"/>
  <c r="W400" i="5"/>
  <c r="V401" i="5"/>
  <c r="AC397" i="3" l="1"/>
  <c r="AB398" i="3"/>
  <c r="W397" i="3"/>
  <c r="V398" i="3"/>
  <c r="W401" i="5"/>
  <c r="V402" i="5"/>
  <c r="AC402" i="5"/>
  <c r="AB403" i="5"/>
  <c r="W398" i="3" l="1"/>
  <c r="V399" i="3"/>
  <c r="AC398" i="3"/>
  <c r="AB399" i="3"/>
  <c r="AC403" i="5"/>
  <c r="AB404" i="5"/>
  <c r="W402" i="5"/>
  <c r="V403" i="5"/>
  <c r="AC399" i="3" l="1"/>
  <c r="AB400" i="3"/>
  <c r="W399" i="3"/>
  <c r="V400" i="3"/>
  <c r="W403" i="5"/>
  <c r="V404" i="5"/>
  <c r="AC404" i="5"/>
  <c r="AB405" i="5"/>
  <c r="W400" i="3" l="1"/>
  <c r="V401" i="3"/>
  <c r="AC400" i="3"/>
  <c r="AB401" i="3"/>
  <c r="AC405" i="5"/>
  <c r="AB406" i="5"/>
  <c r="W404" i="5"/>
  <c r="V405" i="5"/>
  <c r="AC401" i="3" l="1"/>
  <c r="AB402" i="3"/>
  <c r="W401" i="3"/>
  <c r="V402" i="3"/>
  <c r="AC406" i="5"/>
  <c r="AB407" i="5"/>
  <c r="W405" i="5"/>
  <c r="V406" i="5"/>
  <c r="W402" i="3" l="1"/>
  <c r="V403" i="3"/>
  <c r="AC402" i="3"/>
  <c r="AB403" i="3"/>
  <c r="W406" i="5"/>
  <c r="V407" i="5"/>
  <c r="AC407" i="5"/>
  <c r="AB408" i="5"/>
  <c r="AC403" i="3" l="1"/>
  <c r="AB404" i="3"/>
  <c r="W403" i="3"/>
  <c r="V404" i="3"/>
  <c r="AC408" i="5"/>
  <c r="AB409" i="5"/>
  <c r="W407" i="5"/>
  <c r="V408" i="5"/>
  <c r="W404" i="3" l="1"/>
  <c r="V405" i="3"/>
  <c r="AC404" i="3"/>
  <c r="AB405" i="3"/>
  <c r="W408" i="5"/>
  <c r="V409" i="5"/>
  <c r="AC409" i="5"/>
  <c r="AB410" i="5"/>
  <c r="AC405" i="3" l="1"/>
  <c r="AB406" i="3"/>
  <c r="W405" i="3"/>
  <c r="V406" i="3"/>
  <c r="AC410" i="5"/>
  <c r="AB411" i="5"/>
  <c r="W409" i="5"/>
  <c r="V410" i="5"/>
  <c r="W406" i="3" l="1"/>
  <c r="V407" i="3"/>
  <c r="AC406" i="3"/>
  <c r="AB407" i="3"/>
  <c r="W410" i="5"/>
  <c r="V411" i="5"/>
  <c r="AC411" i="5"/>
  <c r="AB412" i="5"/>
  <c r="AC407" i="3" l="1"/>
  <c r="AB408" i="3"/>
  <c r="W407" i="3"/>
  <c r="V408" i="3"/>
  <c r="AC412" i="5"/>
  <c r="AB413" i="5"/>
  <c r="W411" i="5"/>
  <c r="V412" i="5"/>
  <c r="AC408" i="3" l="1"/>
  <c r="AB409" i="3"/>
  <c r="W408" i="3"/>
  <c r="V409" i="3"/>
  <c r="W412" i="5"/>
  <c r="V413" i="5"/>
  <c r="AC413" i="5"/>
  <c r="AB414" i="5"/>
  <c r="W409" i="3" l="1"/>
  <c r="V410" i="3"/>
  <c r="AC409" i="3"/>
  <c r="AB410" i="3"/>
  <c r="AC414" i="5"/>
  <c r="AB415" i="5"/>
  <c r="W413" i="5"/>
  <c r="V414" i="5"/>
  <c r="AC410" i="3" l="1"/>
  <c r="AB411" i="3"/>
  <c r="W410" i="3"/>
  <c r="V411" i="3"/>
  <c r="W414" i="5"/>
  <c r="V415" i="5"/>
  <c r="AC415" i="5"/>
  <c r="AB416" i="5"/>
  <c r="W411" i="3" l="1"/>
  <c r="V412" i="3"/>
  <c r="AC411" i="3"/>
  <c r="AB412" i="3"/>
  <c r="AC416" i="5"/>
  <c r="AB417" i="5"/>
  <c r="W415" i="5"/>
  <c r="V416" i="5"/>
  <c r="AC412" i="3" l="1"/>
  <c r="AB413" i="3"/>
  <c r="W412" i="3"/>
  <c r="V413" i="3"/>
  <c r="W416" i="5"/>
  <c r="V417" i="5"/>
  <c r="AC417" i="5"/>
  <c r="AB418" i="5"/>
  <c r="W413" i="3" l="1"/>
  <c r="V414" i="3"/>
  <c r="AC413" i="3"/>
  <c r="AB414" i="3"/>
  <c r="AC418" i="5"/>
  <c r="AB419" i="5"/>
  <c r="W417" i="5"/>
  <c r="V418" i="5"/>
  <c r="AC414" i="3" l="1"/>
  <c r="AB415" i="3"/>
  <c r="W414" i="3"/>
  <c r="V415" i="3"/>
  <c r="W418" i="5"/>
  <c r="V419" i="5"/>
  <c r="AC419" i="5"/>
  <c r="AB420" i="5"/>
  <c r="W415" i="3" l="1"/>
  <c r="V416" i="3"/>
  <c r="AC415" i="3"/>
  <c r="AB416" i="3"/>
  <c r="AC420" i="5"/>
  <c r="AB421" i="5"/>
  <c r="W419" i="5"/>
  <c r="V420" i="5"/>
  <c r="AC416" i="3" l="1"/>
  <c r="AB417" i="3"/>
  <c r="W416" i="3"/>
  <c r="V417" i="3"/>
  <c r="W420" i="5"/>
  <c r="V421" i="5"/>
  <c r="AC421" i="5"/>
  <c r="AB422" i="5"/>
  <c r="W417" i="3" l="1"/>
  <c r="V418" i="3"/>
  <c r="AC417" i="3"/>
  <c r="AB418" i="3"/>
  <c r="AC422" i="5"/>
  <c r="AB423" i="5"/>
  <c r="W421" i="5"/>
  <c r="V422" i="5"/>
  <c r="AC418" i="3" l="1"/>
  <c r="AB419" i="3"/>
  <c r="W418" i="3"/>
  <c r="V419" i="3"/>
  <c r="W422" i="5"/>
  <c r="V423" i="5"/>
  <c r="AC423" i="5"/>
  <c r="AB424" i="5"/>
  <c r="W419" i="3" l="1"/>
  <c r="V420" i="3"/>
  <c r="AC419" i="3"/>
  <c r="AB420" i="3"/>
  <c r="AC424" i="5"/>
  <c r="AB425" i="5"/>
  <c r="W423" i="5"/>
  <c r="V424" i="5"/>
  <c r="AC420" i="3" l="1"/>
  <c r="AB421" i="3"/>
  <c r="W420" i="3"/>
  <c r="V421" i="3"/>
  <c r="W424" i="5"/>
  <c r="V425" i="5"/>
  <c r="AC425" i="5"/>
  <c r="AB426" i="5"/>
  <c r="W421" i="3" l="1"/>
  <c r="V422" i="3"/>
  <c r="AC421" i="3"/>
  <c r="AB422" i="3"/>
  <c r="AC426" i="5"/>
  <c r="AB427" i="5"/>
  <c r="W425" i="5"/>
  <c r="V426" i="5"/>
  <c r="AC422" i="3" l="1"/>
  <c r="AB423" i="3"/>
  <c r="W422" i="3"/>
  <c r="V423" i="3"/>
  <c r="W426" i="5"/>
  <c r="V427" i="5"/>
  <c r="AC427" i="5"/>
  <c r="AB428" i="5"/>
  <c r="W423" i="3" l="1"/>
  <c r="V424" i="3"/>
  <c r="AC423" i="3"/>
  <c r="AB424" i="3"/>
  <c r="AC428" i="5"/>
  <c r="AB429" i="5"/>
  <c r="W427" i="5"/>
  <c r="V428" i="5"/>
  <c r="AC424" i="3" l="1"/>
  <c r="AB425" i="3"/>
  <c r="W424" i="3"/>
  <c r="V425" i="3"/>
  <c r="W428" i="5"/>
  <c r="V429" i="5"/>
  <c r="AC429" i="5"/>
  <c r="AB430" i="5"/>
  <c r="W425" i="3" l="1"/>
  <c r="V426" i="3"/>
  <c r="AC425" i="3"/>
  <c r="AB426" i="3"/>
  <c r="AC430" i="5"/>
  <c r="AB431" i="5"/>
  <c r="W429" i="5"/>
  <c r="V430" i="5"/>
  <c r="AC426" i="3" l="1"/>
  <c r="AB427" i="3"/>
  <c r="W426" i="3"/>
  <c r="V427" i="3"/>
  <c r="W430" i="5"/>
  <c r="V431" i="5"/>
  <c r="AC431" i="5"/>
  <c r="AB432" i="5"/>
  <c r="W427" i="3" l="1"/>
  <c r="V428" i="3"/>
  <c r="AC427" i="3"/>
  <c r="AB428" i="3"/>
  <c r="AC432" i="5"/>
  <c r="AB433" i="5"/>
  <c r="W431" i="5"/>
  <c r="V432" i="5"/>
  <c r="AC428" i="3" l="1"/>
  <c r="AB429" i="3"/>
  <c r="W428" i="3"/>
  <c r="V429" i="3"/>
  <c r="AC433" i="5"/>
  <c r="AB434" i="5"/>
  <c r="W432" i="5"/>
  <c r="V433" i="5"/>
  <c r="W429" i="3" l="1"/>
  <c r="V430" i="3"/>
  <c r="AC429" i="3"/>
  <c r="AB430" i="3"/>
  <c r="W433" i="5"/>
  <c r="V434" i="5"/>
  <c r="AC434" i="5"/>
  <c r="AB435" i="5"/>
  <c r="AC430" i="3" l="1"/>
  <c r="AB431" i="3"/>
  <c r="W430" i="3"/>
  <c r="V431" i="3"/>
  <c r="AC435" i="5"/>
  <c r="AB436" i="5"/>
  <c r="W434" i="5"/>
  <c r="V435" i="5"/>
  <c r="W431" i="3" l="1"/>
  <c r="V432" i="3"/>
  <c r="AC431" i="3"/>
  <c r="AB432" i="3"/>
  <c r="W435" i="5"/>
  <c r="V436" i="5"/>
  <c r="AC436" i="5"/>
  <c r="AB437" i="5"/>
  <c r="AC432" i="3" l="1"/>
  <c r="AB433" i="3"/>
  <c r="W432" i="3"/>
  <c r="V433" i="3"/>
  <c r="AC437" i="5"/>
  <c r="AB438" i="5"/>
  <c r="W436" i="5"/>
  <c r="V437" i="5"/>
  <c r="W433" i="3" l="1"/>
  <c r="V434" i="3"/>
  <c r="AC433" i="3"/>
  <c r="AB434" i="3"/>
  <c r="W437" i="5"/>
  <c r="V438" i="5"/>
  <c r="AC438" i="5"/>
  <c r="AB439" i="5"/>
  <c r="AC434" i="3" l="1"/>
  <c r="AB435" i="3"/>
  <c r="W434" i="3"/>
  <c r="V435" i="3"/>
  <c r="AC439" i="5"/>
  <c r="AB440" i="5"/>
  <c r="W438" i="5"/>
  <c r="V439" i="5"/>
  <c r="W435" i="3" l="1"/>
  <c r="V436" i="3"/>
  <c r="AC435" i="3"/>
  <c r="AB436" i="3"/>
  <c r="W439" i="5"/>
  <c r="V440" i="5"/>
  <c r="AC440" i="5"/>
  <c r="AB441" i="5"/>
  <c r="AC436" i="3" l="1"/>
  <c r="AB437" i="3"/>
  <c r="W436" i="3"/>
  <c r="V437" i="3"/>
  <c r="AC441" i="5"/>
  <c r="AB442" i="5"/>
  <c r="W440" i="5"/>
  <c r="V441" i="5"/>
  <c r="W437" i="3" l="1"/>
  <c r="V438" i="3"/>
  <c r="AC437" i="3"/>
  <c r="AB438" i="3"/>
  <c r="W441" i="5"/>
  <c r="V442" i="5"/>
  <c r="AC442" i="5"/>
  <c r="AB443" i="5"/>
  <c r="AC438" i="3" l="1"/>
  <c r="AB439" i="3"/>
  <c r="W438" i="3"/>
  <c r="V439" i="3"/>
  <c r="AC443" i="5"/>
  <c r="AB444" i="5"/>
  <c r="W442" i="5"/>
  <c r="V443" i="5"/>
  <c r="W439" i="3" l="1"/>
  <c r="V440" i="3"/>
  <c r="AC439" i="3"/>
  <c r="AB440" i="3"/>
  <c r="W443" i="5"/>
  <c r="V444" i="5"/>
  <c r="AC444" i="5"/>
  <c r="AB445" i="5"/>
  <c r="AC440" i="3" l="1"/>
  <c r="AB441" i="3"/>
  <c r="W440" i="3"/>
  <c r="V441" i="3"/>
  <c r="AC445" i="5"/>
  <c r="AB446" i="5"/>
  <c r="W444" i="5"/>
  <c r="V445" i="5"/>
  <c r="W441" i="3" l="1"/>
  <c r="V442" i="3"/>
  <c r="AC441" i="3"/>
  <c r="AB442" i="3"/>
  <c r="W445" i="5"/>
  <c r="V446" i="5"/>
  <c r="AC446" i="5"/>
  <c r="AB447" i="5"/>
  <c r="AC442" i="3" l="1"/>
  <c r="AB443" i="3"/>
  <c r="W442" i="3"/>
  <c r="V443" i="3"/>
  <c r="AC447" i="5"/>
  <c r="AB448" i="5"/>
  <c r="W446" i="5"/>
  <c r="V447" i="5"/>
  <c r="W443" i="3" l="1"/>
  <c r="V444" i="3"/>
  <c r="AC443" i="3"/>
  <c r="AB444" i="3"/>
  <c r="W447" i="5"/>
  <c r="V448" i="5"/>
  <c r="AC448" i="5"/>
  <c r="AB449" i="5"/>
  <c r="AC444" i="3" l="1"/>
  <c r="AB445" i="3"/>
  <c r="W444" i="3"/>
  <c r="V445" i="3"/>
  <c r="AC449" i="5"/>
  <c r="AB450" i="5"/>
  <c r="W448" i="5"/>
  <c r="V449" i="5"/>
  <c r="W445" i="3" l="1"/>
  <c r="V446" i="3"/>
  <c r="AC445" i="3"/>
  <c r="AB446" i="3"/>
  <c r="W449" i="5"/>
  <c r="V450" i="5"/>
  <c r="AC450" i="5"/>
  <c r="AB451" i="5"/>
  <c r="AC446" i="3" l="1"/>
  <c r="AB447" i="3"/>
  <c r="W446" i="3"/>
  <c r="V447" i="3"/>
  <c r="AC451" i="5"/>
  <c r="AB452" i="5"/>
  <c r="W450" i="5"/>
  <c r="V451" i="5"/>
  <c r="W447" i="3" l="1"/>
  <c r="V448" i="3"/>
  <c r="AC447" i="3"/>
  <c r="AB448" i="3"/>
  <c r="W451" i="5"/>
  <c r="V452" i="5"/>
  <c r="AC452" i="5"/>
  <c r="AB453" i="5"/>
  <c r="AC448" i="3" l="1"/>
  <c r="AB449" i="3"/>
  <c r="W448" i="3"/>
  <c r="V449" i="3"/>
  <c r="AC453" i="5"/>
  <c r="AB454" i="5"/>
  <c r="W452" i="5"/>
  <c r="V453" i="5"/>
  <c r="W449" i="3" l="1"/>
  <c r="V450" i="3"/>
  <c r="AC449" i="3"/>
  <c r="AB450" i="3"/>
  <c r="W453" i="5"/>
  <c r="V454" i="5"/>
  <c r="AC454" i="5"/>
  <c r="AB455" i="5"/>
  <c r="AC450" i="3" l="1"/>
  <c r="AB451" i="3"/>
  <c r="W450" i="3"/>
  <c r="V451" i="3"/>
  <c r="AC455" i="5"/>
  <c r="AB456" i="5"/>
  <c r="W454" i="5"/>
  <c r="V455" i="5"/>
  <c r="W451" i="3" l="1"/>
  <c r="V452" i="3"/>
  <c r="AC451" i="3"/>
  <c r="AB452" i="3"/>
  <c r="W455" i="5"/>
  <c r="V456" i="5"/>
  <c r="AC456" i="5"/>
  <c r="AB457" i="5"/>
  <c r="AC452" i="3" l="1"/>
  <c r="AB453" i="3"/>
  <c r="W452" i="3"/>
  <c r="V453" i="3"/>
  <c r="AC457" i="5"/>
  <c r="AB458" i="5"/>
  <c r="W456" i="5"/>
  <c r="V457" i="5"/>
  <c r="W453" i="3" l="1"/>
  <c r="V454" i="3"/>
  <c r="AC453" i="3"/>
  <c r="AB454" i="3"/>
  <c r="W457" i="5"/>
  <c r="V458" i="5"/>
  <c r="AC458" i="5"/>
  <c r="AB459" i="5"/>
  <c r="AC454" i="3" l="1"/>
  <c r="AB455" i="3"/>
  <c r="W454" i="3"/>
  <c r="V455" i="3"/>
  <c r="AC459" i="5"/>
  <c r="AB460" i="5"/>
  <c r="W458" i="5"/>
  <c r="V459" i="5"/>
  <c r="W455" i="3" l="1"/>
  <c r="V456" i="3"/>
  <c r="AC455" i="3"/>
  <c r="AB456" i="3"/>
  <c r="W459" i="5"/>
  <c r="V460" i="5"/>
  <c r="AC460" i="5"/>
  <c r="AB461" i="5"/>
  <c r="AC456" i="3" l="1"/>
  <c r="AB457" i="3"/>
  <c r="W456" i="3"/>
  <c r="V457" i="3"/>
  <c r="AC461" i="5"/>
  <c r="AB462" i="5"/>
  <c r="W460" i="5"/>
  <c r="V461" i="5"/>
  <c r="W457" i="3" l="1"/>
  <c r="V458" i="3"/>
  <c r="AC457" i="3"/>
  <c r="AB458" i="3"/>
  <c r="W461" i="5"/>
  <c r="V462" i="5"/>
  <c r="AC462" i="5"/>
  <c r="AB463" i="5"/>
  <c r="AC458" i="3" l="1"/>
  <c r="AB459" i="3"/>
  <c r="W458" i="3"/>
  <c r="V459" i="3"/>
  <c r="AC463" i="5"/>
  <c r="AB464" i="5"/>
  <c r="W462" i="5"/>
  <c r="V463" i="5"/>
  <c r="W459" i="3" l="1"/>
  <c r="V460" i="3"/>
  <c r="AC459" i="3"/>
  <c r="AB460" i="3"/>
  <c r="W463" i="5"/>
  <c r="V464" i="5"/>
  <c r="AC464" i="5"/>
  <c r="AB465" i="5"/>
  <c r="AC460" i="3" l="1"/>
  <c r="AB461" i="3"/>
  <c r="W460" i="3"/>
  <c r="V461" i="3"/>
  <c r="AC465" i="5"/>
  <c r="AB466" i="5"/>
  <c r="W464" i="5"/>
  <c r="V465" i="5"/>
  <c r="W461" i="3" l="1"/>
  <c r="V462" i="3"/>
  <c r="AC461" i="3"/>
  <c r="AB462" i="3"/>
  <c r="W465" i="5"/>
  <c r="V466" i="5"/>
  <c r="AC466" i="5"/>
  <c r="AB467" i="5"/>
  <c r="AC462" i="3" l="1"/>
  <c r="AB463" i="3"/>
  <c r="W462" i="3"/>
  <c r="V463" i="3"/>
  <c r="AC467" i="5"/>
  <c r="AB468" i="5"/>
  <c r="W466" i="5"/>
  <c r="V467" i="5"/>
  <c r="W463" i="3" l="1"/>
  <c r="V464" i="3"/>
  <c r="AC463" i="3"/>
  <c r="AB464" i="3"/>
  <c r="W467" i="5"/>
  <c r="V468" i="5"/>
  <c r="AC468" i="5"/>
  <c r="AB469" i="5"/>
  <c r="AC464" i="3" l="1"/>
  <c r="AB465" i="3"/>
  <c r="W464" i="3"/>
  <c r="V465" i="3"/>
  <c r="AC469" i="5"/>
  <c r="AB470" i="5"/>
  <c r="W468" i="5"/>
  <c r="V469" i="5"/>
  <c r="W465" i="3" l="1"/>
  <c r="V466" i="3"/>
  <c r="AC465" i="3"/>
  <c r="AB466" i="3"/>
  <c r="W469" i="5"/>
  <c r="V470" i="5"/>
  <c r="AC470" i="5"/>
  <c r="AB471" i="5"/>
  <c r="AC466" i="3" l="1"/>
  <c r="AB467" i="3"/>
  <c r="W466" i="3"/>
  <c r="V467" i="3"/>
  <c r="AC471" i="5"/>
  <c r="AB472" i="5"/>
  <c r="W470" i="5"/>
  <c r="V471" i="5"/>
  <c r="W467" i="3" l="1"/>
  <c r="V468" i="3"/>
  <c r="AC467" i="3"/>
  <c r="AB468" i="3"/>
  <c r="W471" i="5"/>
  <c r="V472" i="5"/>
  <c r="AC472" i="5"/>
  <c r="AB473" i="5"/>
  <c r="AC468" i="3" l="1"/>
  <c r="AB469" i="3"/>
  <c r="W468" i="3"/>
  <c r="V469" i="3"/>
  <c r="AC473" i="5"/>
  <c r="AB474" i="5"/>
  <c r="W472" i="5"/>
  <c r="V473" i="5"/>
  <c r="W469" i="3" l="1"/>
  <c r="V470" i="3"/>
  <c r="AC469" i="3"/>
  <c r="AB470" i="3"/>
  <c r="W473" i="5"/>
  <c r="V474" i="5"/>
  <c r="AC474" i="5"/>
  <c r="AB475" i="5"/>
  <c r="AC470" i="3" l="1"/>
  <c r="AB471" i="3"/>
  <c r="W470" i="3"/>
  <c r="V471" i="3"/>
  <c r="AC475" i="5"/>
  <c r="AB476" i="5"/>
  <c r="W474" i="5"/>
  <c r="V475" i="5"/>
  <c r="W471" i="3" l="1"/>
  <c r="V472" i="3"/>
  <c r="AC471" i="3"/>
  <c r="AB472" i="3"/>
  <c r="W475" i="5"/>
  <c r="V476" i="5"/>
  <c r="AC476" i="5"/>
  <c r="AB477" i="5"/>
  <c r="AC472" i="3" l="1"/>
  <c r="AB473" i="3"/>
  <c r="W472" i="3"/>
  <c r="V473" i="3"/>
  <c r="AC477" i="5"/>
  <c r="AB478" i="5"/>
  <c r="W476" i="5"/>
  <c r="V477" i="5"/>
  <c r="W473" i="3" l="1"/>
  <c r="V474" i="3"/>
  <c r="AC473" i="3"/>
  <c r="AB474" i="3"/>
  <c r="W477" i="5"/>
  <c r="V478" i="5"/>
  <c r="AC478" i="5"/>
  <c r="AB479" i="5"/>
  <c r="AC474" i="3" l="1"/>
  <c r="AB475" i="3"/>
  <c r="W474" i="3"/>
  <c r="V475" i="3"/>
  <c r="AC479" i="5"/>
  <c r="AB480" i="5"/>
  <c r="W478" i="5"/>
  <c r="V479" i="5"/>
  <c r="W475" i="3" l="1"/>
  <c r="V476" i="3"/>
  <c r="AC475" i="3"/>
  <c r="AB476" i="3"/>
  <c r="AC480" i="5"/>
  <c r="AB481" i="5"/>
  <c r="W479" i="5"/>
  <c r="V480" i="5"/>
  <c r="AC476" i="3" l="1"/>
  <c r="AB477" i="3"/>
  <c r="W476" i="3"/>
  <c r="V477" i="3"/>
  <c r="W480" i="5"/>
  <c r="V481" i="5"/>
  <c r="AC481" i="5"/>
  <c r="AB482" i="5"/>
  <c r="W477" i="3" l="1"/>
  <c r="V478" i="3"/>
  <c r="AC477" i="3"/>
  <c r="AB478" i="3"/>
  <c r="AC482" i="5"/>
  <c r="AB483" i="5"/>
  <c r="W481" i="5"/>
  <c r="V482" i="5"/>
  <c r="AC478" i="3" l="1"/>
  <c r="AB479" i="3"/>
  <c r="W478" i="3"/>
  <c r="V479" i="3"/>
  <c r="W482" i="5"/>
  <c r="V483" i="5"/>
  <c r="AC483" i="5"/>
  <c r="AB484" i="5"/>
  <c r="W479" i="3" l="1"/>
  <c r="V480" i="3"/>
  <c r="AC479" i="3"/>
  <c r="AB480" i="3"/>
  <c r="AC484" i="5"/>
  <c r="AB485" i="5"/>
  <c r="W483" i="5"/>
  <c r="V484" i="5"/>
  <c r="AC480" i="3" l="1"/>
  <c r="AB481" i="3"/>
  <c r="W480" i="3"/>
  <c r="V481" i="3"/>
  <c r="W484" i="5"/>
  <c r="V485" i="5"/>
  <c r="AC485" i="5"/>
  <c r="AB486" i="5"/>
  <c r="W481" i="3" l="1"/>
  <c r="V482" i="3"/>
  <c r="AC481" i="3"/>
  <c r="AB482" i="3"/>
  <c r="AC486" i="5"/>
  <c r="AB487" i="5"/>
  <c r="W485" i="5"/>
  <c r="V486" i="5"/>
  <c r="AC482" i="3" l="1"/>
  <c r="AB483" i="3"/>
  <c r="W482" i="3"/>
  <c r="V483" i="3"/>
  <c r="W486" i="5"/>
  <c r="V487" i="5"/>
  <c r="AC487" i="5"/>
  <c r="AB488" i="5"/>
  <c r="W483" i="3" l="1"/>
  <c r="V484" i="3"/>
  <c r="AC483" i="3"/>
  <c r="AB484" i="3"/>
  <c r="AC488" i="5"/>
  <c r="AB489" i="5"/>
  <c r="W487" i="5"/>
  <c r="V488" i="5"/>
  <c r="AC484" i="3" l="1"/>
  <c r="AB485" i="3"/>
  <c r="W484" i="3"/>
  <c r="V485" i="3"/>
  <c r="W488" i="5"/>
  <c r="V489" i="5"/>
  <c r="AC489" i="5"/>
  <c r="AB490" i="5"/>
  <c r="W485" i="3" l="1"/>
  <c r="V486" i="3"/>
  <c r="AC485" i="3"/>
  <c r="AB486" i="3"/>
  <c r="AC490" i="5"/>
  <c r="AB491" i="5"/>
  <c r="W489" i="5"/>
  <c r="V490" i="5"/>
  <c r="AC486" i="3" l="1"/>
  <c r="AB487" i="3"/>
  <c r="W486" i="3"/>
  <c r="V487" i="3"/>
  <c r="W490" i="5"/>
  <c r="V491" i="5"/>
  <c r="AC491" i="5"/>
  <c r="AB492" i="5"/>
  <c r="W487" i="3" l="1"/>
  <c r="V488" i="3"/>
  <c r="AC487" i="3"/>
  <c r="AB488" i="3"/>
  <c r="AC492" i="5"/>
  <c r="AB493" i="5"/>
  <c r="W491" i="5"/>
  <c r="V492" i="5"/>
  <c r="AC488" i="3" l="1"/>
  <c r="AB489" i="3"/>
  <c r="W488" i="3"/>
  <c r="V489" i="3"/>
  <c r="W492" i="5"/>
  <c r="V493" i="5"/>
  <c r="AC493" i="5"/>
  <c r="AB494" i="5"/>
  <c r="W489" i="3" l="1"/>
  <c r="V490" i="3"/>
  <c r="AC489" i="3"/>
  <c r="AB490" i="3"/>
  <c r="AC494" i="5"/>
  <c r="AB495" i="5"/>
  <c r="W493" i="5"/>
  <c r="V494" i="5"/>
  <c r="AC490" i="3" l="1"/>
  <c r="AB491" i="3"/>
  <c r="W490" i="3"/>
  <c r="V491" i="3"/>
  <c r="W494" i="5"/>
  <c r="V495" i="5"/>
  <c r="AC495" i="5"/>
  <c r="AB496" i="5"/>
  <c r="W491" i="3" l="1"/>
  <c r="V492" i="3"/>
  <c r="AC491" i="3"/>
  <c r="AB492" i="3"/>
  <c r="AC496" i="5"/>
  <c r="AB497" i="5"/>
  <c r="W495" i="5"/>
  <c r="V496" i="5"/>
  <c r="AC492" i="3" l="1"/>
  <c r="AB493" i="3"/>
  <c r="W492" i="3"/>
  <c r="V493" i="3"/>
  <c r="W496" i="5"/>
  <c r="V497" i="5"/>
  <c r="AC497" i="5"/>
  <c r="AB498" i="5"/>
  <c r="W493" i="3" l="1"/>
  <c r="V494" i="3"/>
  <c r="AC493" i="3"/>
  <c r="AB494" i="3"/>
  <c r="AC498" i="5"/>
  <c r="AB499" i="5"/>
  <c r="AC499" i="5" s="1"/>
  <c r="W497" i="5"/>
  <c r="V498" i="5"/>
  <c r="AC494" i="3" l="1"/>
  <c r="AB495" i="3"/>
  <c r="W494" i="3"/>
  <c r="V495" i="3"/>
  <c r="W498" i="5"/>
  <c r="V499" i="5"/>
  <c r="W499" i="5" s="1"/>
  <c r="W495" i="3" l="1"/>
  <c r="V496" i="3"/>
  <c r="AC495" i="3"/>
  <c r="AB496" i="3"/>
  <c r="AC496" i="3" l="1"/>
  <c r="AB497" i="3"/>
  <c r="W496" i="3"/>
  <c r="V497" i="3"/>
  <c r="W497" i="3" l="1"/>
  <c r="V498" i="3"/>
  <c r="AC497" i="3"/>
  <c r="AB498" i="3"/>
  <c r="W498" i="3" l="1"/>
  <c r="V499" i="3"/>
  <c r="W499" i="3" s="1"/>
  <c r="AC498" i="3"/>
  <c r="AB499" i="3"/>
  <c r="AC49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Baker, Cameron (DelDOT)</author>
  </authors>
  <commentList>
    <comment ref="U2" authorId="0" shapeId="0" xr:uid="{00000000-0006-0000-0000-000001000000}">
      <text>
        <r>
          <rPr>
            <b/>
            <sz val="9"/>
            <color indexed="81"/>
            <rFont val="Tahoma"/>
            <family val="2"/>
          </rPr>
          <t>Baker, Cameron (DelDOT):</t>
        </r>
        <r>
          <rPr>
            <sz val="9"/>
            <color indexed="81"/>
            <rFont val="Tahoma"/>
            <family val="2"/>
          </rPr>
          <t xml:space="preserve">
Ranks contractor's items in order from largest to smallest</t>
        </r>
      </text>
    </comment>
    <comment ref="V2" authorId="0" shapeId="0" xr:uid="{00000000-0006-0000-0000-000002000000}">
      <text>
        <r>
          <rPr>
            <b/>
            <sz val="9"/>
            <color indexed="81"/>
            <rFont val="Tahoma"/>
            <family val="2"/>
          </rPr>
          <t>Baker, Cameron (DelDOT):</t>
        </r>
        <r>
          <rPr>
            <sz val="9"/>
            <color indexed="81"/>
            <rFont val="Tahoma"/>
            <family val="2"/>
          </rPr>
          <t xml:space="preserve">
Summation of Contractor items.  Summation occurs in order of largest price to smallest price.  The last number in this column should match the total contractor estimate</t>
        </r>
      </text>
    </comment>
    <comment ref="W2" authorId="0" shapeId="0" xr:uid="{00000000-0006-0000-0000-000003000000}">
      <text>
        <r>
          <rPr>
            <b/>
            <sz val="9"/>
            <color indexed="81"/>
            <rFont val="Tahoma"/>
            <family val="2"/>
          </rPr>
          <t>Baker, Cameron (DelDOT):</t>
        </r>
        <r>
          <rPr>
            <sz val="9"/>
            <color indexed="81"/>
            <rFont val="Tahoma"/>
            <family val="2"/>
          </rPr>
          <t xml:space="preserve">
Computes how many of the largest items it takes to reach 80% of the contractor's total estimate.  This includes the item that surpasses the 80% threshold.</t>
        </r>
      </text>
    </comment>
    <comment ref="Z2" authorId="0" shapeId="0" xr:uid="{00000000-0006-0000-0000-000004000000}">
      <text>
        <r>
          <rPr>
            <b/>
            <sz val="9"/>
            <color indexed="81"/>
            <rFont val="Tahoma"/>
            <family val="2"/>
          </rPr>
          <t>Baker, Cameron (DelDOT):</t>
        </r>
        <r>
          <rPr>
            <sz val="9"/>
            <color indexed="81"/>
            <rFont val="Tahoma"/>
            <family val="2"/>
          </rPr>
          <t xml:space="preserve">
Use this Column for your bid analysis items to compare them to the representative bid.</t>
        </r>
      </text>
    </comment>
    <comment ref="AA2" authorId="0" shapeId="0" xr:uid="{00000000-0006-0000-0000-000005000000}">
      <text>
        <r>
          <rPr>
            <b/>
            <sz val="9"/>
            <color indexed="81"/>
            <rFont val="Tahoma"/>
            <family val="2"/>
          </rPr>
          <t>Baker, Cameron (DelDOT):</t>
        </r>
        <r>
          <rPr>
            <sz val="9"/>
            <color indexed="81"/>
            <rFont val="Tahoma"/>
            <family val="2"/>
          </rPr>
          <t xml:space="preserve">
Ranks contractor's items in order from largest to smallest
</t>
        </r>
      </text>
    </comment>
    <comment ref="AB2" authorId="0" shapeId="0" xr:uid="{00000000-0006-0000-0000-000006000000}">
      <text>
        <r>
          <rPr>
            <b/>
            <sz val="9"/>
            <color indexed="81"/>
            <rFont val="Tahoma"/>
            <family val="2"/>
          </rPr>
          <t>Baker, Cameron (DelDOT):</t>
        </r>
        <r>
          <rPr>
            <sz val="9"/>
            <color indexed="81"/>
            <rFont val="Tahoma"/>
            <family val="2"/>
          </rPr>
          <t xml:space="preserve">
Summation of Engineer's items.  Summation occurs in order of largest price to smallest price.  The last number in this column should match the total engineer's estimate</t>
        </r>
      </text>
    </comment>
    <comment ref="AC2" authorId="0" shapeId="0" xr:uid="{00000000-0006-0000-0000-000007000000}">
      <text>
        <r>
          <rPr>
            <b/>
            <sz val="9"/>
            <color indexed="81"/>
            <rFont val="Tahoma"/>
            <family val="2"/>
          </rPr>
          <t>Baker, Cameron (DelDOT):</t>
        </r>
        <r>
          <rPr>
            <sz val="9"/>
            <color indexed="81"/>
            <rFont val="Tahoma"/>
            <family val="2"/>
          </rPr>
          <t xml:space="preserve">
Computes how many of the largest items it takes to reach 80% of the engineer's total estimate.  Conservatively, this includes the item that surpasses the 80% threshold.</t>
        </r>
      </text>
    </comment>
    <comment ref="AD2" authorId="0" shapeId="0" xr:uid="{00000000-0006-0000-0000-000008000000}">
      <text>
        <r>
          <rPr>
            <b/>
            <sz val="9"/>
            <color indexed="81"/>
            <rFont val="Tahoma"/>
            <family val="2"/>
          </rPr>
          <t>Baker, Cameron (DelDOT):</t>
        </r>
        <r>
          <rPr>
            <sz val="9"/>
            <color indexed="81"/>
            <rFont val="Tahoma"/>
            <family val="2"/>
          </rPr>
          <t xml:space="preserve">
Items that are in the top 80% of the engineer's estimate.  Column Includes item that passes the 80% threshold.</t>
        </r>
      </text>
    </comment>
    <comment ref="AE2" authorId="0" shapeId="0" xr:uid="{00000000-0006-0000-0000-000009000000}">
      <text>
        <r>
          <rPr>
            <b/>
            <sz val="9"/>
            <color indexed="81"/>
            <rFont val="Tahoma"/>
            <family val="2"/>
          </rPr>
          <t>Baker, Cameron (DelDOT):</t>
        </r>
        <r>
          <rPr>
            <sz val="9"/>
            <color indexed="81"/>
            <rFont val="Tahoma"/>
            <family val="2"/>
          </rPr>
          <t xml:space="preserve">
If this column produces different results than the typical analysis procedure, it could be due to penny bids or low ball bids because the contractor isn't planning on using the item or wants to make up for it in a different item.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Baker, Cameron (DelDOT)</author>
  </authors>
  <commentList>
    <comment ref="U2" authorId="0" shapeId="0" xr:uid="{5D2D4AB8-A25B-4765-9056-998FAA518DBC}">
      <text>
        <r>
          <rPr>
            <b/>
            <sz val="9"/>
            <color indexed="81"/>
            <rFont val="Tahoma"/>
            <family val="2"/>
          </rPr>
          <t>Baker, Cameron (DelDOT):</t>
        </r>
        <r>
          <rPr>
            <sz val="9"/>
            <color indexed="81"/>
            <rFont val="Tahoma"/>
            <family val="2"/>
          </rPr>
          <t xml:space="preserve">
Ranks contractor's items in order from largest to smallest</t>
        </r>
      </text>
    </comment>
    <comment ref="V2" authorId="0" shapeId="0" xr:uid="{8FC03BFA-C39C-4A35-AA02-2BA47984CF8E}">
      <text>
        <r>
          <rPr>
            <b/>
            <sz val="9"/>
            <color indexed="81"/>
            <rFont val="Tahoma"/>
            <family val="2"/>
          </rPr>
          <t>Baker, Cameron (DelDOT):</t>
        </r>
        <r>
          <rPr>
            <sz val="9"/>
            <color indexed="81"/>
            <rFont val="Tahoma"/>
            <family val="2"/>
          </rPr>
          <t xml:space="preserve">
Summation of Contractor items.  Summation occurs in order of largest price to smallest price.  The last number in this column should match the total contractor estimate</t>
        </r>
      </text>
    </comment>
    <comment ref="W2" authorId="0" shapeId="0" xr:uid="{98AAB7AA-C24B-4AB0-A6E5-6A5134941DA7}">
      <text>
        <r>
          <rPr>
            <b/>
            <sz val="9"/>
            <color indexed="81"/>
            <rFont val="Tahoma"/>
            <family val="2"/>
          </rPr>
          <t>Baker, Cameron (DelDOT):</t>
        </r>
        <r>
          <rPr>
            <sz val="9"/>
            <color indexed="81"/>
            <rFont val="Tahoma"/>
            <family val="2"/>
          </rPr>
          <t xml:space="preserve">
Computes how many of the largest items it takes to reach 80% of the contractor's total estimate.  This includes the item that surpasses the 80% threshold.</t>
        </r>
      </text>
    </comment>
    <comment ref="Z2" authorId="0" shapeId="0" xr:uid="{079442BC-BD9F-4492-B199-30E27957AD10}">
      <text>
        <r>
          <rPr>
            <b/>
            <sz val="9"/>
            <color indexed="81"/>
            <rFont val="Tahoma"/>
            <family val="2"/>
          </rPr>
          <t>Baker, Cameron (DelDOT):</t>
        </r>
        <r>
          <rPr>
            <sz val="9"/>
            <color indexed="81"/>
            <rFont val="Tahoma"/>
            <family val="2"/>
          </rPr>
          <t xml:space="preserve">
Use this Column for your bid analysis items to compare them to the representative bid.</t>
        </r>
      </text>
    </comment>
    <comment ref="AA2" authorId="0" shapeId="0" xr:uid="{76B43889-A768-46D0-A66F-96EF1A5CA7F0}">
      <text>
        <r>
          <rPr>
            <b/>
            <sz val="9"/>
            <color indexed="81"/>
            <rFont val="Tahoma"/>
            <family val="2"/>
          </rPr>
          <t>Baker, Cameron (DelDOT):</t>
        </r>
        <r>
          <rPr>
            <sz val="9"/>
            <color indexed="81"/>
            <rFont val="Tahoma"/>
            <family val="2"/>
          </rPr>
          <t xml:space="preserve">
Ranks contractor's items in order from largest to smallest
</t>
        </r>
      </text>
    </comment>
    <comment ref="AB2" authorId="0" shapeId="0" xr:uid="{E91AE029-2A01-4031-BCE2-E5E03CC1BAE4}">
      <text>
        <r>
          <rPr>
            <b/>
            <sz val="9"/>
            <color indexed="81"/>
            <rFont val="Tahoma"/>
            <family val="2"/>
          </rPr>
          <t>Baker, Cameron (DelDOT):</t>
        </r>
        <r>
          <rPr>
            <sz val="9"/>
            <color indexed="81"/>
            <rFont val="Tahoma"/>
            <family val="2"/>
          </rPr>
          <t xml:space="preserve">
Summation of Engineer's items.  Summation occurs in order of largest price to smallest price.  The last number in this column should match the total engineer's estimate</t>
        </r>
      </text>
    </comment>
    <comment ref="AC2" authorId="0" shapeId="0" xr:uid="{020C9ADC-ABAA-42A1-90ED-01B12A341B6C}">
      <text>
        <r>
          <rPr>
            <b/>
            <sz val="9"/>
            <color indexed="81"/>
            <rFont val="Tahoma"/>
            <family val="2"/>
          </rPr>
          <t>Baker, Cameron (DelDOT):</t>
        </r>
        <r>
          <rPr>
            <sz val="9"/>
            <color indexed="81"/>
            <rFont val="Tahoma"/>
            <family val="2"/>
          </rPr>
          <t xml:space="preserve">
Computes how many of the largest items it takes to reach 80% of the engineer's total estimate.  Conservatively, this includes the item that surpasses the 80% threshold.</t>
        </r>
      </text>
    </comment>
    <comment ref="AD2" authorId="0" shapeId="0" xr:uid="{892944B5-7CE3-4DDC-B649-76186225369E}">
      <text>
        <r>
          <rPr>
            <b/>
            <sz val="9"/>
            <color indexed="81"/>
            <rFont val="Tahoma"/>
            <family val="2"/>
          </rPr>
          <t>Baker, Cameron (DelDOT):</t>
        </r>
        <r>
          <rPr>
            <sz val="9"/>
            <color indexed="81"/>
            <rFont val="Tahoma"/>
            <family val="2"/>
          </rPr>
          <t xml:space="preserve">
Items that are in the top 80% of the engineer's estimate.  Column Includes item that passes the 80% threshold.</t>
        </r>
      </text>
    </comment>
    <comment ref="AE2" authorId="0" shapeId="0" xr:uid="{448B52D4-36E0-4B2D-889E-89D2A96FE74F}">
      <text>
        <r>
          <rPr>
            <b/>
            <sz val="9"/>
            <color indexed="81"/>
            <rFont val="Tahoma"/>
            <family val="2"/>
          </rPr>
          <t>Baker, Cameron (DelDOT):</t>
        </r>
        <r>
          <rPr>
            <sz val="9"/>
            <color indexed="81"/>
            <rFont val="Tahoma"/>
            <family val="2"/>
          </rPr>
          <t xml:space="preserve">
If this column produces different results than the typical analysis procedure, it could be due to penny bids or low ball bids because the contractor isn't planning on using the item or wants to make up for it in a different item.</t>
        </r>
      </text>
    </comment>
  </commentList>
</comments>
</file>

<file path=xl/sharedStrings.xml><?xml version="1.0" encoding="utf-8"?>
<sst xmlns="http://schemas.openxmlformats.org/spreadsheetml/2006/main" count="159" uniqueCount="121">
  <si>
    <t>Item Line Number</t>
  </si>
  <si>
    <t>Item Description</t>
  </si>
  <si>
    <t>Units</t>
  </si>
  <si>
    <t>Item Number</t>
  </si>
  <si>
    <t>Subtotal</t>
  </si>
  <si>
    <t>Quantity</t>
  </si>
  <si>
    <t>RANK CONTRACTOR</t>
  </si>
  <si>
    <t>RANK ENGINEER</t>
  </si>
  <si>
    <t>Analysis</t>
  </si>
  <si>
    <t>Quantities</t>
  </si>
  <si>
    <t>Engineer's Estimate (EE)</t>
  </si>
  <si>
    <t>EE
Unit Price</t>
  </si>
  <si>
    <t>EE
Amount</t>
  </si>
  <si>
    <t>EE
% Total</t>
  </si>
  <si>
    <t>SORTED SUMMATION CONTRACTOR</t>
  </si>
  <si>
    <t>Top 80% Rank CONTRACTOR</t>
  </si>
  <si>
    <t>TOP 80% Rank ENGINEER</t>
  </si>
  <si>
    <t>SORTED SUMMATION ENGINEER</t>
  </si>
  <si>
    <t>Top 80% EE?</t>
  </si>
  <si>
    <t>Low Bid (LB)</t>
  </si>
  <si>
    <t>LB
Unit Price</t>
  </si>
  <si>
    <t>LB
Amount</t>
  </si>
  <si>
    <t>LB
% Total</t>
  </si>
  <si>
    <t>Representative Estimate (RB)</t>
  </si>
  <si>
    <t>RB
Unit Price</t>
  </si>
  <si>
    <t>RB
Amount</t>
  </si>
  <si>
    <t>RB
% Total</t>
  </si>
  <si>
    <t>Top 80% LB?</t>
  </si>
  <si>
    <t>Unit Prices</t>
  </si>
  <si>
    <t>Bidder 3</t>
  </si>
  <si>
    <t>Bidder 4</t>
  </si>
  <si>
    <t>Bidder 5</t>
  </si>
  <si>
    <t>Bidder 6</t>
  </si>
  <si>
    <t>Bidder 7</t>
  </si>
  <si>
    <t>Bidder 8</t>
  </si>
  <si>
    <t>Bidder 9</t>
  </si>
  <si>
    <t>Bidder 10</t>
  </si>
  <si>
    <t>Bidder 11</t>
  </si>
  <si>
    <t>Bidder 12</t>
  </si>
  <si>
    <t>Bidder 13</t>
  </si>
  <si>
    <t>Bidder 14</t>
  </si>
  <si>
    <t>Bidder 15</t>
  </si>
  <si>
    <t>Bidder 16</t>
  </si>
  <si>
    <t>Bidder 17</t>
  </si>
  <si>
    <t>Bidder 18</t>
  </si>
  <si>
    <t>Bidder 19</t>
  </si>
  <si>
    <t>Bidder 20</t>
  </si>
  <si>
    <t>Bidder 21</t>
  </si>
  <si>
    <t>Bidder 22</t>
  </si>
  <si>
    <t>Bidder 23</t>
  </si>
  <si>
    <t>Low Bidder (LB)</t>
  </si>
  <si>
    <t>Price Difference 
(LB - EE)</t>
  </si>
  <si>
    <t>%  Difference 
(LB-EE)/EE</t>
  </si>
  <si>
    <t>%  Difference 
(LB-RB)/RB</t>
  </si>
  <si>
    <t xml:space="preserve">Top 80% EE &amp; &gt;20% Diff. EE (LB-EE)/EE
</t>
  </si>
  <si>
    <t>Top 80% LB &amp; &gt;20% Diff. EE
 (LB-EE)/EE</t>
  </si>
  <si>
    <t>Top 80% LB &amp; &gt;20% Diff. RB
 (LB-RB)/RB</t>
  </si>
  <si>
    <t>Checks</t>
  </si>
  <si>
    <t>Justification for Accepting/Rejecting Bid</t>
  </si>
  <si>
    <t>Minimum Bid Amount</t>
  </si>
  <si>
    <t>Maximum Bid Amount</t>
  </si>
  <si>
    <t>Bid Range</t>
  </si>
  <si>
    <t>Low Bid Amount</t>
  </si>
  <si>
    <t>Low Bidder 
or CM/GC</t>
  </si>
  <si>
    <t>Bidder 2 
or ICE</t>
  </si>
  <si>
    <t>CM/GC</t>
  </si>
  <si>
    <t>CM/GC
Unit Price</t>
  </si>
  <si>
    <t>CM/GC
Amount</t>
  </si>
  <si>
    <t>CM/GC
% Total</t>
  </si>
  <si>
    <t>Independent Cost Estimator (ICE)</t>
  </si>
  <si>
    <t>ICE
Unit Price</t>
  </si>
  <si>
    <t>ICE
Amount</t>
  </si>
  <si>
    <t>ICE
% Total</t>
  </si>
  <si>
    <t>%  Difference 
(CMGC-EE)/EE</t>
  </si>
  <si>
    <t>%  Difference 
(CMGC-ICE)/ICE</t>
  </si>
  <si>
    <t>Price Difference 
(CMGC - EE)</t>
  </si>
  <si>
    <t>Top 80% Rank CMGC</t>
  </si>
  <si>
    <t>RANK CMGC</t>
  </si>
  <si>
    <t>Top 80% CMGC?</t>
  </si>
  <si>
    <t>Top 80% CMGC &amp; &gt;20% Diff. EE
 (CMGC-EE)/EE</t>
  </si>
  <si>
    <t>Top 80% CMGC &amp; &gt;20% Diff. ICE
 (CMGC-ICE)/ICE</t>
  </si>
  <si>
    <t xml:space="preserve">Top 80% EE &amp; &gt;20% Diff. EE (CMGC-EE)/EE
</t>
  </si>
  <si>
    <t>Bid Price (A)</t>
  </si>
  <si>
    <t>Days</t>
  </si>
  <si>
    <t>Time Cost(B)</t>
  </si>
  <si>
    <t>Total Value (A+B</t>
  </si>
  <si>
    <t>% Diff</t>
  </si>
  <si>
    <t>Input Label</t>
  </si>
  <si>
    <t>Bidder Name</t>
  </si>
  <si>
    <t>Total Estimate</t>
  </si>
  <si>
    <t>DelDOT</t>
  </si>
  <si>
    <t>Contractor 1</t>
  </si>
  <si>
    <t>Contractor 2</t>
  </si>
  <si>
    <t>Contractor 3</t>
  </si>
  <si>
    <t>Contractor 4</t>
  </si>
  <si>
    <t>Contractor 5</t>
  </si>
  <si>
    <t>Cost Per Day</t>
  </si>
  <si>
    <t>Contractor 6</t>
  </si>
  <si>
    <t>Contractor 7</t>
  </si>
  <si>
    <t>Contractor 8</t>
  </si>
  <si>
    <t>Contractor 9</t>
  </si>
  <si>
    <t>Contractor 10</t>
  </si>
  <si>
    <t>Instructions:</t>
  </si>
  <si>
    <t>In "Standard Cost Estimate" tab:</t>
  </si>
  <si>
    <t>In external bid tab data file:</t>
  </si>
  <si>
    <t xml:space="preserve">Contract Administration will provide the bid tab data in an Excel spreadsheet (.xlsx format). If the bid tab data file you receive has "Amount" columns, delete those columns. Every column to the right of "Plan Quantity" should only include unit prices. </t>
  </si>
  <si>
    <t>If your contract has fewer items than rows available in the table, delete any extra rows below your project data and above the "Subtotals" row (Row 500 on Template).</t>
  </si>
  <si>
    <t xml:space="preserve">If your contract has more items than rows available in the table, add extra rows above the "Subtotals" row (Row 500 on Template). Make sure that all formulas are carried down through to any new rows. </t>
  </si>
  <si>
    <t>In Input tab:</t>
  </si>
  <si>
    <t>In Column B, input "Bidder Names" for each of your bidders.</t>
  </si>
  <si>
    <t xml:space="preserve">In Column D, input number of days proposed by each bidder. </t>
  </si>
  <si>
    <t>In Column D, input Cost per Day from the Bid Proposal</t>
  </si>
  <si>
    <t>In "A+B Total tab: (Only needed for contracts bid using A+B)</t>
  </si>
  <si>
    <t>In "CMGC Cost Estimate" tab: (Only needed for CM/GC contracts)</t>
  </si>
  <si>
    <t xml:space="preserve">To delete the entire "Amounts" columns, highlight the entire column, right click, and choose delete. Using the delete key will delete the data but the column will remain. </t>
  </si>
  <si>
    <t xml:space="preserve">Copy bid tab data from the external bid tab data file and paste in cell A3. The table on this tab will automatically resize to fit the data. </t>
  </si>
  <si>
    <t>Do not copy any header or project information from the external file. Only copy actual data, starting with the upper-left most "Line Number".</t>
  </si>
  <si>
    <t>To delete entire rows, highlight the entire row, right click, and choose delete. Pressing the delete key will delete the contents of the cells, but leave blank cells above the "Subtotals" row.</t>
  </si>
  <si>
    <t>To insert rows, right click on the row number along the vertical axis and select "insert"</t>
  </si>
  <si>
    <t>Last Template Update: 5/16/2025</t>
  </si>
  <si>
    <t>Copy all data, starting in the upper left with the "Line  Number" of the first item (generally Cell A8).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</si>
</sst>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Bidder&quot;\ #"/>
    <numFmt numFmtId="165" formatCode="&quot;$&quot;#,##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i/>
      <sz val="12"/>
      <color theme="0"/>
      <name val="Calibri"/>
      <family val="2"/>
      <scheme val="minor"/>
    </font>
    <font>
      <b/>
      <sz val="16"/>
      <color theme="0"/>
      <name val="Calibri"/>
      <family val="2"/>
      <scheme val="minor"/>
    </font>
    <font>
      <b/>
      <sz val="14"/>
      <color theme="0"/>
      <name val="Calibri"/>
      <family val="2"/>
      <scheme val="minor"/>
    </font>
    <font>
      <sz val="9"/>
      <color indexed="81"/>
      <name val="Tahoma"/>
      <family val="2"/>
    </font>
    <font>
      <b/>
      <sz val="9"/>
      <color indexed="81"/>
      <name val="Tahoma"/>
      <family val="2"/>
    </font>
    <font>
      <sz val="8"/>
      <name val="Calibri"/>
      <family val="2"/>
      <scheme val="minor"/>
    </font>
    <font>
      <i/>
      <sz val="11"/>
      <color theme="1"/>
      <name val="Calibri"/>
      <family val="2"/>
      <scheme val="minor"/>
    </font>
  </fonts>
  <fills count="10">
    <fill>
      <patternFill patternType="none"/>
    </fill>
    <fill>
      <patternFill patternType="gray125"/>
    </fill>
    <fill>
      <patternFill patternType="solid">
        <fgColor theme="1" tint="0.499984740745262"/>
        <bgColor indexed="64"/>
      </patternFill>
    </fill>
    <fill>
      <patternFill patternType="solid">
        <fgColor theme="2" tint="-9.9978637043366805E-2"/>
        <bgColor indexed="64"/>
      </patternFill>
    </fill>
    <fill>
      <patternFill patternType="solid">
        <fgColor theme="4" tint="-0.249977111117893"/>
        <bgColor theme="4"/>
      </patternFill>
    </fill>
    <fill>
      <patternFill patternType="solid">
        <fgColor theme="0" tint="-0.499984740745262"/>
        <bgColor theme="4"/>
      </patternFill>
    </fill>
    <fill>
      <patternFill patternType="solid">
        <fgColor theme="0" tint="-0.499984740745262"/>
        <bgColor indexed="64"/>
      </patternFill>
    </fill>
    <fill>
      <patternFill patternType="solid">
        <fgColor theme="4" tint="0.79998168889431442"/>
        <bgColor theme="4" tint="0.79998168889431442"/>
      </patternFill>
    </fill>
    <fill>
      <patternFill patternType="solid">
        <fgColor theme="2" tint="-0.249977111117893"/>
        <bgColor indexed="64"/>
      </patternFill>
    </fill>
    <fill>
      <patternFill patternType="solid">
        <fgColor theme="2" tint="-9.9948118533890809E-2"/>
        <bgColor indexed="64"/>
      </patternFill>
    </fill>
  </fills>
  <borders count="3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ck">
        <color indexed="64"/>
      </right>
      <top style="medium">
        <color indexed="64"/>
      </top>
      <bottom/>
      <diagonal/>
    </border>
    <border>
      <left style="thick">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theme="4" tint="0.59996337778862885"/>
      </bottom>
      <diagonal/>
    </border>
    <border>
      <left/>
      <right/>
      <top style="thin">
        <color theme="4" tint="0.59996337778862885"/>
      </top>
      <bottom style="thin">
        <color theme="4" tint="0.59996337778862885"/>
      </bottom>
      <diagonal/>
    </border>
    <border>
      <left style="medium">
        <color indexed="64"/>
      </left>
      <right/>
      <top style="medium">
        <color indexed="64"/>
      </top>
      <bottom style="thin">
        <color theme="4" tint="0.59996337778862885"/>
      </bottom>
      <diagonal/>
    </border>
    <border>
      <left/>
      <right style="medium">
        <color indexed="64"/>
      </right>
      <top style="medium">
        <color indexed="64"/>
      </top>
      <bottom style="thin">
        <color theme="4" tint="0.59996337778862885"/>
      </bottom>
      <diagonal/>
    </border>
    <border>
      <left style="medium">
        <color indexed="64"/>
      </left>
      <right/>
      <top style="thin">
        <color theme="4" tint="0.59996337778862885"/>
      </top>
      <bottom style="thin">
        <color theme="4" tint="0.59996337778862885"/>
      </bottom>
      <diagonal/>
    </border>
    <border>
      <left/>
      <right style="medium">
        <color indexed="64"/>
      </right>
      <top style="thin">
        <color theme="4" tint="0.59996337778862885"/>
      </top>
      <bottom style="thin">
        <color theme="4" tint="0.59996337778862885"/>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4" tint="0.59996337778862885"/>
      </bottom>
      <diagonal/>
    </border>
    <border>
      <left style="medium">
        <color indexed="64"/>
      </left>
      <right style="medium">
        <color indexed="64"/>
      </right>
      <top style="thin">
        <color theme="4" tint="0.59996337778862885"/>
      </top>
      <bottom style="thin">
        <color theme="4" tint="0.59996337778862885"/>
      </bottom>
      <diagonal/>
    </border>
    <border>
      <left style="thick">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21">
    <xf numFmtId="0" fontId="0" fillId="0" borderId="0" xfId="0"/>
    <xf numFmtId="0" fontId="0" fillId="0" borderId="0" xfId="0" applyAlignment="1">
      <alignment horizontal="center"/>
    </xf>
    <xf numFmtId="0" fontId="0" fillId="0" borderId="0" xfId="0" applyBorder="1"/>
    <xf numFmtId="0" fontId="0" fillId="0" borderId="1" xfId="0" applyBorder="1"/>
    <xf numFmtId="44" fontId="0" fillId="0" borderId="0" xfId="2" applyFont="1"/>
    <xf numFmtId="9" fontId="0" fillId="0" borderId="2" xfId="1" applyFont="1" applyBorder="1"/>
    <xf numFmtId="0" fontId="0" fillId="2" borderId="4" xfId="0" applyFont="1" applyFill="1" applyBorder="1" applyAlignment="1">
      <alignment horizontal="center"/>
    </xf>
    <xf numFmtId="0" fontId="0" fillId="2" borderId="4" xfId="0" applyFont="1" applyFill="1" applyBorder="1"/>
    <xf numFmtId="44" fontId="2" fillId="0" borderId="3" xfId="2" applyNumberFormat="1" applyFont="1" applyBorder="1"/>
    <xf numFmtId="44" fontId="0" fillId="0" borderId="4" xfId="1" applyNumberFormat="1" applyFont="1" applyBorder="1"/>
    <xf numFmtId="44" fontId="0" fillId="0" borderId="4" xfId="2" applyNumberFormat="1" applyFont="1" applyBorder="1"/>
    <xf numFmtId="0" fontId="0" fillId="0" borderId="5" xfId="0" applyBorder="1"/>
    <xf numFmtId="44" fontId="0" fillId="0" borderId="5" xfId="2" applyFont="1" applyBorder="1"/>
    <xf numFmtId="9" fontId="0" fillId="0" borderId="5" xfId="1" applyFont="1" applyBorder="1"/>
    <xf numFmtId="44" fontId="0" fillId="0" borderId="0" xfId="2" applyFont="1" applyBorder="1"/>
    <xf numFmtId="9" fontId="0" fillId="0" borderId="0" xfId="1" applyFont="1" applyBorder="1"/>
    <xf numFmtId="0" fontId="0" fillId="0" borderId="5" xfId="0"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xf>
    <xf numFmtId="0" fontId="0" fillId="0" borderId="0" xfId="0" applyBorder="1" applyAlignment="1">
      <alignment horizontal="center"/>
    </xf>
    <xf numFmtId="0" fontId="0" fillId="0" borderId="0" xfId="0" applyAlignment="1">
      <alignment horizontal="center" vertical="center"/>
    </xf>
    <xf numFmtId="0" fontId="0" fillId="6" borderId="6" xfId="0" applyFill="1" applyBorder="1" applyAlignment="1">
      <alignment horizontal="center"/>
    </xf>
    <xf numFmtId="0" fontId="0" fillId="6" borderId="7" xfId="0" applyFill="1" applyBorder="1"/>
    <xf numFmtId="9" fontId="0" fillId="6" borderId="7" xfId="2" applyNumberFormat="1" applyFont="1" applyFill="1" applyBorder="1" applyAlignment="1">
      <alignment horizontal="center"/>
    </xf>
    <xf numFmtId="44" fontId="0" fillId="6" borderId="7" xfId="2" applyNumberFormat="1" applyFont="1" applyFill="1" applyBorder="1"/>
    <xf numFmtId="0" fontId="0" fillId="6" borderId="7" xfId="0" applyFont="1" applyFill="1" applyBorder="1" applyAlignment="1">
      <alignment horizontal="center"/>
    </xf>
    <xf numFmtId="9" fontId="0" fillId="6" borderId="7" xfId="1" applyNumberFormat="1" applyFont="1" applyFill="1" applyBorder="1" applyAlignment="1">
      <alignment horizontal="center"/>
    </xf>
    <xf numFmtId="0" fontId="0" fillId="0" borderId="0" xfId="0" applyAlignment="1">
      <alignment horizontal="left"/>
    </xf>
    <xf numFmtId="0" fontId="0" fillId="3" borderId="14" xfId="2" applyNumberFormat="1" applyFont="1" applyFill="1" applyBorder="1" applyAlignment="1">
      <alignment horizontal="center"/>
    </xf>
    <xf numFmtId="0" fontId="0" fillId="3" borderId="15" xfId="2" applyNumberFormat="1" applyFont="1" applyFill="1" applyBorder="1" applyAlignment="1">
      <alignment horizontal="center"/>
    </xf>
    <xf numFmtId="9" fontId="0" fillId="0" borderId="4" xfId="1" applyNumberFormat="1" applyFont="1" applyBorder="1" applyAlignment="1">
      <alignment horizontal="center"/>
    </xf>
    <xf numFmtId="44" fontId="0" fillId="7" borderId="14" xfId="2" applyNumberFormat="1" applyFont="1" applyFill="1" applyBorder="1"/>
    <xf numFmtId="9" fontId="0" fillId="7" borderId="14" xfId="1" applyNumberFormat="1" applyFont="1" applyFill="1" applyBorder="1" applyAlignment="1">
      <alignment horizontal="center"/>
    </xf>
    <xf numFmtId="9" fontId="0" fillId="7" borderId="16" xfId="1" applyNumberFormat="1" applyFont="1" applyFill="1" applyBorder="1" applyAlignment="1">
      <alignment horizontal="center"/>
    </xf>
    <xf numFmtId="44" fontId="0" fillId="3" borderId="14" xfId="2" applyNumberFormat="1" applyFont="1" applyFill="1" applyBorder="1" applyAlignment="1">
      <alignment horizontal="center"/>
    </xf>
    <xf numFmtId="44" fontId="0" fillId="3" borderId="14" xfId="2" applyNumberFormat="1" applyFont="1" applyFill="1" applyBorder="1" applyAlignment="1">
      <alignment horizontal="center" vertical="center"/>
    </xf>
    <xf numFmtId="0" fontId="0" fillId="3" borderId="17" xfId="0" applyFont="1" applyFill="1" applyBorder="1" applyAlignment="1">
      <alignment horizontal="center"/>
    </xf>
    <xf numFmtId="44" fontId="0" fillId="0" borderId="15" xfId="2" applyNumberFormat="1" applyFont="1" applyBorder="1"/>
    <xf numFmtId="9" fontId="0" fillId="0" borderId="18" xfId="1" applyNumberFormat="1" applyFont="1" applyBorder="1" applyAlignment="1">
      <alignment horizontal="center"/>
    </xf>
    <xf numFmtId="9" fontId="0" fillId="0" borderId="15" xfId="1" applyNumberFormat="1" applyFont="1" applyBorder="1" applyAlignment="1">
      <alignment horizontal="center"/>
    </xf>
    <xf numFmtId="44" fontId="0" fillId="3" borderId="15" xfId="2" applyNumberFormat="1" applyFont="1" applyFill="1" applyBorder="1" applyAlignment="1">
      <alignment horizontal="center"/>
    </xf>
    <xf numFmtId="44" fontId="0" fillId="3" borderId="15" xfId="2" applyNumberFormat="1" applyFont="1" applyFill="1" applyBorder="1" applyAlignment="1">
      <alignment horizontal="center" vertical="center"/>
    </xf>
    <xf numFmtId="0" fontId="0" fillId="3" borderId="19" xfId="0" applyFont="1" applyFill="1" applyBorder="1" applyAlignment="1">
      <alignment horizontal="center"/>
    </xf>
    <xf numFmtId="0" fontId="3" fillId="4"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1" xfId="0" applyFont="1" applyFill="1" applyBorder="1" applyAlignment="1">
      <alignment horizontal="center" vertical="center" wrapText="1"/>
    </xf>
    <xf numFmtId="9" fontId="6" fillId="4" borderId="20" xfId="1" applyNumberFormat="1" applyFont="1" applyFill="1" applyBorder="1" applyAlignment="1">
      <alignment horizontal="center" vertical="center" wrapText="1"/>
    </xf>
    <xf numFmtId="44" fontId="6" fillId="4" borderId="1" xfId="2" applyNumberFormat="1" applyFont="1" applyFill="1" applyBorder="1" applyAlignment="1">
      <alignment horizontal="center" vertical="center" wrapText="1"/>
    </xf>
    <xf numFmtId="44" fontId="6" fillId="4" borderId="20" xfId="2" applyNumberFormat="1" applyFont="1" applyFill="1" applyBorder="1" applyAlignment="1">
      <alignment horizontal="center" vertical="center" wrapText="1"/>
    </xf>
    <xf numFmtId="0" fontId="0" fillId="0" borderId="5" xfId="0" applyFont="1" applyFill="1" applyBorder="1" applyAlignment="1">
      <alignment horizontal="center"/>
    </xf>
    <xf numFmtId="0" fontId="0" fillId="0" borderId="5" xfId="0" applyFont="1" applyFill="1" applyBorder="1" applyAlignment="1">
      <alignment horizontal="left"/>
    </xf>
    <xf numFmtId="44" fontId="0" fillId="0" borderId="12" xfId="2" applyNumberFormat="1" applyFont="1" applyFill="1" applyBorder="1"/>
    <xf numFmtId="44" fontId="0" fillId="0" borderId="5" xfId="2" applyNumberFormat="1" applyFont="1" applyFill="1" applyBorder="1"/>
    <xf numFmtId="9" fontId="0" fillId="0" borderId="5" xfId="1" applyNumberFormat="1" applyFont="1" applyFill="1" applyBorder="1" applyAlignment="1">
      <alignment horizontal="center"/>
    </xf>
    <xf numFmtId="9" fontId="0" fillId="0" borderId="5" xfId="1" applyNumberFormat="1" applyFont="1" applyFill="1" applyBorder="1" applyAlignment="1">
      <alignment horizontal="center" vertical="top"/>
    </xf>
    <xf numFmtId="0" fontId="0" fillId="0" borderId="0" xfId="0" applyFont="1" applyFill="1" applyBorder="1" applyAlignment="1">
      <alignment horizontal="center"/>
    </xf>
    <xf numFmtId="0" fontId="0" fillId="0" borderId="0" xfId="0" applyFont="1" applyFill="1" applyBorder="1" applyAlignment="1">
      <alignment horizontal="left"/>
    </xf>
    <xf numFmtId="44" fontId="0" fillId="0" borderId="1" xfId="2" applyNumberFormat="1" applyFont="1" applyFill="1" applyBorder="1"/>
    <xf numFmtId="44" fontId="0" fillId="0" borderId="0" xfId="2" applyNumberFormat="1" applyFont="1" applyFill="1" applyBorder="1"/>
    <xf numFmtId="9" fontId="0" fillId="0" borderId="0" xfId="1" applyNumberFormat="1" applyFont="1" applyFill="1" applyBorder="1" applyAlignment="1">
      <alignment horizontal="center"/>
    </xf>
    <xf numFmtId="9" fontId="0" fillId="0" borderId="0" xfId="1" applyNumberFormat="1" applyFont="1" applyFill="1" applyBorder="1" applyAlignment="1">
      <alignment horizontal="center" vertical="top"/>
    </xf>
    <xf numFmtId="9" fontId="0" fillId="0" borderId="0" xfId="2" applyNumberFormat="1" applyFont="1" applyBorder="1"/>
    <xf numFmtId="10" fontId="0" fillId="8" borderId="0" xfId="1" applyNumberFormat="1" applyFont="1" applyFill="1"/>
    <xf numFmtId="0" fontId="0" fillId="3" borderId="0" xfId="0" applyFill="1"/>
    <xf numFmtId="44" fontId="0" fillId="0" borderId="5" xfId="2" applyFont="1" applyFill="1" applyBorder="1" applyAlignment="1">
      <alignment horizontal="center"/>
    </xf>
    <xf numFmtId="44" fontId="0" fillId="0" borderId="0" xfId="2" applyFont="1" applyFill="1" applyBorder="1" applyAlignment="1">
      <alignment horizontal="center"/>
    </xf>
    <xf numFmtId="0" fontId="0" fillId="9" borderId="14" xfId="2" applyNumberFormat="1" applyFont="1" applyFill="1" applyBorder="1" applyAlignment="1">
      <alignment horizontal="center"/>
    </xf>
    <xf numFmtId="44" fontId="0" fillId="9" borderId="14" xfId="2" applyNumberFormat="1" applyFont="1" applyFill="1" applyBorder="1" applyAlignment="1">
      <alignment horizontal="center"/>
    </xf>
    <xf numFmtId="0" fontId="0" fillId="9" borderId="15" xfId="0" applyFont="1" applyFill="1" applyBorder="1" applyAlignment="1">
      <alignment horizontal="center"/>
    </xf>
    <xf numFmtId="44" fontId="0" fillId="9" borderId="15" xfId="2" applyNumberFormat="1" applyFont="1" applyFill="1" applyBorder="1" applyAlignment="1">
      <alignment horizontal="center"/>
    </xf>
    <xf numFmtId="0" fontId="0" fillId="9" borderId="15" xfId="2" applyNumberFormat="1" applyFont="1" applyFill="1" applyBorder="1" applyAlignment="1">
      <alignment horizontal="center"/>
    </xf>
    <xf numFmtId="0" fontId="0" fillId="3" borderId="16" xfId="0" applyFont="1" applyFill="1" applyBorder="1" applyAlignment="1">
      <alignment horizontal="center"/>
    </xf>
    <xf numFmtId="0" fontId="0" fillId="3" borderId="18" xfId="0" applyFont="1" applyFill="1" applyBorder="1" applyAlignment="1">
      <alignment horizontal="center"/>
    </xf>
    <xf numFmtId="0" fontId="0" fillId="6" borderId="7" xfId="0" applyFill="1" applyBorder="1" applyAlignment="1">
      <alignment horizontal="center"/>
    </xf>
    <xf numFmtId="0" fontId="4" fillId="4" borderId="21" xfId="0" applyFont="1" applyFill="1" applyBorder="1" applyAlignment="1">
      <alignment horizontal="center" vertical="center" wrapText="1"/>
    </xf>
    <xf numFmtId="0" fontId="0" fillId="9" borderId="22" xfId="0" applyFill="1" applyBorder="1"/>
    <xf numFmtId="0" fontId="0" fillId="9" borderId="23" xfId="0" applyFill="1" applyBorder="1"/>
    <xf numFmtId="44" fontId="0" fillId="0" borderId="12" xfId="2" applyFont="1" applyFill="1" applyBorder="1" applyAlignment="1">
      <alignment horizontal="center"/>
    </xf>
    <xf numFmtId="44" fontId="0" fillId="0" borderId="13" xfId="2" applyFont="1" applyFill="1" applyBorder="1" applyAlignment="1">
      <alignment horizontal="center"/>
    </xf>
    <xf numFmtId="44" fontId="0" fillId="0" borderId="1" xfId="2" applyFont="1" applyFill="1" applyBorder="1" applyAlignment="1">
      <alignment horizontal="center"/>
    </xf>
    <xf numFmtId="44" fontId="0" fillId="0" borderId="2" xfId="2" applyFont="1" applyFill="1" applyBorder="1" applyAlignment="1">
      <alignment horizont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4" borderId="27" xfId="0" applyFont="1" applyFill="1" applyBorder="1" applyAlignment="1" applyProtection="1">
      <alignment horizontal="center" vertical="center" wrapText="1"/>
    </xf>
    <xf numFmtId="44" fontId="6" fillId="4" borderId="28" xfId="2" applyNumberFormat="1" applyFont="1" applyFill="1" applyBorder="1" applyAlignment="1">
      <alignment horizontal="center" vertical="center" wrapText="1"/>
    </xf>
    <xf numFmtId="44" fontId="6" fillId="4" borderId="29" xfId="2" applyNumberFormat="1" applyFont="1" applyFill="1" applyBorder="1" applyAlignment="1">
      <alignment horizontal="center" vertical="center" wrapText="1"/>
    </xf>
    <xf numFmtId="44" fontId="6" fillId="4" borderId="30" xfId="2" applyNumberFormat="1" applyFont="1" applyFill="1" applyBorder="1" applyAlignment="1">
      <alignment horizontal="center" vertical="center" wrapText="1"/>
    </xf>
    <xf numFmtId="0" fontId="4" fillId="5" borderId="31" xfId="0" applyFont="1" applyFill="1" applyBorder="1" applyAlignment="1">
      <alignment horizontal="center" vertical="center" wrapText="1"/>
    </xf>
    <xf numFmtId="0" fontId="3" fillId="4" borderId="25" xfId="0" applyFont="1" applyFill="1" applyBorder="1" applyAlignment="1" applyProtection="1">
      <alignment horizontal="center" vertical="center" wrapText="1"/>
    </xf>
    <xf numFmtId="44" fontId="0" fillId="9" borderId="16" xfId="2" applyNumberFormat="1" applyFont="1" applyFill="1" applyBorder="1" applyAlignment="1">
      <alignment horizontal="center"/>
    </xf>
    <xf numFmtId="0" fontId="0" fillId="9" borderId="17" xfId="0" applyFont="1" applyFill="1" applyBorder="1" applyAlignment="1">
      <alignment horizontal="center"/>
    </xf>
    <xf numFmtId="44" fontId="0" fillId="9" borderId="18" xfId="2" applyNumberFormat="1" applyFont="1" applyFill="1" applyBorder="1" applyAlignment="1">
      <alignment horizontal="center"/>
    </xf>
    <xf numFmtId="0" fontId="0" fillId="9" borderId="19" xfId="0" applyFont="1" applyFill="1" applyBorder="1" applyAlignment="1">
      <alignment horizontal="center"/>
    </xf>
    <xf numFmtId="164" fontId="0" fillId="0" borderId="0" xfId="0" applyNumberFormat="1" applyAlignment="1">
      <alignment horizontal="left"/>
    </xf>
    <xf numFmtId="44" fontId="0" fillId="0" borderId="0" xfId="0" applyNumberFormat="1"/>
    <xf numFmtId="10" fontId="0" fillId="0" borderId="0" xfId="1" applyNumberFormat="1" applyFont="1"/>
    <xf numFmtId="0" fontId="0" fillId="0" borderId="0" xfId="0" applyAlignment="1">
      <alignment wrapText="1"/>
    </xf>
    <xf numFmtId="165" fontId="0" fillId="0" borderId="0" xfId="0" applyNumberFormat="1"/>
    <xf numFmtId="0" fontId="0" fillId="0" borderId="0" xfId="0"/>
    <xf numFmtId="0" fontId="10" fillId="0" borderId="0" xfId="0" applyFont="1"/>
    <xf numFmtId="0" fontId="0" fillId="0" borderId="0" xfId="0"/>
    <xf numFmtId="0" fontId="0" fillId="0" borderId="0" xfId="0"/>
    <xf numFmtId="0" fontId="0" fillId="0" borderId="0" xfId="0"/>
    <xf numFmtId="0" fontId="2" fillId="0" borderId="0" xfId="0" applyFont="1"/>
    <xf numFmtId="0" fontId="0" fillId="0" borderId="0" xfId="0"/>
    <xf numFmtId="0" fontId="0" fillId="8" borderId="0" xfId="0" applyFill="1" applyAlignment="1">
      <alignment horizontal="center" vertical="center"/>
    </xf>
    <xf numFmtId="0" fontId="5" fillId="4" borderId="6" xfId="0" applyFont="1" applyFill="1" applyBorder="1" applyAlignment="1">
      <alignment horizontal="center" vertical="top" wrapText="1"/>
    </xf>
    <xf numFmtId="0" fontId="5" fillId="4" borderId="7" xfId="0" applyFont="1" applyFill="1" applyBorder="1" applyAlignment="1">
      <alignment horizontal="center" vertical="top" wrapText="1"/>
    </xf>
    <xf numFmtId="0" fontId="5" fillId="4" borderId="8" xfId="0" applyFont="1" applyFill="1" applyBorder="1" applyAlignment="1">
      <alignment horizontal="center" vertical="top" wrapText="1"/>
    </xf>
    <xf numFmtId="0" fontId="5" fillId="4" borderId="9" xfId="0" applyFont="1" applyFill="1" applyBorder="1" applyAlignment="1">
      <alignment horizontal="center" vertical="top" wrapText="1"/>
    </xf>
    <xf numFmtId="0" fontId="3" fillId="4" borderId="10" xfId="0" applyFont="1" applyFill="1" applyBorder="1" applyAlignment="1">
      <alignment horizontal="center" vertical="top" wrapText="1"/>
    </xf>
    <xf numFmtId="0" fontId="3" fillId="4" borderId="11" xfId="0" applyFont="1" applyFill="1" applyBorder="1" applyAlignment="1">
      <alignment horizontal="center" vertical="top" wrapText="1"/>
    </xf>
    <xf numFmtId="0" fontId="5" fillId="4" borderId="10" xfId="0" applyFont="1" applyFill="1" applyBorder="1" applyAlignment="1">
      <alignment horizontal="center" vertical="top" wrapText="1"/>
    </xf>
    <xf numFmtId="0" fontId="5" fillId="4" borderId="24" xfId="0" applyFont="1" applyFill="1" applyBorder="1" applyAlignment="1">
      <alignment horizontal="center" vertical="top" wrapText="1"/>
    </xf>
    <xf numFmtId="0" fontId="5" fillId="4" borderId="12"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13" xfId="0" applyFont="1" applyFill="1" applyBorder="1" applyAlignment="1">
      <alignment horizontal="center" vertical="top" wrapText="1"/>
    </xf>
  </cellXfs>
  <cellStyles count="3">
    <cellStyle name="Currency" xfId="2" builtinId="4"/>
    <cellStyle name="Normal" xfId="0" builtinId="0"/>
    <cellStyle name="Percent" xfId="1" builtinId="5"/>
  </cellStyles>
  <dxfs count="90">
    <dxf>
      <font>
        <color theme="0" tint="-0.34998626667073579"/>
      </font>
      <fill>
        <patternFill patternType="solid">
          <fgColor auto="1"/>
          <bgColor theme="0" tint="-0.34998626667073579"/>
        </patternFill>
      </fill>
      <border>
        <bottom style="thin">
          <color theme="0" tint="-0.34998626667073579"/>
        </bottom>
      </border>
    </dxf>
    <dxf>
      <fill>
        <patternFill>
          <bgColor theme="0"/>
        </patternFill>
      </fill>
    </dxf>
    <dxf>
      <font>
        <color theme="7" tint="-0.499984740745262"/>
      </font>
      <fill>
        <patternFill>
          <bgColor theme="7" tint="0.59996337778862885"/>
        </patternFill>
      </fill>
    </dxf>
    <dxf>
      <fill>
        <patternFill>
          <bgColor theme="9" tint="0.59996337778862885"/>
        </patternFill>
      </fill>
    </dxf>
    <dxf>
      <fill>
        <patternFill patternType="solid">
          <bgColor theme="2" tint="-9.9948118533890809E-2"/>
        </patternFill>
      </fill>
    </dxf>
    <dxf>
      <font>
        <color rgb="FF9C0006"/>
      </font>
      <fill>
        <patternFill>
          <bgColor rgb="FFFFC7CE"/>
        </patternFill>
      </fill>
    </dxf>
    <dxf>
      <font>
        <color rgb="FF9C6500"/>
      </font>
      <fill>
        <patternFill>
          <bgColor rgb="FFFFEB9C"/>
        </patternFill>
      </fill>
    </dxf>
    <dxf>
      <fill>
        <patternFill>
          <bgColor theme="9" tint="0.59996337778862885"/>
        </patternFill>
      </fill>
    </dxf>
    <dxf>
      <font>
        <color theme="0" tint="-0.34998626667073579"/>
      </font>
      <fill>
        <patternFill>
          <bgColor theme="0" tint="-0.34998626667073579"/>
        </patternFill>
      </fill>
      <border>
        <left style="thin">
          <color theme="0" tint="-0.34998626667073579"/>
        </left>
        <right style="thin">
          <color theme="0" tint="-0.34998626667073579"/>
        </right>
        <top style="thin">
          <color theme="0" tint="-0.34998626667073579"/>
        </top>
        <bottom style="thin">
          <color theme="0" tint="-0.34998626667073579"/>
        </bottom>
      </border>
    </dxf>
    <dxf>
      <fill>
        <patternFill>
          <bgColor theme="7" tint="0.79998168889431442"/>
        </patternFill>
      </fill>
    </dxf>
    <dxf>
      <fill>
        <patternFill>
          <bgColor theme="0"/>
        </patternFill>
      </fill>
    </dxf>
    <dxf>
      <font>
        <color theme="7" tint="-0.499984740745262"/>
      </font>
      <fill>
        <patternFill>
          <bgColor theme="7" tint="0.59996337778862885"/>
        </patternFill>
      </fill>
    </dxf>
    <dxf>
      <fill>
        <patternFill>
          <bgColor theme="9" tint="0.59996337778862885"/>
        </patternFill>
      </fill>
    </dxf>
    <dxf>
      <fill>
        <patternFill patternType="solid">
          <bgColor theme="2" tint="-9.9948118533890809E-2"/>
        </patternFill>
      </fill>
    </dxf>
    <dxf>
      <font>
        <color rgb="FF9C0006"/>
      </font>
      <fill>
        <patternFill>
          <bgColor rgb="FFFFC7CE"/>
        </patternFill>
      </fill>
    </dxf>
    <dxf>
      <font>
        <color rgb="FF9C6500"/>
      </font>
      <fill>
        <patternFill>
          <bgColor rgb="FFFFEB9C"/>
        </patternFill>
      </fill>
    </dxf>
    <dxf>
      <fill>
        <patternFill>
          <bgColor theme="9" tint="0.59996337778862885"/>
        </patternFill>
      </fill>
    </dxf>
    <dxf>
      <font>
        <color theme="0" tint="-0.34998626667073579"/>
      </font>
      <fill>
        <patternFill>
          <bgColor theme="0" tint="-0.34998626667073579"/>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bgColor theme="7" tint="0.79998168889431442"/>
        </patternFill>
      </fill>
    </dxf>
    <dxf>
      <numFmt numFmtId="14" formatCode="0.00%"/>
    </dxf>
    <dxf>
      <numFmt numFmtId="34" formatCode="_(&quot;$&quot;* #,##0.00_);_(&quot;$&quot;* \(#,##0.00\);_(&quot;$&quot;* &quot;-&quot;??_);_(@_)"/>
    </dxf>
    <dxf>
      <numFmt numFmtId="165" formatCode="&quot;$&quot;#,##0.00"/>
    </dxf>
    <dxf>
      <numFmt numFmtId="34" formatCode="_(&quot;$&quot;* #,##0.00_);_(&quot;$&quot;* \(#,##0.00\);_(&quot;$&quot;* &quot;-&quot;??_);_(@_)"/>
    </dxf>
    <dxf>
      <alignment horizontal="left" vertical="bottom" textRotation="0" wrapText="0" indent="0" justifyLastLine="0" shrinkToFit="0" readingOrder="0"/>
    </dxf>
    <dxf>
      <fill>
        <patternFill patternType="solid">
          <fgColor indexed="64"/>
          <bgColor theme="2" tint="-9.9948118533890809E-2"/>
        </patternFill>
      </fill>
      <border diagonalUp="0" diagonalDown="0">
        <left style="medium">
          <color indexed="64"/>
        </left>
        <right style="medium">
          <color indexed="64"/>
        </right>
        <top style="thin">
          <color theme="4" tint="0.59996337778862885"/>
        </top>
        <bottom style="thin">
          <color theme="4" tint="0.59996337778862885"/>
        </bottom>
        <vertical/>
        <horizontal style="thin">
          <color theme="4" tint="0.59996337778862885"/>
        </horizontal>
      </border>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2" tint="-9.9948118533890809E-2"/>
        </patternFill>
      </fill>
      <alignment horizontal="center" vertical="bottom" textRotation="0" wrapText="0" indent="0" justifyLastLine="0" shrinkToFit="0" readingOrder="0"/>
      <border diagonalUp="0" diagonalDown="0">
        <left/>
        <right style="medium">
          <color indexed="64"/>
        </right>
        <top style="thin">
          <color theme="4" tint="0.59996337778862885"/>
        </top>
        <bottom style="thin">
          <color theme="4" tint="0.59996337778862885"/>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theme="2" tint="-9.9948118533890809E-2"/>
        </patternFill>
      </fill>
      <alignment horizontal="center" vertical="bottom" textRotation="0" wrapText="0" indent="0" justifyLastLine="0" shrinkToFit="0" readingOrder="0"/>
      <border diagonalUp="0" diagonalDown="0">
        <left style="medium">
          <color indexed="64"/>
        </left>
        <right/>
        <top style="thin">
          <color theme="4" tint="0.59996337778862885"/>
        </top>
        <bottom style="thin">
          <color theme="4" tint="0.59996337778862885"/>
        </bottom>
        <vertical/>
        <horizontal style="thin">
          <color theme="4" tint="0.59996337778862885"/>
        </horizontal>
      </border>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2" tint="-9.9948118533890809E-2"/>
        </patternFill>
      </fill>
      <alignment horizontal="center" vertical="bottom" textRotation="0" wrapText="0" indent="0" justifyLastLine="0" shrinkToFit="0" readingOrder="0"/>
      <border diagonalUp="0" diagonalDown="0">
        <left/>
        <right/>
        <top style="thin">
          <color theme="4" tint="0.59996337778862885"/>
        </top>
        <bottom style="thin">
          <color theme="4" tint="0.59996337778862885"/>
        </bottom>
        <vertical/>
        <horizontal style="thin">
          <color theme="4" tint="0.59996337778862885"/>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theme="2" tint="-9.9948118533890809E-2"/>
        </patternFill>
      </fill>
      <alignment horizontal="center" vertical="bottom" textRotation="0" wrapText="0" indent="0" justifyLastLine="0" shrinkToFit="0" readingOrder="0"/>
      <border diagonalUp="0" diagonalDown="0">
        <left/>
        <right/>
        <top style="thin">
          <color theme="4" tint="0.59996337778862885"/>
        </top>
        <bottom style="thin">
          <color theme="4" tint="0.59996337778862885"/>
        </bottom>
        <vertical/>
        <horizontal style="thin">
          <color theme="4" tint="0.59996337778862885"/>
        </horizontal>
      </border>
    </dxf>
    <dxf>
      <font>
        <b val="0"/>
        <i val="0"/>
        <strike val="0"/>
        <condense val="0"/>
        <extend val="0"/>
        <outline val="0"/>
        <shadow val="0"/>
        <u val="none"/>
        <vertAlign val="baseline"/>
        <sz val="11"/>
        <color theme="1"/>
        <name val="Calibri"/>
        <family val="2"/>
        <scheme val="minor"/>
      </font>
      <fill>
        <patternFill patternType="solid">
          <fgColor indexed="64"/>
          <bgColor theme="2" tint="-9.9948118533890809E-2"/>
        </patternFill>
      </fill>
      <alignment horizontal="center" vertical="bottom" textRotation="0" wrapText="0" indent="0" justifyLastLine="0" shrinkToFit="0" readingOrder="0"/>
      <border diagonalUp="0" diagonalDown="0">
        <left/>
        <right/>
        <top style="thin">
          <color theme="4" tint="0.59996337778862885"/>
        </top>
        <bottom style="thin">
          <color theme="4" tint="0.59996337778862885"/>
        </bottom>
        <vertical/>
        <horizontal style="thin">
          <color theme="4" tint="0.59996337778862885"/>
        </horizontal>
      </border>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2" tint="-9.9978637043366805E-2"/>
        </patternFill>
      </fill>
      <alignment horizontal="center" vertical="bottom" textRotation="0" wrapText="0" indent="0" justifyLastLine="0" shrinkToFit="0" readingOrder="0"/>
      <border diagonalUp="0" diagonalDown="0">
        <left style="medium">
          <color indexed="64"/>
        </left>
        <right/>
        <top style="thin">
          <color theme="4" tint="0.59996337778862885"/>
        </top>
        <bottom style="thin">
          <color theme="4" tint="0.59996337778862885"/>
        </bottom>
        <vertical/>
        <horizontal style="thin">
          <color theme="4" tint="0.59996337778862885"/>
        </horizontal>
      </border>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2" tint="-9.9978637043366805E-2"/>
        </patternFill>
      </fill>
      <alignment horizontal="center" vertical="bottom" textRotation="0" wrapText="0" indent="0" justifyLastLine="0" shrinkToFit="0" readingOrder="0"/>
      <border diagonalUp="0" diagonalDown="0">
        <left/>
        <right style="medium">
          <color indexed="64"/>
        </right>
        <top style="thin">
          <color theme="4" tint="0.59996337778862885"/>
        </top>
        <bottom style="thin">
          <color theme="4" tint="0.59996337778862885"/>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theme="2" tint="-9.9978637043366805E-2"/>
        </patternFill>
      </fill>
      <alignment horizontal="center" vertical="center" textRotation="0" wrapText="0" indent="0" justifyLastLine="0" shrinkToFit="0" readingOrder="0"/>
      <border diagonalUp="0" diagonalDown="0">
        <left/>
        <right/>
        <top style="thin">
          <color theme="4" tint="0.59996337778862885"/>
        </top>
        <bottom style="thin">
          <color theme="4" tint="0.59996337778862885"/>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2" tint="-9.9978637043366805E-2"/>
        </patternFill>
      </fill>
      <alignment horizontal="center" vertical="bottom" textRotation="0" wrapText="0" indent="0" justifyLastLine="0" shrinkToFit="0" readingOrder="0"/>
      <border diagonalUp="0" diagonalDown="0">
        <left/>
        <right/>
        <top style="thin">
          <color theme="4" tint="0.59996337778862885"/>
        </top>
        <bottom style="thin">
          <color theme="4" tint="0.59996337778862885"/>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theme="2" tint="-9.9978637043366805E-2"/>
        </patternFill>
      </fill>
      <alignment horizontal="center" vertical="bottom" textRotation="0" wrapText="0" indent="0" justifyLastLine="0" shrinkToFit="0" readingOrder="0"/>
      <border diagonalUp="0" diagonalDown="0">
        <left/>
        <right/>
        <top style="thin">
          <color theme="4" tint="0.59996337778862885"/>
        </top>
        <bottom style="thin">
          <color theme="4" tint="0.59996337778862885"/>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2" tint="-9.9978637043366805E-2"/>
        </patternFill>
      </fill>
      <alignment horizontal="center" vertical="bottom" textRotation="0" wrapText="0" indent="0" justifyLastLine="0" shrinkToFit="0" readingOrder="0"/>
      <border diagonalUp="0" diagonalDown="0">
        <left/>
        <right/>
        <top style="thin">
          <color theme="4" tint="0.59996337778862885"/>
        </top>
        <bottom style="thin">
          <color theme="4" tint="0.59996337778862885"/>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left/>
        <right/>
        <top style="thin">
          <color theme="4" tint="0.59996337778862885"/>
        </top>
        <bottom style="thin">
          <color theme="4" tint="0.59996337778862885"/>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alignment horizontal="center" vertical="bottom" textRotation="0" wrapText="0" indent="0" justifyLastLine="0" shrinkToFit="0" readingOrder="0"/>
      <border diagonalUp="0" diagonalDown="0">
        <left style="medium">
          <color indexed="64"/>
        </left>
        <right/>
        <top style="thin">
          <color theme="4" tint="0.59996337778862885"/>
        </top>
        <bottom style="thin">
          <color theme="4" tint="0.59996337778862885"/>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vertical/>
      </border>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auto="1"/>
        </patternFill>
      </fill>
      <border diagonalUp="0" diagonalDown="0">
        <left style="medium">
          <color indexed="64"/>
        </left>
        <right/>
        <top/>
        <bottom/>
        <vertical/>
        <horizontal/>
      </border>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auto="1"/>
        </patternFill>
      </fill>
      <border diagonalUp="0" diagonalDown="0">
        <left style="medium">
          <color indexed="64"/>
        </left>
        <right/>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dxf>
    <dxf>
      <border outline="0">
        <left style="medium">
          <color rgb="FF000000"/>
        </left>
        <right style="medium">
          <color rgb="FF000000"/>
        </right>
        <top style="medium">
          <color rgb="FF000000"/>
        </top>
      </border>
    </dxf>
    <dxf>
      <font>
        <b/>
        <i/>
        <strike val="0"/>
        <condense val="0"/>
        <extend val="0"/>
        <outline val="0"/>
        <shadow val="0"/>
        <u val="none"/>
        <vertAlign val="baseline"/>
        <sz val="12"/>
        <color theme="0"/>
        <name val="Calibri"/>
        <family val="2"/>
        <scheme val="minor"/>
      </font>
      <fill>
        <patternFill patternType="solid">
          <fgColor theme="4"/>
          <bgColor theme="0" tint="-0.499984740745262"/>
        </patternFill>
      </fill>
      <alignment horizontal="center" vertical="center" textRotation="0" wrapText="1" indent="0" justifyLastLine="0" shrinkToFit="0" readingOrder="0"/>
    </dxf>
    <dxf>
      <fill>
        <patternFill patternType="solid">
          <fgColor indexed="64"/>
          <bgColor theme="2" tint="-9.9948118533890809E-2"/>
        </patternFill>
      </fill>
      <border diagonalUp="0" diagonalDown="0">
        <left style="medium">
          <color indexed="64"/>
        </left>
        <right style="medium">
          <color indexed="64"/>
        </right>
        <top style="thin">
          <color theme="4" tint="0.59996337778862885"/>
        </top>
        <bottom style="thin">
          <color theme="4" tint="0.59996337778862885"/>
        </bottom>
        <vertical/>
        <horizontal style="thin">
          <color theme="4" tint="0.59996337778862885"/>
        </horizontal>
      </border>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2" tint="-9.9948118533890809E-2"/>
        </patternFill>
      </fill>
      <alignment horizontal="center" vertical="bottom" textRotation="0" wrapText="0" indent="0" justifyLastLine="0" shrinkToFit="0" readingOrder="0"/>
      <border diagonalUp="0" diagonalDown="0">
        <left/>
        <right style="medium">
          <color indexed="64"/>
        </right>
        <top style="thin">
          <color theme="4" tint="0.59996337778862885"/>
        </top>
        <bottom style="thin">
          <color theme="4" tint="0.59996337778862885"/>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theme="2" tint="-9.9948118533890809E-2"/>
        </patternFill>
      </fill>
      <alignment horizontal="center" vertical="bottom" textRotation="0" wrapText="0" indent="0" justifyLastLine="0" shrinkToFit="0" readingOrder="0"/>
      <border diagonalUp="0" diagonalDown="0">
        <left style="medium">
          <color indexed="64"/>
        </left>
        <right/>
        <top style="thin">
          <color theme="4" tint="0.59996337778862885"/>
        </top>
        <bottom style="thin">
          <color theme="4" tint="0.59996337778862885"/>
        </bottom>
        <vertical/>
        <horizontal style="thin">
          <color theme="4" tint="0.59996337778862885"/>
        </horizontal>
      </border>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2" tint="-9.9948118533890809E-2"/>
        </patternFill>
      </fill>
      <alignment horizontal="center" vertical="bottom" textRotation="0" wrapText="0" indent="0" justifyLastLine="0" shrinkToFit="0" readingOrder="0"/>
      <border diagonalUp="0" diagonalDown="0">
        <left/>
        <right/>
        <top style="thin">
          <color theme="4" tint="0.59996337778862885"/>
        </top>
        <bottom style="thin">
          <color theme="4" tint="0.59996337778862885"/>
        </bottom>
        <vertical/>
        <horizontal style="thin">
          <color theme="4" tint="0.59996337778862885"/>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theme="2" tint="-9.9948118533890809E-2"/>
        </patternFill>
      </fill>
      <alignment horizontal="center" vertical="bottom" textRotation="0" wrapText="0" indent="0" justifyLastLine="0" shrinkToFit="0" readingOrder="0"/>
      <border diagonalUp="0" diagonalDown="0">
        <left/>
        <right/>
        <top style="thin">
          <color theme="4" tint="0.59996337778862885"/>
        </top>
        <bottom style="thin">
          <color theme="4" tint="0.59996337778862885"/>
        </bottom>
        <vertical/>
        <horizontal style="thin">
          <color theme="4" tint="0.59996337778862885"/>
        </horizontal>
      </border>
    </dxf>
    <dxf>
      <font>
        <b val="0"/>
        <i val="0"/>
        <strike val="0"/>
        <condense val="0"/>
        <extend val="0"/>
        <outline val="0"/>
        <shadow val="0"/>
        <u val="none"/>
        <vertAlign val="baseline"/>
        <sz val="11"/>
        <color theme="1"/>
        <name val="Calibri"/>
        <family val="2"/>
        <scheme val="minor"/>
      </font>
      <fill>
        <patternFill patternType="solid">
          <fgColor indexed="64"/>
          <bgColor theme="2" tint="-9.9948118533890809E-2"/>
        </patternFill>
      </fill>
      <alignment horizontal="center" vertical="bottom" textRotation="0" wrapText="0" indent="0" justifyLastLine="0" shrinkToFit="0" readingOrder="0"/>
      <border diagonalUp="0" diagonalDown="0">
        <left/>
        <right/>
        <top style="thin">
          <color theme="4" tint="0.59996337778862885"/>
        </top>
        <bottom style="thin">
          <color theme="4" tint="0.59996337778862885"/>
        </bottom>
        <vertical/>
        <horizontal style="thin">
          <color theme="4" tint="0.59996337778862885"/>
        </horizontal>
      </border>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2" tint="-9.9978637043366805E-2"/>
        </patternFill>
      </fill>
      <alignment horizontal="center" vertical="bottom" textRotation="0" wrapText="0" indent="0" justifyLastLine="0" shrinkToFit="0" readingOrder="0"/>
      <border diagonalUp="0" diagonalDown="0">
        <left style="medium">
          <color indexed="64"/>
        </left>
        <right/>
        <top style="thin">
          <color theme="4" tint="0.59996337778862885"/>
        </top>
        <bottom style="thin">
          <color theme="4" tint="0.59996337778862885"/>
        </bottom>
        <vertical/>
        <horizontal style="thin">
          <color theme="4" tint="0.59996337778862885"/>
        </horizontal>
      </border>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2" tint="-9.9978637043366805E-2"/>
        </patternFill>
      </fill>
      <alignment horizontal="center" vertical="bottom" textRotation="0" wrapText="0" indent="0" justifyLastLine="0" shrinkToFit="0" readingOrder="0"/>
      <border diagonalUp="0" diagonalDown="0">
        <left/>
        <right style="medium">
          <color indexed="64"/>
        </right>
        <top style="thin">
          <color theme="4" tint="0.59996337778862885"/>
        </top>
        <bottom style="thin">
          <color theme="4" tint="0.59996337778862885"/>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theme="2" tint="-9.9978637043366805E-2"/>
        </patternFill>
      </fill>
      <alignment horizontal="center" vertical="center" textRotation="0" wrapText="0" indent="0" justifyLastLine="0" shrinkToFit="0" readingOrder="0"/>
      <border diagonalUp="0" diagonalDown="0">
        <left/>
        <right/>
        <top style="thin">
          <color theme="4" tint="0.59996337778862885"/>
        </top>
        <bottom style="thin">
          <color theme="4" tint="0.59996337778862885"/>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2" tint="-9.9978637043366805E-2"/>
        </patternFill>
      </fill>
      <alignment horizontal="center" vertical="bottom" textRotation="0" wrapText="0" indent="0" justifyLastLine="0" shrinkToFit="0" readingOrder="0"/>
      <border diagonalUp="0" diagonalDown="0">
        <left/>
        <right/>
        <top style="thin">
          <color theme="4" tint="0.59996337778862885"/>
        </top>
        <bottom style="thin">
          <color theme="4" tint="0.59996337778862885"/>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theme="2" tint="-9.9978637043366805E-2"/>
        </patternFill>
      </fill>
      <alignment horizontal="center" vertical="bottom" textRotation="0" wrapText="0" indent="0" justifyLastLine="0" shrinkToFit="0" readingOrder="0"/>
      <border diagonalUp="0" diagonalDown="0">
        <left/>
        <right/>
        <top style="thin">
          <color theme="4" tint="0.59996337778862885"/>
        </top>
        <bottom style="thin">
          <color theme="4" tint="0.59996337778862885"/>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2" tint="-9.9978637043366805E-2"/>
        </patternFill>
      </fill>
      <alignment horizontal="center" vertical="bottom" textRotation="0" wrapText="0" indent="0" justifyLastLine="0" shrinkToFit="0" readingOrder="0"/>
      <border diagonalUp="0" diagonalDown="0">
        <left/>
        <right/>
        <top style="thin">
          <color theme="4" tint="0.59996337778862885"/>
        </top>
        <bottom style="thin">
          <color theme="4" tint="0.59996337778862885"/>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left/>
        <right/>
        <top style="thin">
          <color theme="4" tint="0.59996337778862885"/>
        </top>
        <bottom style="thin">
          <color theme="4" tint="0.59996337778862885"/>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alignment horizontal="center" vertical="bottom" textRotation="0" wrapText="0" indent="0" justifyLastLine="0" shrinkToFit="0" readingOrder="0"/>
      <border diagonalUp="0" diagonalDown="0">
        <left style="medium">
          <color indexed="64"/>
        </left>
        <right/>
        <top style="thin">
          <color theme="4" tint="0.59996337778862885"/>
        </top>
        <bottom style="thin">
          <color theme="4" tint="0.59996337778862885"/>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vertical/>
      </border>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auto="1"/>
        </patternFill>
      </fill>
      <border diagonalUp="0" diagonalDown="0">
        <left style="medium">
          <color indexed="64"/>
        </left>
        <right/>
        <top/>
        <bottom/>
        <vertical/>
        <horizontal/>
      </border>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auto="1"/>
        </patternFill>
      </fill>
      <border diagonalUp="0" diagonalDown="0">
        <left style="medium">
          <color indexed="64"/>
        </left>
        <right/>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dxf>
    <dxf>
      <border outline="0">
        <left style="medium">
          <color indexed="64"/>
        </left>
        <right style="medium">
          <color indexed="64"/>
        </right>
        <top style="medium">
          <color indexed="64"/>
        </top>
      </border>
    </dxf>
    <dxf>
      <font>
        <b/>
        <i/>
        <strike val="0"/>
        <condense val="0"/>
        <extend val="0"/>
        <outline val="0"/>
        <shadow val="0"/>
        <u val="none"/>
        <vertAlign val="baseline"/>
        <sz val="12"/>
        <color theme="0"/>
        <name val="Calibri"/>
        <family val="2"/>
        <scheme val="minor"/>
      </font>
      <fill>
        <patternFill patternType="solid">
          <fgColor theme="4"/>
          <bgColor theme="0" tint="-0.499984740745262"/>
        </patternFill>
      </fill>
      <alignment horizontal="center" vertical="center" textRotation="0" wrapText="1" indent="0" justifyLastLine="0" shrinkToFit="0" readingOrder="0"/>
    </dxf>
  </dxfs>
  <tableStyles count="0" defaultTableStyle="TableStyleMedium2" defaultPivotStyle="PivotStyleLight16"/>
  <colors>
    <mruColors>
      <color rgb="FFFFFFCC"/>
      <color rgb="FFFFFF99"/>
      <color rgb="FFC49C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DD010E-A07E-4309-A931-48EDC013C6FA}" name="Table1" displayName="Table1" ref="A2:AC4" totalsRowCount="1" headerRowCellStyle="Normal" dataCellStyle="Normal" totalsRowCellStyle="Normal">
  <autoFilter ref="A2:AC3" xr:uid="{6AB176E1-3055-4E12-8846-8FCD05AAAD34}"/>
  <tableColumns count="29">
    <tableColumn id="1" xr3:uid="{64B1B9ED-51AE-4F21-86E4-0DA9BBF1EC62}" name="Item Line Number" dataCellStyle="Normal"/>
    <tableColumn id="2" xr3:uid="{2448D48C-7FAD-401B-B287-9A40A26F4EEB}" name="Item Number" dataCellStyle="Normal"/>
    <tableColumn id="3" xr3:uid="{7322663B-391F-48F3-927B-608FEE9D24FE}" name="Item Description" dataCellStyle="Normal"/>
    <tableColumn id="5" xr3:uid="{646D6BF8-0157-4D44-9933-62C1A31376FD}" name="Units" dataCellStyle="Normal"/>
    <tableColumn id="4" xr3:uid="{E4C548D2-E503-45CF-8EBE-8C45E009CD2A}" name="Quantity" totalsRowLabel="Total Estimate" dataCellStyle="Normal"/>
    <tableColumn id="6" xr3:uid="{09EC72D8-9C43-4D5E-9500-79D426002A33}" name="Engineer's Estimate (EE)" totalsRowFunction="custom" dataCellStyle="Normal">
      <totalsRowFormula>SUMPRODUCT(F3:F3,$E3:$E3)</totalsRowFormula>
    </tableColumn>
    <tableColumn id="7" xr3:uid="{764CC499-A511-4DA4-993C-204BCFF814B3}" name="Low Bidder _x000a_or CM/GC" totalsRowFunction="custom" dataCellStyle="Normal">
      <totalsRowFormula>SUMPRODUCT(G3:G3,$E3:$E3)</totalsRowFormula>
    </tableColumn>
    <tableColumn id="8" xr3:uid="{C572B85C-13B3-4501-9619-09A51F0222B2}" name="Bidder 2 _x000a_or ICE" totalsRowFunction="custom" dataCellStyle="Normal">
      <totalsRowFormula>SUMPRODUCT(H3:H3,$E3:$E3)</totalsRowFormula>
    </tableColumn>
    <tableColumn id="9" xr3:uid="{519D643B-8161-40C2-B54D-6BD830CD39C1}" name="Bidder 3" totalsRowFunction="custom" dataCellStyle="Normal">
      <totalsRowFormula>SUMPRODUCT(I3:I3,$E3:$E3)</totalsRowFormula>
    </tableColumn>
    <tableColumn id="10" xr3:uid="{38EF840F-A636-41DB-AEE2-CFBF226350DB}" name="Bidder 4" totalsRowFunction="custom" dataCellStyle="Normal">
      <totalsRowFormula>SUMPRODUCT(J3:J3,$E3:$E3)</totalsRowFormula>
    </tableColumn>
    <tableColumn id="11" xr3:uid="{86CFED12-2F04-41EE-8DC7-4FC26FD9EE95}" name="Bidder 5" totalsRowFunction="custom" dataCellStyle="Normal">
      <totalsRowFormula>SUMPRODUCT(K3:K3,$E3:$E3)</totalsRowFormula>
    </tableColumn>
    <tableColumn id="12" xr3:uid="{A697B24A-2E62-415B-9A20-CB07A405718E}" name="Bidder 6" totalsRowFunction="custom" dataCellStyle="Normal">
      <totalsRowFormula>SUMPRODUCT(L3:L3,$E3:$E3)</totalsRowFormula>
    </tableColumn>
    <tableColumn id="13" xr3:uid="{E8A9A7E0-BD84-4691-BC6C-A67FDFD54818}" name="Bidder 7" totalsRowFunction="custom" dataCellStyle="Normal">
      <totalsRowFormula>SUMPRODUCT(M3:M3,$E3:$E3)</totalsRowFormula>
    </tableColumn>
    <tableColumn id="14" xr3:uid="{8D80EBF2-B15E-48C8-9F78-A6465F26B0D4}" name="Bidder 8" totalsRowFunction="custom" dataCellStyle="Normal">
      <totalsRowFormula>SUMPRODUCT(N3:N3,$E3:$E3)</totalsRowFormula>
    </tableColumn>
    <tableColumn id="15" xr3:uid="{58181276-84DC-4B20-A7A8-2E7BF48F2A16}" name="Bidder 9" totalsRowFunction="custom" dataCellStyle="Normal">
      <totalsRowFormula>SUMPRODUCT(O3:O3,$E3:$E3)</totalsRowFormula>
    </tableColumn>
    <tableColumn id="16" xr3:uid="{82644A74-80D6-4957-AA65-2C9E204331E1}" name="Bidder 10" totalsRowFunction="custom" dataCellStyle="Normal">
      <totalsRowFormula>SUMPRODUCT(P3:P3,$E3:$E3)</totalsRowFormula>
    </tableColumn>
    <tableColumn id="17" xr3:uid="{26228FE5-801E-4A27-833D-F7A1D814CBB4}" name="Bidder 11" totalsRowFunction="custom" dataCellStyle="Normal">
      <totalsRowFormula>SUMPRODUCT(Q3:Q3,$E3:$E3)</totalsRowFormula>
    </tableColumn>
    <tableColumn id="18" xr3:uid="{EB5A828C-1D92-4E66-818E-F1C80FBC1D61}" name="Bidder 12" totalsRowFunction="custom" dataCellStyle="Normal">
      <totalsRowFormula>SUMPRODUCT(R3:R3,$E3:$E3)</totalsRowFormula>
    </tableColumn>
    <tableColumn id="19" xr3:uid="{54755245-EA6D-4B76-9647-A1D923FAF450}" name="Bidder 13" totalsRowFunction="custom" dataCellStyle="Normal">
      <totalsRowFormula>SUMPRODUCT(S3:S3,$E3:$E3)</totalsRowFormula>
    </tableColumn>
    <tableColumn id="20" xr3:uid="{89634E60-96F3-4114-90ED-5D51A1E63AF2}" name="Bidder 14" totalsRowFunction="custom" dataCellStyle="Normal">
      <totalsRowFormula>SUMPRODUCT(T3:T3,$E3:$E3)</totalsRowFormula>
    </tableColumn>
    <tableColumn id="21" xr3:uid="{3DE90AC3-1C0A-4F50-BB4E-F3AE300E4FF9}" name="Bidder 15" totalsRowFunction="custom" dataCellStyle="Normal">
      <totalsRowFormula>SUMPRODUCT(U3:U3,$E3:$E3)</totalsRowFormula>
    </tableColumn>
    <tableColumn id="22" xr3:uid="{36E0A6A0-2C5F-4F20-9802-1E999D990B6F}" name="Bidder 16" totalsRowFunction="custom" dataCellStyle="Normal">
      <totalsRowFormula>SUMPRODUCT(V3:V3,$E3:$E3)</totalsRowFormula>
    </tableColumn>
    <tableColumn id="23" xr3:uid="{96C467EB-B419-4F6B-B0AD-74C9712B9B87}" name="Bidder 17" totalsRowFunction="custom" dataCellStyle="Normal">
      <totalsRowFormula>SUMPRODUCT(W3:W3,$E3:$E3)</totalsRowFormula>
    </tableColumn>
    <tableColumn id="24" xr3:uid="{B4247EA8-6028-41F4-8221-66307269EEFA}" name="Bidder 18" totalsRowFunction="custom" dataCellStyle="Normal">
      <totalsRowFormula>SUMPRODUCT(X3:X3,$E3:$E3)</totalsRowFormula>
    </tableColumn>
    <tableColumn id="25" xr3:uid="{4CC4792B-DA7E-4A36-80C8-40054E442BBB}" name="Bidder 19" totalsRowFunction="custom" dataCellStyle="Normal">
      <totalsRowFormula>SUMPRODUCT(Y3:Y3,$E3:$E3)</totalsRowFormula>
    </tableColumn>
    <tableColumn id="26" xr3:uid="{732AA4EF-C196-4FE0-9007-4A1D17DBA144}" name="Bidder 20" totalsRowFunction="custom" dataCellStyle="Normal">
      <totalsRowFormula>SUMPRODUCT(Z3:Z3,$E3:$E3)</totalsRowFormula>
    </tableColumn>
    <tableColumn id="27" xr3:uid="{EA0BA7F2-B10E-49A0-8EF2-5EE337EE5418}" name="Bidder 21" totalsRowFunction="custom" dataCellStyle="Normal">
      <totalsRowFormula>SUMPRODUCT(AA3:AA3,$E3:$E3)</totalsRowFormula>
    </tableColumn>
    <tableColumn id="28" xr3:uid="{294B764C-AFA3-411B-85C2-EB4CF7DDA688}" name="Bidder 22" totalsRowFunction="custom" dataCellStyle="Normal">
      <totalsRowFormula>SUMPRODUCT(AB3:AB3,$E3:$E3)</totalsRowFormula>
    </tableColumn>
    <tableColumn id="29" xr3:uid="{F15C32F4-3C8B-48CD-A069-1093C984354A}" name="Bidder 23" totalsRowFunction="custom" dataCellStyle="Normal">
      <totalsRowFormula>SUMPRODUCT(AC3:AC3,$E3:$E3)</totalsRow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696FE5-3C58-4CE8-B5C6-614AB22721ED}" name="Table2" displayName="Table2" ref="A2:AF499" totalsRowShown="0" headerRowDxfId="89" tableBorderDxfId="88">
  <autoFilter ref="A2:AF499" xr:uid="{BB698A35-2D1D-4F28-B09F-F59174B971C2}"/>
  <tableColumns count="32">
    <tableColumn id="1" xr3:uid="{9508F6B6-7FA6-4980-9E26-8B9F52CBBECB}" name="Item Line Number" dataDxfId="87">
      <calculatedColumnFormula>Table1[[#This Row],[Item Line Number]]</calculatedColumnFormula>
    </tableColumn>
    <tableColumn id="2" xr3:uid="{CF63854B-5078-4A84-8920-BAA533C2E332}" name="Item Number" dataDxfId="86">
      <calculatedColumnFormula>Table1[[#This Row],[Item Number]]</calculatedColumnFormula>
    </tableColumn>
    <tableColumn id="3" xr3:uid="{4C5416CD-F24B-4F20-AC57-064A32DD2E57}" name="Item Description" dataDxfId="85">
      <calculatedColumnFormula>Table1[[#This Row],[Item Description]]</calculatedColumnFormula>
    </tableColumn>
    <tableColumn id="4" xr3:uid="{8E113197-61A1-434B-A1E9-D82D77C1FF48}" name="Quantity" dataDxfId="84">
      <calculatedColumnFormula>Table1[[#This Row],[Quantity]]</calculatedColumnFormula>
    </tableColumn>
    <tableColumn id="5" xr3:uid="{C17BABDA-579E-4877-B228-1663AC3CEECE}" name="Units" dataDxfId="83">
      <calculatedColumnFormula>Table1[[#This Row],[Units]]</calculatedColumnFormula>
    </tableColumn>
    <tableColumn id="6" xr3:uid="{DBF812E5-9476-4FCC-91A4-39B566B9A70C}" name="EE_x000a_Unit Price" dataDxfId="82" dataCellStyle="Currency">
      <calculatedColumnFormula>Table1[[#This Row],[Engineer''s Estimate (EE)]]</calculatedColumnFormula>
    </tableColumn>
    <tableColumn id="7" xr3:uid="{F74294D7-5A90-4922-B924-77F02D60AD58}" name="EE_x000a_Amount" dataDxfId="81">
      <calculatedColumnFormula>'Standard Cost Estimate'!$D3*'Standard Cost Estimate'!$F3</calculatedColumnFormula>
    </tableColumn>
    <tableColumn id="8" xr3:uid="{4F7CB2EF-8368-4C7F-9963-CD77CAE52936}" name="EE_x000a_% Total" dataDxfId="80" dataCellStyle="Percent">
      <calculatedColumnFormula>'Standard Cost Estimate'!$G3/G$500</calculatedColumnFormula>
    </tableColumn>
    <tableColumn id="9" xr3:uid="{AA403B72-3867-4D0D-8AF1-E1E868F24EE6}" name="LB_x000a_Unit Price" dataDxfId="79" dataCellStyle="Currency">
      <calculatedColumnFormula>Table1[[#This Row],[Low Bidder 
or CM/GC]]</calculatedColumnFormula>
    </tableColumn>
    <tableColumn id="10" xr3:uid="{4A53140E-DC78-4996-8ED4-FE8AF642BAAC}" name="LB_x000a_Amount" dataDxfId="78" dataCellStyle="Currency">
      <calculatedColumnFormula>'Standard Cost Estimate'!$I3*'Standard Cost Estimate'!$D3</calculatedColumnFormula>
    </tableColumn>
    <tableColumn id="11" xr3:uid="{E4293624-5161-49B0-B603-85EFE3ED2A46}" name="LB_x000a_% Total" dataDxfId="77" dataCellStyle="Percent">
      <calculatedColumnFormula>'Standard Cost Estimate'!$J3/J$500</calculatedColumnFormula>
    </tableColumn>
    <tableColumn id="12" xr3:uid="{3D60C37E-B669-4855-9BA8-450DD72A3F27}" name="RB_x000a_Unit Price" dataDxfId="76">
      <calculatedColumnFormula>TRIMMEAN(Table1[[#This Row],[Low Bidder 
or CM/GC]:[Bidder 23]],2/COUNT(Table1[[#This Row],[Low Bidder 
or CM/GC]:[Bidder 23]]))</calculatedColumnFormula>
    </tableColumn>
    <tableColumn id="13" xr3:uid="{D14CB425-848D-4ADB-AB6C-B8C6BC378968}" name="RB_x000a_Amount" dataDxfId="75">
      <calculatedColumnFormula>IF('Standard Cost Estimate'!$D3=0,0,'Standard Cost Estimate'!$D3*'Standard Cost Estimate'!$L3)</calculatedColumnFormula>
    </tableColumn>
    <tableColumn id="14" xr3:uid="{87557CEC-69A0-4056-B99B-560D35C726CE}" name="RB_x000a_% Total" dataDxfId="74" dataCellStyle="Percent">
      <calculatedColumnFormula>'Standard Cost Estimate'!$M3/M$500</calculatedColumnFormula>
    </tableColumn>
    <tableColumn id="54" xr3:uid="{5FA0DA04-EBE9-451B-BBCC-8102EA97E214}" name="Minimum Bid Amount" dataDxfId="73" dataCellStyle="Currency">
      <calculatedColumnFormula>MIN(Table1[[#This Row],[Low Bidder 
or CM/GC]:[Bidder 23]])*D3</calculatedColumnFormula>
    </tableColumn>
    <tableColumn id="53" xr3:uid="{78B7A83E-749C-48A4-B323-C7BDBA32FF88}" name="Low Bid Amount" dataDxfId="72" dataCellStyle="Currency">
      <calculatedColumnFormula>Table2[[#This Row],[LB
Amount]]</calculatedColumnFormula>
    </tableColumn>
    <tableColumn id="52" xr3:uid="{135A75E0-F40D-40C8-A71F-D5F10936547E}" name="Maximum Bid Amount" dataDxfId="71" dataCellStyle="Currency">
      <calculatedColumnFormula>MAX(Table1[[#This Row],[Low Bidder 
or CM/GC]:[Bidder 23]])*D3</calculatedColumnFormula>
    </tableColumn>
    <tableColumn id="15" xr3:uid="{8D835F18-2DF7-483C-82F1-B6C988D66DCB}" name="%  Difference _x000a_(LB-EE)/EE" dataDxfId="70" dataCellStyle="Percent">
      <calculatedColumnFormula>('Standard Cost Estimate'!$J3-'Standard Cost Estimate'!$G3)/'Standard Cost Estimate'!$G3</calculatedColumnFormula>
    </tableColumn>
    <tableColumn id="16" xr3:uid="{1B065ECE-0402-4518-ADF8-E23DC1E8B46A}" name="%  Difference _x000a_(LB-RB)/RB">
      <calculatedColumnFormula>('Standard Cost Estimate'!$J3-'Standard Cost Estimate'!$M3)/'Standard Cost Estimate'!$M3</calculatedColumnFormula>
    </tableColumn>
    <tableColumn id="17" xr3:uid="{80D77EC7-6D33-42A3-9B7E-5C6F31FEA7DF}" name="Price Difference _x000a_(LB - EE)" dataDxfId="69" dataCellStyle="Currency">
      <calculatedColumnFormula>'Standard Cost Estimate'!$J3-'Standard Cost Estimate'!$G3</calculatedColumnFormula>
    </tableColumn>
    <tableColumn id="18" xr3:uid="{90C4E40A-E834-4D8B-AD1A-23337E867C5A}" name="RANK CONTRACTOR" dataDxfId="68" dataCellStyle="Currency">
      <calculatedColumnFormula>RANK('Standard Cost Estimate'!$J3,'Standard Cost Estimate'!$J$3:$J$499)</calculatedColumnFormula>
    </tableColumn>
    <tableColumn id="19" xr3:uid="{F0B99394-C080-45DC-B0E2-94F8104B0EFB}" name="SORTED SUMMATION CONTRACTOR" dataDxfId="67" dataCellStyle="Currency">
      <calculatedColumnFormula>LARGE('Standard Cost Estimate'!$J$3:$J$499,COUNT(J$3:'Standard Cost Estimate'!$J3))+IF(ISNUMBER(V2),V2,0)</calculatedColumnFormula>
    </tableColumn>
    <tableColumn id="20" xr3:uid="{C424B4EF-ABCD-4B15-92A3-53AE2F7DB707}" name="Top 80% Rank CONTRACTOR" dataDxfId="66" dataCellStyle="Currency">
      <calculatedColumnFormula>IF(V3/J$500&lt;0.8,COUNT(V$3:V3)+1,1)</calculatedColumnFormula>
    </tableColumn>
    <tableColumn id="21" xr3:uid="{E29F677C-F5A3-4C8E-90AF-52DAF1D75E56}" name="Top 80% LB?" dataDxfId="65" dataCellStyle="Currency">
      <calculatedColumnFormula>IF('Standard Cost Estimate'!$U3&lt;=MAX('Standard Cost Estimate'!$W$3:$W$499),"YES","NO")</calculatedColumnFormula>
    </tableColumn>
    <tableColumn id="22" xr3:uid="{73F68AB0-4D0A-4AD6-BBDB-57FA529F6245}" name="Top 80% LB &amp; &gt;20% Diff. EE_x000a_ (LB-EE)/EE" dataDxfId="64">
      <calculatedColumnFormula>IF(AND('Standard Cost Estimate'!$X3="YES",OR('Standard Cost Estimate'!$R3&gt;0.2,'Standard Cost Estimate'!$R3&lt;-0.2)),"ANALYZE"," ")</calculatedColumnFormula>
    </tableColumn>
    <tableColumn id="23" xr3:uid="{20A3E0ED-9075-4EA7-95FD-4EB691467A39}" name="Top 80% LB &amp; &gt;20% Diff. RB_x000a_ (LB-RB)/RB" dataDxfId="63">
      <calculatedColumnFormula>IF(AND('Standard Cost Estimate'!$X3="YES",OR('Standard Cost Estimate'!$S3&gt;0.2,'Standard Cost Estimate'!$S3&lt;-0.2)),"ANALYZE"," ")</calculatedColumnFormula>
    </tableColumn>
    <tableColumn id="24" xr3:uid="{C51A092A-C751-41A1-AFFC-264E9173E0EE}" name="RANK ENGINEER" dataDxfId="62">
      <calculatedColumnFormula>RANK('Standard Cost Estimate'!$G3,'Standard Cost Estimate'!$G$3:$G$499)</calculatedColumnFormula>
    </tableColumn>
    <tableColumn id="25" xr3:uid="{CB1248EF-7A3F-4E0A-9688-F337370E027B}" name="SORTED SUMMATION ENGINEER" dataDxfId="61" dataCellStyle="Currency">
      <calculatedColumnFormula>LARGE('Standard Cost Estimate'!$G$3:$G$499,COUNT(G$3:'Standard Cost Estimate'!$G3))+IF(ISNUMBER(AB2),AB2,0)</calculatedColumnFormula>
    </tableColumn>
    <tableColumn id="26" xr3:uid="{1253002C-0B15-41FB-92C2-17F6EB593EDC}" name="TOP 80% Rank ENGINEER" dataDxfId="60" dataCellStyle="Currency">
      <calculatedColumnFormula>IF(AB3/G$500&lt;0.8,COUNT(V$3:V3)+1,1)</calculatedColumnFormula>
    </tableColumn>
    <tableColumn id="27" xr3:uid="{7791C05D-E549-4B7A-8C42-F96C1E446000}" name="Top 80% EE?" dataDxfId="59" dataCellStyle="Currency">
      <calculatedColumnFormula>IF('Standard Cost Estimate'!$AA3&lt;=MAX('Standard Cost Estimate'!$AC$3:$AC$499),"YES","NO")</calculatedColumnFormula>
    </tableColumn>
    <tableColumn id="28" xr3:uid="{F5E90A65-4CA2-45A1-B067-99E8293E7AF0}" name="Top 80% EE &amp; &gt;20% Diff. EE (LB-EE)/EE_x000a_" dataDxfId="58">
      <calculatedColumnFormula>IF(AND('Standard Cost Estimate'!$AD3="YES",ABS('Standard Cost Estimate'!$R3)&gt;0.2),"ANALYZE"," ")</calculatedColumnFormula>
    </tableColumn>
    <tableColumn id="29" xr3:uid="{002CB473-B308-49FD-94C3-377528031024}" name="Justification for Accepting/Rejecting Bid" dataDxfId="5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C9A5D12-6098-43BB-87C0-F8CB00BCF539}" name="Table24" displayName="Table24" ref="A2:AF499" totalsRowShown="0" headerRowDxfId="56" tableBorderDxfId="55">
  <autoFilter ref="A2:AF499" xr:uid="{BB698A35-2D1D-4F28-B09F-F59174B971C2}"/>
  <tableColumns count="32">
    <tableColumn id="1" xr3:uid="{CA184707-3DF4-4D64-A2D1-BB46F152809F}" name="Item Line Number" dataDxfId="54">
      <calculatedColumnFormula>Table1[[#This Row],[Item Line Number]]</calculatedColumnFormula>
    </tableColumn>
    <tableColumn id="2" xr3:uid="{78B2DEA1-5735-44FB-8F45-077231896673}" name="Item Number" dataDxfId="53">
      <calculatedColumnFormula>Table1[[#This Row],[Item Number]]</calculatedColumnFormula>
    </tableColumn>
    <tableColumn id="3" xr3:uid="{74A693C3-540A-4575-A106-26CEE3DF89F1}" name="Item Description" dataDxfId="52">
      <calculatedColumnFormula>Table1[[#This Row],[Item Description]]</calculatedColumnFormula>
    </tableColumn>
    <tableColumn id="4" xr3:uid="{B5A77A3C-11D3-4CA2-AEF7-28F7FDCE5A5F}" name="Quantity" dataDxfId="51">
      <calculatedColumnFormula>Table1[[#This Row],[Quantity]]</calculatedColumnFormula>
    </tableColumn>
    <tableColumn id="5" xr3:uid="{A8A7DA3D-0BB5-4EEA-9AAD-AEF7BE6E3308}" name="Units" dataDxfId="50">
      <calculatedColumnFormula>Table1[[#This Row],[Units]]</calculatedColumnFormula>
    </tableColumn>
    <tableColumn id="6" xr3:uid="{79DFA8C5-9113-4098-B77D-DC1710A119D7}" name="EE_x000a_Unit Price" dataDxfId="49" dataCellStyle="Currency">
      <calculatedColumnFormula>Table1[[#This Row],[Engineer''s Estimate (EE)]]</calculatedColumnFormula>
    </tableColumn>
    <tableColumn id="7" xr3:uid="{2D9793CA-290E-474B-98F1-03613A5975FD}" name="EE_x000a_Amount" dataDxfId="48">
      <calculatedColumnFormula>'CMGC Cost Estimate'!$D3*'CMGC Cost Estimate'!$F3</calculatedColumnFormula>
    </tableColumn>
    <tableColumn id="8" xr3:uid="{856C2F03-5707-43E0-A412-B88EF7CFFCFF}" name="EE_x000a_% Total" dataDxfId="47" dataCellStyle="Percent">
      <calculatedColumnFormula>'CMGC Cost Estimate'!$G3/G$500</calculatedColumnFormula>
    </tableColumn>
    <tableColumn id="9" xr3:uid="{30A9315B-0E1B-4BF6-AD18-E77F40E7E601}" name="CM/GC_x000a_Unit Price" dataDxfId="46" dataCellStyle="Currency"/>
    <tableColumn id="10" xr3:uid="{C89FEC59-0BF3-4AFE-88BF-8E954476464B}" name="CM/GC_x000a_Amount" dataDxfId="45" dataCellStyle="Currency">
      <calculatedColumnFormula>'CMGC Cost Estimate'!$I3*'CMGC Cost Estimate'!$D3</calculatedColumnFormula>
    </tableColumn>
    <tableColumn id="11" xr3:uid="{60BB5DF0-1B43-4FFF-ADC9-2E8AA468269B}" name="CM/GC_x000a_% Total" dataDxfId="44" dataCellStyle="Percent">
      <calculatedColumnFormula>'CMGC Cost Estimate'!$J3/J$500</calculatedColumnFormula>
    </tableColumn>
    <tableColumn id="12" xr3:uid="{63E54916-BA8E-4349-B772-493F347290EA}" name="ICE_x000a_Unit Price" dataDxfId="43"/>
    <tableColumn id="13" xr3:uid="{E9EA8B17-BDAE-4212-A3FE-18DC45826465}" name="ICE_x000a_Amount" dataDxfId="42">
      <calculatedColumnFormula>IF('CMGC Cost Estimate'!$D3=0,0,'CMGC Cost Estimate'!$D3*'CMGC Cost Estimate'!$L3)</calculatedColumnFormula>
    </tableColumn>
    <tableColumn id="14" xr3:uid="{5C4E7BE6-C783-445C-818D-474D8EFE9968}" name="ICE_x000a_% Total" dataDxfId="41" dataCellStyle="Percent">
      <calculatedColumnFormula>'CMGC Cost Estimate'!$M3/M$500</calculatedColumnFormula>
    </tableColumn>
    <tableColumn id="54" xr3:uid="{1217D1BF-337D-460C-BB8F-81EC8A2CF1D5}" name="Minimum Bid Amount" dataDxfId="40" dataCellStyle="Currency">
      <calculatedColumnFormula>MIN(Table1[[#This Row],[Low Bidder 
or CM/GC]:[Bidder 23]])*D3</calculatedColumnFormula>
    </tableColumn>
    <tableColumn id="53" xr3:uid="{7D93FA9E-DD72-4509-BBA4-82DB0C81CF27}" name="Low Bid Amount" dataDxfId="39" dataCellStyle="Currency">
      <calculatedColumnFormula>Table24[[#This Row],[CM/GC
Amount]]</calculatedColumnFormula>
    </tableColumn>
    <tableColumn id="52" xr3:uid="{D5368E9A-B46E-4F99-8DEA-9194DEC03688}" name="Maximum Bid Amount" dataDxfId="38" dataCellStyle="Currency">
      <calculatedColumnFormula>MAX(Table1[[#This Row],[Low Bidder 
or CM/GC]:[Bidder 23]])*D3</calculatedColumnFormula>
    </tableColumn>
    <tableColumn id="15" xr3:uid="{7EA6C061-AAB1-43FF-8737-484519203425}" name="%  Difference _x000a_(CMGC-EE)/EE" dataDxfId="37" dataCellStyle="Percent">
      <calculatedColumnFormula>('CMGC Cost Estimate'!$J3-'CMGC Cost Estimate'!$G3)/'CMGC Cost Estimate'!$G3</calculatedColumnFormula>
    </tableColumn>
    <tableColumn id="16" xr3:uid="{CAECBEC4-D4BA-4E5A-9439-2645E6865E7E}" name="%  Difference _x000a_(CMGC-ICE)/ICE">
      <calculatedColumnFormula>('CMGC Cost Estimate'!$J3-'CMGC Cost Estimate'!$M3)/'CMGC Cost Estimate'!$M3</calculatedColumnFormula>
    </tableColumn>
    <tableColumn id="17" xr3:uid="{3903DE9B-B1FC-4AC9-8C7B-9DB74C27958E}" name="Price Difference _x000a_(CMGC - EE)" dataDxfId="36" dataCellStyle="Currency">
      <calculatedColumnFormula>'CMGC Cost Estimate'!$J3-'CMGC Cost Estimate'!$G3</calculatedColumnFormula>
    </tableColumn>
    <tableColumn id="18" xr3:uid="{E3E14290-49A4-4CB1-B840-26600E7F86B7}" name="RANK CMGC" dataDxfId="35" dataCellStyle="Currency">
      <calculatedColumnFormula>RANK('CMGC Cost Estimate'!$J3,'CMGC Cost Estimate'!$J$3:$J$499)</calculatedColumnFormula>
    </tableColumn>
    <tableColumn id="19" xr3:uid="{F2B844B2-B4E0-4250-834E-EBCEC804D026}" name="SORTED SUMMATION CONTRACTOR" dataDxfId="34" dataCellStyle="Currency">
      <calculatedColumnFormula>LARGE('CMGC Cost Estimate'!$J$3:$J$499,COUNT(J$3:'CMGC Cost Estimate'!$J3))+IF(ISNUMBER(V2),V2,0)</calculatedColumnFormula>
    </tableColumn>
    <tableColumn id="20" xr3:uid="{0A506070-F06A-43BC-8B61-7199A9400201}" name="Top 80% Rank CMGC" dataDxfId="33" dataCellStyle="Currency">
      <calculatedColumnFormula>IF(V3/J$500&lt;0.8,COUNT(V$3:V3)+1,1)</calculatedColumnFormula>
    </tableColumn>
    <tableColumn id="21" xr3:uid="{DEF3708F-CDC8-44FD-9241-B72847B438BC}" name="Top 80% CMGC?" dataDxfId="32" dataCellStyle="Currency">
      <calculatedColumnFormula>IF('CMGC Cost Estimate'!$U3&lt;=MAX('CMGC Cost Estimate'!$W$3:$W$499),"YES","NO")</calculatedColumnFormula>
    </tableColumn>
    <tableColumn id="22" xr3:uid="{A65B9D74-A586-46AB-8475-73406E482417}" name="Top 80% CMGC &amp; &gt;20% Diff. EE_x000a_ (CMGC-EE)/EE" dataDxfId="31">
      <calculatedColumnFormula>IF(AND('CMGC Cost Estimate'!$X3="YES",OR('CMGC Cost Estimate'!$R3&gt;0.2,'CMGC Cost Estimate'!$R3&lt;-0.2)),"ANALYZE"," ")</calculatedColumnFormula>
    </tableColumn>
    <tableColumn id="23" xr3:uid="{24436C64-D82A-4255-915C-67D176C7F021}" name="Top 80% CMGC &amp; &gt;20% Diff. ICE_x000a_ (CMGC-ICE)/ICE" dataDxfId="30">
      <calculatedColumnFormula>IF(AND('CMGC Cost Estimate'!$X3="YES",OR('CMGC Cost Estimate'!$S3&gt;0.2,'CMGC Cost Estimate'!$S3&lt;-0.2)),"ANALYZE"," ")</calculatedColumnFormula>
    </tableColumn>
    <tableColumn id="24" xr3:uid="{ABBA6D23-D5A9-42AB-9034-9A03D02A6FA5}" name="RANK ENGINEER" dataDxfId="29">
      <calculatedColumnFormula>RANK('CMGC Cost Estimate'!$G3,'CMGC Cost Estimate'!$G$3:$G$499)</calculatedColumnFormula>
    </tableColumn>
    <tableColumn id="25" xr3:uid="{BA17D051-AB82-40D1-A406-D64FDA9A9ABD}" name="SORTED SUMMATION ENGINEER" dataDxfId="28" dataCellStyle="Currency">
      <calculatedColumnFormula>LARGE('CMGC Cost Estimate'!$G$3:$G$499,COUNT(G$3:'CMGC Cost Estimate'!$G3))+IF(ISNUMBER(AB2),AB2,0)</calculatedColumnFormula>
    </tableColumn>
    <tableColumn id="26" xr3:uid="{3AE8A6EA-A771-4AA6-8F26-82F230FBC3F5}" name="TOP 80% Rank ENGINEER" dataDxfId="27" dataCellStyle="Currency">
      <calculatedColumnFormula>IF(AB3/G$500&lt;0.8,COUNT(V$3:V3)+1,1)</calculatedColumnFormula>
    </tableColumn>
    <tableColumn id="27" xr3:uid="{8164E282-B6DA-4335-9C54-CD893A0DE041}" name="Top 80% EE?" dataDxfId="26" dataCellStyle="Currency">
      <calculatedColumnFormula>IF('CMGC Cost Estimate'!$AA3&lt;=MAX('CMGC Cost Estimate'!$AC$3:$AC$499),"YES","NO")</calculatedColumnFormula>
    </tableColumn>
    <tableColumn id="28" xr3:uid="{782A8617-89D9-4994-ACEB-A7F32194CC04}" name="Top 80% EE &amp; &gt;20% Diff. EE (CMGC-EE)/EE_x000a_" dataDxfId="25">
      <calculatedColumnFormula>IF(AND('Standard Cost Estimate'!$AD3="YES",ABS('Standard Cost Estimate'!$R3)&gt;0.2),"ANALYZE"," ")</calculatedColumnFormula>
    </tableColumn>
    <tableColumn id="29" xr3:uid="{D92B8084-8810-42AD-8B09-D0B0A9CA5FB9}" name="Justification for Accepting/Rejecting Bid" dataDxfId="2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17B7676-00D9-4AF0-8E22-799EBD9BAEE1}" name="Table4" displayName="Table4" ref="A1:H25" totalsRowShown="0">
  <autoFilter ref="A1:H25" xr:uid="{930B0936-1F07-4786-8271-CEAEE90A4045}"/>
  <tableColumns count="8">
    <tableColumn id="1" xr3:uid="{5DE577C9-2FF0-47F8-B398-C97C988FE6F8}" name="Input Label" dataDxfId="23"/>
    <tableColumn id="2" xr3:uid="{5BBA5516-5E0E-48D6-B664-44247F0D1D51}" name="Bidder Name"/>
    <tableColumn id="3" xr3:uid="{C167E201-1932-4A37-A08B-EA4FDB570B6D}" name="Bid Price (A)" dataDxfId="22">
      <calculatedColumnFormula>Table1[[#Totals],[Engineer''s Estimate (EE)]]</calculatedColumnFormula>
    </tableColumn>
    <tableColumn id="4" xr3:uid="{8CE250AA-6B7A-4DA0-980D-B77547544676}" name="Days"/>
    <tableColumn id="8" xr3:uid="{E4229A9D-700C-4E3E-BBBF-2FBC8C239FE1}" name="Cost Per Day" dataDxfId="21"/>
    <tableColumn id="5" xr3:uid="{317D5AB6-EC42-412A-A245-3B9CB8B82BEE}" name="Time Cost(B)"/>
    <tableColumn id="6" xr3:uid="{9197B4C4-A3E2-4DA4-AF65-2B1FC0B99346}" name="Total Value (A+B" dataDxfId="20">
      <calculatedColumnFormula>Table4[[#This Row],[Bid Price (A)]]+Table4[[#This Row],[Time Cost(B)]]</calculatedColumnFormula>
    </tableColumn>
    <tableColumn id="7" xr3:uid="{F5C43C22-EC71-458D-9F14-FB97A878273A}" name="% Diff" dataDxfId="19" dataCellStyle="Percent">
      <calculatedColumnFormula>(Table4[[#This Row],[Total Value (A+B]]-G1)/G1</calculatedColumnFormula>
    </tableColumn>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2DEB-ADBE-47E1-A5F5-19537361D440}">
  <dimension ref="A1:AC4"/>
  <sheetViews>
    <sheetView zoomScaleNormal="100" workbookViewId="0">
      <selection activeCell="A3" sqref="A3"/>
    </sheetView>
  </sheetViews>
  <sheetFormatPr defaultRowHeight="14.5" x14ac:dyDescent="0.35"/>
  <cols>
    <col min="1" max="1" width="11.7265625" customWidth="1"/>
    <col min="2" max="2" width="16.26953125" customWidth="1"/>
    <col min="3" max="3" width="87.453125" bestFit="1" customWidth="1"/>
    <col min="4" max="4" width="11.7265625" bestFit="1" customWidth="1"/>
    <col min="5" max="5" width="15.7265625" bestFit="1" customWidth="1"/>
    <col min="6" max="6" width="18.26953125" customWidth="1"/>
    <col min="7" max="7" width="17.26953125" customWidth="1"/>
    <col min="8" max="30" width="17.453125" customWidth="1"/>
  </cols>
  <sheetData>
    <row r="1" spans="1:29" ht="21" customHeight="1" x14ac:dyDescent="0.35">
      <c r="A1" s="108" t="s">
        <v>9</v>
      </c>
      <c r="B1" s="108"/>
      <c r="C1" s="108"/>
      <c r="D1" s="108"/>
      <c r="E1" s="108"/>
      <c r="F1" s="108" t="s">
        <v>28</v>
      </c>
      <c r="G1" s="108"/>
      <c r="H1" s="108"/>
      <c r="I1" s="108"/>
      <c r="J1" s="108"/>
      <c r="K1" s="108"/>
      <c r="L1" s="108"/>
      <c r="M1" s="108"/>
      <c r="N1" s="108" t="s">
        <v>28</v>
      </c>
      <c r="O1" s="108"/>
      <c r="P1" s="108"/>
      <c r="Q1" s="108"/>
      <c r="R1" s="108"/>
      <c r="S1" s="108"/>
      <c r="T1" s="108"/>
      <c r="U1" s="108"/>
      <c r="V1" s="108" t="s">
        <v>28</v>
      </c>
      <c r="W1" s="108"/>
      <c r="X1" s="108"/>
      <c r="Y1" s="108"/>
      <c r="Z1" s="108"/>
      <c r="AA1" s="108"/>
      <c r="AB1" s="108"/>
      <c r="AC1" s="108"/>
    </row>
    <row r="2" spans="1:29" x14ac:dyDescent="0.35">
      <c r="A2" t="s">
        <v>0</v>
      </c>
      <c r="B2" t="s">
        <v>3</v>
      </c>
      <c r="C2" t="s">
        <v>1</v>
      </c>
      <c r="D2" t="s">
        <v>2</v>
      </c>
      <c r="E2" t="s">
        <v>5</v>
      </c>
      <c r="F2" t="s">
        <v>10</v>
      </c>
      <c r="G2" t="s">
        <v>63</v>
      </c>
      <c r="H2" t="s">
        <v>64</v>
      </c>
      <c r="I2" t="s">
        <v>29</v>
      </c>
      <c r="J2" t="s">
        <v>30</v>
      </c>
      <c r="K2" t="s">
        <v>31</v>
      </c>
      <c r="L2" t="s">
        <v>32</v>
      </c>
      <c r="M2" t="s">
        <v>33</v>
      </c>
      <c r="N2" t="s">
        <v>34</v>
      </c>
      <c r="O2" t="s">
        <v>35</v>
      </c>
      <c r="P2" t="s">
        <v>36</v>
      </c>
      <c r="Q2" t="s">
        <v>37</v>
      </c>
      <c r="R2" t="s">
        <v>38</v>
      </c>
      <c r="S2" t="s">
        <v>39</v>
      </c>
      <c r="T2" t="s">
        <v>40</v>
      </c>
      <c r="U2" t="s">
        <v>41</v>
      </c>
      <c r="V2" t="s">
        <v>42</v>
      </c>
      <c r="W2" t="s">
        <v>43</v>
      </c>
      <c r="X2" t="s">
        <v>44</v>
      </c>
      <c r="Y2" t="s">
        <v>45</v>
      </c>
      <c r="Z2" t="s">
        <v>46</v>
      </c>
      <c r="AA2" t="s">
        <v>47</v>
      </c>
      <c r="AB2" t="s">
        <v>48</v>
      </c>
      <c r="AC2" t="s">
        <v>49</v>
      </c>
    </row>
    <row r="4" spans="1:29" x14ac:dyDescent="0.35">
      <c r="E4" t="s">
        <v>89</v>
      </c>
      <c r="F4" t="e">
        <f t="shared" ref="F4:AC4" si="0">SUMPRODUCT(F3:F3,$E3:$E3)</f>
        <v>#VALUE!</v>
      </c>
      <c r="G4" t="e">
        <f t="shared" si="0"/>
        <v>#VALUE!</v>
      </c>
      <c r="H4" t="e">
        <f t="shared" si="0"/>
        <v>#VALUE!</v>
      </c>
      <c r="I4" t="e">
        <f t="shared" si="0"/>
        <v>#VALUE!</v>
      </c>
      <c r="J4" t="e">
        <f t="shared" si="0"/>
        <v>#VALUE!</v>
      </c>
      <c r="K4" t="e">
        <f t="shared" si="0"/>
        <v>#VALUE!</v>
      </c>
      <c r="L4" t="e">
        <f t="shared" si="0"/>
        <v>#VALUE!</v>
      </c>
      <c r="M4" t="e">
        <f t="shared" si="0"/>
        <v>#VALUE!</v>
      </c>
      <c r="N4" t="e">
        <f t="shared" si="0"/>
        <v>#VALUE!</v>
      </c>
      <c r="O4" t="e">
        <f t="shared" si="0"/>
        <v>#VALUE!</v>
      </c>
      <c r="P4" t="e">
        <f t="shared" si="0"/>
        <v>#VALUE!</v>
      </c>
      <c r="Q4" t="e">
        <f t="shared" si="0"/>
        <v>#VALUE!</v>
      </c>
      <c r="R4" t="e">
        <f t="shared" si="0"/>
        <v>#VALUE!</v>
      </c>
      <c r="S4" t="e">
        <f t="shared" si="0"/>
        <v>#VALUE!</v>
      </c>
      <c r="T4" t="e">
        <f t="shared" si="0"/>
        <v>#VALUE!</v>
      </c>
      <c r="U4" t="e">
        <f t="shared" si="0"/>
        <v>#VALUE!</v>
      </c>
      <c r="V4" t="e">
        <f t="shared" si="0"/>
        <v>#VALUE!</v>
      </c>
      <c r="W4" t="e">
        <f t="shared" si="0"/>
        <v>#VALUE!</v>
      </c>
      <c r="X4" t="e">
        <f t="shared" si="0"/>
        <v>#VALUE!</v>
      </c>
      <c r="Y4" t="e">
        <f t="shared" si="0"/>
        <v>#VALUE!</v>
      </c>
      <c r="Z4" t="e">
        <f t="shared" si="0"/>
        <v>#VALUE!</v>
      </c>
      <c r="AA4" t="e">
        <f t="shared" si="0"/>
        <v>#VALUE!</v>
      </c>
      <c r="AB4" t="e">
        <f t="shared" si="0"/>
        <v>#VALUE!</v>
      </c>
      <c r="AC4" t="e">
        <f t="shared" si="0"/>
        <v>#VALUE!</v>
      </c>
    </row>
  </sheetData>
  <mergeCells count="4">
    <mergeCell ref="A1:E1"/>
    <mergeCell ref="F1:M1"/>
    <mergeCell ref="N1:U1"/>
    <mergeCell ref="V1:AC1"/>
  </mergeCells>
  <phoneticPr fontId="9" type="noConversion"/>
  <pageMargins left="0.7" right="0.7" top="0.75" bottom="0.75" header="0.3" footer="0.3"/>
  <pageSetup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771"/>
  <sheetViews>
    <sheetView view="pageBreakPreview" zoomScale="80" zoomScaleNormal="70" zoomScaleSheetLayoutView="80" workbookViewId="0">
      <pane ySplit="2" topLeftCell="A3" activePane="bottomLeft" state="frozen"/>
      <selection pane="bottomLeft" activeCell="A3" sqref="A3"/>
    </sheetView>
  </sheetViews>
  <sheetFormatPr defaultRowHeight="14.5" x14ac:dyDescent="0.35"/>
  <cols>
    <col min="1" max="1" width="20.453125" style="1" customWidth="1"/>
    <col min="2" max="2" width="15.7265625" style="1" customWidth="1"/>
    <col min="3" max="3" width="63.7265625" style="1" customWidth="1"/>
    <col min="4" max="4" width="13" customWidth="1"/>
    <col min="5" max="5" width="10.26953125" customWidth="1"/>
    <col min="6" max="6" width="18.7265625" bestFit="1" customWidth="1"/>
    <col min="7" max="7" width="18.26953125" style="4" customWidth="1"/>
    <col min="8" max="8" width="11.7265625" style="4" customWidth="1"/>
    <col min="9" max="9" width="16.26953125" style="3" customWidth="1"/>
    <col min="10" max="10" width="17.26953125" style="17" bestFit="1" customWidth="1"/>
    <col min="11" max="11" width="13.453125" style="5" customWidth="1"/>
    <col min="12" max="12" width="16.7265625" customWidth="1"/>
    <col min="13" max="13" width="17.7265625" style="1" customWidth="1"/>
    <col min="14" max="17" width="16.7265625" style="1" customWidth="1"/>
    <col min="18" max="18" width="28.453125" style="1" customWidth="1"/>
    <col min="19" max="19" width="28.7265625" customWidth="1"/>
    <col min="20" max="20" width="42.54296875" customWidth="1"/>
    <col min="21" max="21" width="29.26953125" hidden="1" customWidth="1"/>
    <col min="22" max="22" width="28.7265625" hidden="1" customWidth="1"/>
    <col min="23" max="23" width="35.7265625" hidden="1" customWidth="1"/>
    <col min="24" max="24" width="20.54296875" style="20" hidden="1" customWidth="1"/>
    <col min="25" max="25" width="33.7265625" hidden="1" customWidth="1"/>
    <col min="26" max="26" width="34.26953125" hidden="1" customWidth="1"/>
    <col min="27" max="27" width="23.54296875" hidden="1" customWidth="1"/>
    <col min="28" max="28" width="28.7265625" hidden="1" customWidth="1"/>
    <col min="29" max="29" width="32.26953125" hidden="1" customWidth="1"/>
    <col min="30" max="30" width="22.26953125" style="1" customWidth="1"/>
    <col min="31" max="31" width="28.453125" customWidth="1"/>
    <col min="32" max="32" width="107.7265625" customWidth="1"/>
    <col min="34" max="37" width="9.26953125" hidden="1" customWidth="1"/>
  </cols>
  <sheetData>
    <row r="1" spans="1:37" ht="32.25" customHeight="1" thickBot="1" x14ac:dyDescent="0.4">
      <c r="A1" s="110" t="s">
        <v>9</v>
      </c>
      <c r="B1" s="111"/>
      <c r="C1" s="111"/>
      <c r="D1" s="111"/>
      <c r="E1" s="112"/>
      <c r="F1" s="113" t="s">
        <v>10</v>
      </c>
      <c r="G1" s="114"/>
      <c r="H1" s="115"/>
      <c r="I1" s="113" t="s">
        <v>19</v>
      </c>
      <c r="J1" s="114"/>
      <c r="K1" s="115"/>
      <c r="L1" s="113" t="s">
        <v>23</v>
      </c>
      <c r="M1" s="116"/>
      <c r="N1" s="117"/>
      <c r="O1" s="118" t="s">
        <v>61</v>
      </c>
      <c r="P1" s="119"/>
      <c r="Q1" s="120"/>
      <c r="R1" s="110" t="s">
        <v>8</v>
      </c>
      <c r="S1" s="111"/>
      <c r="T1" s="111"/>
      <c r="U1" s="111"/>
      <c r="V1" s="111"/>
      <c r="W1" s="111"/>
      <c r="X1" s="111"/>
      <c r="Y1" s="111"/>
      <c r="Z1" s="111"/>
      <c r="AA1" s="111"/>
      <c r="AB1" s="111"/>
      <c r="AC1" s="111"/>
      <c r="AD1" s="111"/>
      <c r="AE1" s="111"/>
      <c r="AF1" s="112"/>
    </row>
    <row r="2" spans="1:37" ht="67.5" customHeight="1" thickBot="1" x14ac:dyDescent="0.4">
      <c r="A2" s="43" t="s">
        <v>0</v>
      </c>
      <c r="B2" s="44" t="s">
        <v>3</v>
      </c>
      <c r="C2" s="45" t="s">
        <v>1</v>
      </c>
      <c r="D2" s="45" t="s">
        <v>5</v>
      </c>
      <c r="E2" s="45" t="s">
        <v>2</v>
      </c>
      <c r="F2" s="46" t="s">
        <v>11</v>
      </c>
      <c r="G2" s="45" t="s">
        <v>12</v>
      </c>
      <c r="H2" s="45" t="s">
        <v>13</v>
      </c>
      <c r="I2" s="46" t="s">
        <v>20</v>
      </c>
      <c r="J2" s="45" t="s">
        <v>21</v>
      </c>
      <c r="K2" s="47" t="s">
        <v>22</v>
      </c>
      <c r="L2" s="48" t="s">
        <v>24</v>
      </c>
      <c r="M2" s="49" t="s">
        <v>25</v>
      </c>
      <c r="N2" s="49" t="s">
        <v>26</v>
      </c>
      <c r="O2" s="88" t="s">
        <v>59</v>
      </c>
      <c r="P2" s="89" t="s">
        <v>62</v>
      </c>
      <c r="Q2" s="90" t="s">
        <v>60</v>
      </c>
      <c r="R2" s="82" t="s">
        <v>52</v>
      </c>
      <c r="S2" s="83" t="s">
        <v>53</v>
      </c>
      <c r="T2" s="83" t="s">
        <v>51</v>
      </c>
      <c r="U2" s="84" t="s">
        <v>6</v>
      </c>
      <c r="V2" s="84" t="s">
        <v>14</v>
      </c>
      <c r="W2" s="84" t="s">
        <v>15</v>
      </c>
      <c r="X2" s="85" t="s">
        <v>27</v>
      </c>
      <c r="Y2" s="86" t="s">
        <v>55</v>
      </c>
      <c r="Z2" s="86" t="s">
        <v>56</v>
      </c>
      <c r="AA2" s="84" t="s">
        <v>7</v>
      </c>
      <c r="AB2" s="84" t="s">
        <v>17</v>
      </c>
      <c r="AC2" s="91" t="s">
        <v>16</v>
      </c>
      <c r="AD2" s="92" t="s">
        <v>18</v>
      </c>
      <c r="AE2" s="87" t="s">
        <v>54</v>
      </c>
      <c r="AF2" s="75" t="s">
        <v>58</v>
      </c>
      <c r="AH2" s="109" t="s">
        <v>57</v>
      </c>
      <c r="AI2" s="109"/>
      <c r="AJ2" s="109"/>
      <c r="AK2" s="109"/>
    </row>
    <row r="3" spans="1:37" ht="15" thickBot="1" x14ac:dyDescent="0.4">
      <c r="A3" s="50">
        <f>Table1[[#This Row],[Item Line Number]]</f>
        <v>0</v>
      </c>
      <c r="B3" s="50">
        <f>Table1[[#This Row],[Item Number]]</f>
        <v>0</v>
      </c>
      <c r="C3" s="51">
        <f>Table1[[#This Row],[Item Description]]</f>
        <v>0</v>
      </c>
      <c r="D3" s="50">
        <f>Table1[[#This Row],[Quantity]]</f>
        <v>0</v>
      </c>
      <c r="E3" s="50">
        <f>Table1[[#This Row],[Units]]</f>
        <v>0</v>
      </c>
      <c r="F3" s="52">
        <f>Table1[[#This Row],[Engineer''s Estimate (EE)]]</f>
        <v>0</v>
      </c>
      <c r="G3" s="53">
        <f>'Standard Cost Estimate'!$D3*'Standard Cost Estimate'!$F3</f>
        <v>0</v>
      </c>
      <c r="H3" s="54" t="e">
        <f>'Standard Cost Estimate'!$G3/G$500</f>
        <v>#VALUE!</v>
      </c>
      <c r="I3" s="52">
        <f>Table1[[#This Row],[Low Bidder 
or CM/GC]]</f>
        <v>0</v>
      </c>
      <c r="J3" s="53">
        <f>'Standard Cost Estimate'!$I3*'Standard Cost Estimate'!$D3</f>
        <v>0</v>
      </c>
      <c r="K3" s="55" t="e">
        <f>'Standard Cost Estimate'!$J3/J$500</f>
        <v>#VALUE!</v>
      </c>
      <c r="L3" s="52" t="e">
        <f>TRIMMEAN(Table1[[#This Row],[Low Bidder 
or CM/GC]:[Bidder 23]],2/COUNT(Table1[[#This Row],[Low Bidder 
or CM/GC]:[Bidder 23]]))</f>
        <v>#DIV/0!</v>
      </c>
      <c r="M3" s="53">
        <f>IF('Standard Cost Estimate'!$D3=0,0,'Standard Cost Estimate'!$D3*'Standard Cost Estimate'!$L3)</f>
        <v>0</v>
      </c>
      <c r="N3" s="54" t="e">
        <f>'Standard Cost Estimate'!$M3/M$500</f>
        <v>#VALUE!</v>
      </c>
      <c r="O3" s="78">
        <f>MIN(Table1[[#This Row],[Low Bidder 
or CM/GC]:[Bidder 23]])*D3</f>
        <v>0</v>
      </c>
      <c r="P3" s="65">
        <f>Table2[[#This Row],[LB
Amount]]</f>
        <v>0</v>
      </c>
      <c r="Q3" s="79">
        <f>MAX(Table1[[#This Row],[Low Bidder 
or CM/GC]:[Bidder 23]])*D3</f>
        <v>0</v>
      </c>
      <c r="R3" s="33" t="e">
        <f>('Standard Cost Estimate'!$J3-'Standard Cost Estimate'!$G3)/'Standard Cost Estimate'!$G3</f>
        <v>#DIV/0!</v>
      </c>
      <c r="S3" s="32" t="e">
        <f>('Standard Cost Estimate'!$J3-'Standard Cost Estimate'!$M3)/'Standard Cost Estimate'!$M3</f>
        <v>#DIV/0!</v>
      </c>
      <c r="T3" s="31">
        <f>'Standard Cost Estimate'!$J3-'Standard Cost Estimate'!$G3</f>
        <v>0</v>
      </c>
      <c r="U3" s="28" t="e">
        <f>RANK('Standard Cost Estimate'!$J3,'Standard Cost Estimate'!$J$3:$J$499)</f>
        <v>#VALUE!</v>
      </c>
      <c r="V3" s="34" t="e">
        <f>LARGE('Standard Cost Estimate'!$J$3:$J$499,COUNT(J$3:'Standard Cost Estimate'!$J3))+IF(ISNUMBER(V2),V2,0)</f>
        <v>#VALUE!</v>
      </c>
      <c r="W3" s="28" t="e">
        <f>IF(V3/J$500&lt;0.8,COUNT(V$3:V3)+1,1)</f>
        <v>#VALUE!</v>
      </c>
      <c r="X3" s="35" t="e">
        <f>IF('Standard Cost Estimate'!$U3&lt;=MAX('Standard Cost Estimate'!$W$3:$W$499),"YES","NO")</f>
        <v>#VALUE!</v>
      </c>
      <c r="Y3" s="36" t="e">
        <f>IF(AND('Standard Cost Estimate'!$X3="YES",OR('Standard Cost Estimate'!$R3&gt;0.2,'Standard Cost Estimate'!$R3&lt;-0.2)),"ANALYZE"," ")</f>
        <v>#VALUE!</v>
      </c>
      <c r="Z3" s="72" t="e">
        <f>IF(AND('Standard Cost Estimate'!$X3="YES",OR('Standard Cost Estimate'!$S3&gt;0.2,'Standard Cost Estimate'!$S3&lt;-0.2)),"ANALYZE"," ")</f>
        <v>#VALUE!</v>
      </c>
      <c r="AA3" s="67" t="e">
        <f>RANK('Standard Cost Estimate'!$G3,'Standard Cost Estimate'!$G$3:$G$499)</f>
        <v>#VALUE!</v>
      </c>
      <c r="AB3" s="68" t="e">
        <f>LARGE('Standard Cost Estimate'!$G$3:$G$499,COUNT(G$3:'Standard Cost Estimate'!$G3))+IF(ISNUMBER(AB2),AB2,0)</f>
        <v>#VALUE!</v>
      </c>
      <c r="AC3" s="67" t="e">
        <f>IF(AB3/G$500&lt;0.8,COUNT(V$3:V3)+1,1)</f>
        <v>#VALUE!</v>
      </c>
      <c r="AD3" s="93" t="e">
        <f>IF('Standard Cost Estimate'!$AA3&lt;=MAX('Standard Cost Estimate'!$AC$3:$AC$499),"YES","NO")</f>
        <v>#VALUE!</v>
      </c>
      <c r="AE3" s="94" t="e">
        <f>IF(AND('Standard Cost Estimate'!$AD3="YES",ABS('Standard Cost Estimate'!$R3)&gt;0.2),"ANALYZE"," ")</f>
        <v>#VALUE!</v>
      </c>
      <c r="AF3" s="76"/>
      <c r="AH3" s="64" t="e">
        <f>IF(Table2[[#This Row],[Top 80% LB?]]="YES",Table2[[#This Row],[LB
Amount]],0)</f>
        <v>#VALUE!</v>
      </c>
      <c r="AI3" s="64" t="e">
        <f>IF(Table2[[#This Row],[Top 80% LB?]]
="YES",Table2[[#This Row],[LB
% Total]],0)</f>
        <v>#VALUE!</v>
      </c>
      <c r="AJ3" s="64" t="e">
        <f>IF(Table2[[#This Row],[Top 80% EE?]]="YES",Table2[[#This Row],[EE
Amount]],0)</f>
        <v>#VALUE!</v>
      </c>
      <c r="AK3" s="64" t="e">
        <f>IF(Table2[[#This Row],[Top 80% EE?]]
="YES",H3,0)</f>
        <v>#VALUE!</v>
      </c>
    </row>
    <row r="4" spans="1:37" ht="15" thickBot="1" x14ac:dyDescent="0.4">
      <c r="A4" s="50" t="e">
        <f>Table1[[#This Row],[Item Line Number]]</f>
        <v>#VALUE!</v>
      </c>
      <c r="B4" s="50" t="e">
        <f>Table1[[#This Row],[Item Number]]</f>
        <v>#VALUE!</v>
      </c>
      <c r="C4" s="51" t="e">
        <f>Table1[[#This Row],[Item Description]]</f>
        <v>#VALUE!</v>
      </c>
      <c r="D4" s="50" t="e">
        <f>Table1[[#This Row],[Quantity]]</f>
        <v>#VALUE!</v>
      </c>
      <c r="E4" s="50" t="e">
        <f>Table1[[#This Row],[Units]]</f>
        <v>#VALUE!</v>
      </c>
      <c r="F4" s="52" t="e">
        <f>Table1[[#This Row],[Engineer''s Estimate (EE)]]</f>
        <v>#VALUE!</v>
      </c>
      <c r="G4" s="53" t="e">
        <f>'Standard Cost Estimate'!$D4*'Standard Cost Estimate'!$F4</f>
        <v>#VALUE!</v>
      </c>
      <c r="H4" s="54" t="e">
        <f>'Standard Cost Estimate'!$G4/G$500</f>
        <v>#VALUE!</v>
      </c>
      <c r="I4" s="52" t="e">
        <f>Table1[[#This Row],[Low Bidder 
or CM/GC]]</f>
        <v>#VALUE!</v>
      </c>
      <c r="J4" s="53" t="e">
        <f>'Standard Cost Estimate'!$I4*'Standard Cost Estimate'!$D4</f>
        <v>#VALUE!</v>
      </c>
      <c r="K4" s="55" t="e">
        <f>'Standard Cost Estimate'!$J4/J$500</f>
        <v>#VALUE!</v>
      </c>
      <c r="L4" s="52" t="e">
        <f>TRIMMEAN(Table1[[#This Row],[Low Bidder 
or CM/GC]:[Bidder 23]],2/COUNT(Table1[[#This Row],[Low Bidder 
or CM/GC]:[Bidder 23]]))</f>
        <v>#VALUE!</v>
      </c>
      <c r="M4" s="53" t="e">
        <f>IF('Standard Cost Estimate'!$D4=0,0,'Standard Cost Estimate'!$D4*'Standard Cost Estimate'!$L4)</f>
        <v>#VALUE!</v>
      </c>
      <c r="N4" s="54" t="e">
        <f>'Standard Cost Estimate'!$M4/M$500</f>
        <v>#VALUE!</v>
      </c>
      <c r="O4" s="78" t="e">
        <f>MIN(Table1[[#This Row],[Low Bidder 
or CM/GC]:[Bidder 23]])*D4</f>
        <v>#VALUE!</v>
      </c>
      <c r="P4" s="65" t="e">
        <f>Table2[[#This Row],[LB
Amount]]</f>
        <v>#VALUE!</v>
      </c>
      <c r="Q4" s="79" t="e">
        <f>MAX(Table1[[#This Row],[Low Bidder 
or CM/GC]:[Bidder 23]])*D4</f>
        <v>#VALUE!</v>
      </c>
      <c r="R4" s="33" t="e">
        <f>('Standard Cost Estimate'!$J4-'Standard Cost Estimate'!$G4)/'Standard Cost Estimate'!$G4</f>
        <v>#VALUE!</v>
      </c>
      <c r="S4" s="32" t="e">
        <f>('Standard Cost Estimate'!$J4-'Standard Cost Estimate'!$M4)/'Standard Cost Estimate'!$M4</f>
        <v>#VALUE!</v>
      </c>
      <c r="T4" s="31" t="e">
        <f>'Standard Cost Estimate'!$J4-'Standard Cost Estimate'!$G4</f>
        <v>#VALUE!</v>
      </c>
      <c r="U4" s="28" t="e">
        <f>RANK('Standard Cost Estimate'!$J4,'Standard Cost Estimate'!$J$3:$J$499)</f>
        <v>#VALUE!</v>
      </c>
      <c r="V4" s="34" t="e">
        <f>LARGE('Standard Cost Estimate'!$J$3:$J$499,COUNT(J$3:'Standard Cost Estimate'!$J4))+IF(ISNUMBER(V3),V3,0)</f>
        <v>#VALUE!</v>
      </c>
      <c r="W4" s="28" t="e">
        <f>IF(V4/J$500&lt;0.8,COUNT(V$3:V4)+1,1)</f>
        <v>#VALUE!</v>
      </c>
      <c r="X4" s="35" t="e">
        <f>IF('Standard Cost Estimate'!$U4&lt;=MAX('Standard Cost Estimate'!$W$3:$W$499),"YES","NO")</f>
        <v>#VALUE!</v>
      </c>
      <c r="Y4" s="36" t="e">
        <f>IF(AND('Standard Cost Estimate'!$X4="YES",OR('Standard Cost Estimate'!$R4&gt;0.2,'Standard Cost Estimate'!$R4&lt;-0.2)),"ANALYZE"," ")</f>
        <v>#VALUE!</v>
      </c>
      <c r="Z4" s="72" t="e">
        <f>IF(AND('Standard Cost Estimate'!$X4="YES",OR('Standard Cost Estimate'!$S4&gt;0.2,'Standard Cost Estimate'!$S4&lt;-0.2)),"ANALYZE"," ")</f>
        <v>#VALUE!</v>
      </c>
      <c r="AA4" s="67" t="e">
        <f>RANK('Standard Cost Estimate'!$G4,'Standard Cost Estimate'!$G$3:$G$499)</f>
        <v>#VALUE!</v>
      </c>
      <c r="AB4" s="68" t="e">
        <f>LARGE('Standard Cost Estimate'!$G$3:$G$499,COUNT(G$3:'Standard Cost Estimate'!$G4))+IF(ISNUMBER(AB3),AB3,0)</f>
        <v>#VALUE!</v>
      </c>
      <c r="AC4" s="67" t="e">
        <f>IF(AB4/G$500&lt;0.8,COUNT(V$3:V4)+1,1)</f>
        <v>#VALUE!</v>
      </c>
      <c r="AD4" s="93" t="e">
        <f>IF('Standard Cost Estimate'!$AA4&lt;=MAX('Standard Cost Estimate'!$AC$3:$AC$499),"YES","NO")</f>
        <v>#VALUE!</v>
      </c>
      <c r="AE4" s="94" t="e">
        <f>IF(AND('Standard Cost Estimate'!$AD4="YES",ABS('Standard Cost Estimate'!$R4)&gt;0.2),"ANALYZE"," ")</f>
        <v>#VALUE!</v>
      </c>
      <c r="AF4" s="77"/>
      <c r="AH4" s="64" t="e">
        <f>IF(Table2[[#This Row],[Top 80% LB?]]="YES",Table2[[#This Row],[LB
Amount]],0)</f>
        <v>#VALUE!</v>
      </c>
      <c r="AI4" s="64" t="e">
        <f>IF(Table2[[#This Row],[Top 80% LB?]]
="YES",Table2[[#This Row],[LB
% Total]],0)</f>
        <v>#VALUE!</v>
      </c>
      <c r="AJ4" s="64" t="e">
        <f>IF(Table2[[#This Row],[Top 80% EE?]]="YES",Table2[[#This Row],[EE
Amount]],0)</f>
        <v>#VALUE!</v>
      </c>
      <c r="AK4" s="64" t="e">
        <f>IF(Table2[[#This Row],[Top 80% EE?]]
="YES",H4,0)</f>
        <v>#VALUE!</v>
      </c>
    </row>
    <row r="5" spans="1:37" ht="15" thickBot="1" x14ac:dyDescent="0.4">
      <c r="A5" s="50" t="e">
        <f>Table1[[#This Row],[Item Line Number]]</f>
        <v>#VALUE!</v>
      </c>
      <c r="B5" s="50" t="e">
        <f>Table1[[#This Row],[Item Number]]</f>
        <v>#VALUE!</v>
      </c>
      <c r="C5" s="51" t="e">
        <f>Table1[[#This Row],[Item Description]]</f>
        <v>#VALUE!</v>
      </c>
      <c r="D5" s="50" t="e">
        <f>Table1[[#This Row],[Quantity]]</f>
        <v>#VALUE!</v>
      </c>
      <c r="E5" s="50" t="e">
        <f>Table1[[#This Row],[Units]]</f>
        <v>#VALUE!</v>
      </c>
      <c r="F5" s="52" t="e">
        <f>Table1[[#This Row],[Engineer''s Estimate (EE)]]</f>
        <v>#VALUE!</v>
      </c>
      <c r="G5" s="53" t="e">
        <f>'Standard Cost Estimate'!$D5*'Standard Cost Estimate'!$F5</f>
        <v>#VALUE!</v>
      </c>
      <c r="H5" s="54" t="e">
        <f>'Standard Cost Estimate'!$G5/G$500</f>
        <v>#VALUE!</v>
      </c>
      <c r="I5" s="52" t="e">
        <f>Table1[[#This Row],[Low Bidder 
or CM/GC]]</f>
        <v>#VALUE!</v>
      </c>
      <c r="J5" s="53" t="e">
        <f>'Standard Cost Estimate'!$I5*'Standard Cost Estimate'!$D5</f>
        <v>#VALUE!</v>
      </c>
      <c r="K5" s="55" t="e">
        <f>'Standard Cost Estimate'!$J5/J$500</f>
        <v>#VALUE!</v>
      </c>
      <c r="L5" s="52" t="e">
        <f>TRIMMEAN(Table1[[#This Row],[Low Bidder 
or CM/GC]:[Bidder 23]],2/COUNT(Table1[[#This Row],[Low Bidder 
or CM/GC]:[Bidder 23]]))</f>
        <v>#VALUE!</v>
      </c>
      <c r="M5" s="53" t="e">
        <f>IF('Standard Cost Estimate'!$D5=0,0,'Standard Cost Estimate'!$D5*'Standard Cost Estimate'!$L5)</f>
        <v>#VALUE!</v>
      </c>
      <c r="N5" s="54" t="e">
        <f>'Standard Cost Estimate'!$M5/M$500</f>
        <v>#VALUE!</v>
      </c>
      <c r="O5" s="78" t="e">
        <f>MIN(Table1[[#This Row],[Low Bidder 
or CM/GC]:[Bidder 23]])*D5</f>
        <v>#VALUE!</v>
      </c>
      <c r="P5" s="65" t="e">
        <f>Table2[[#This Row],[LB
Amount]]</f>
        <v>#VALUE!</v>
      </c>
      <c r="Q5" s="79" t="e">
        <f>MAX(Table1[[#This Row],[Low Bidder 
or CM/GC]:[Bidder 23]])*D5</f>
        <v>#VALUE!</v>
      </c>
      <c r="R5" s="33" t="e">
        <f>('Standard Cost Estimate'!$J5-'Standard Cost Estimate'!$G5)/'Standard Cost Estimate'!$G5</f>
        <v>#VALUE!</v>
      </c>
      <c r="S5" s="32" t="e">
        <f>('Standard Cost Estimate'!$J5-'Standard Cost Estimate'!$M5)/'Standard Cost Estimate'!$M5</f>
        <v>#VALUE!</v>
      </c>
      <c r="T5" s="31" t="e">
        <f>'Standard Cost Estimate'!$J5-'Standard Cost Estimate'!$G5</f>
        <v>#VALUE!</v>
      </c>
      <c r="U5" s="28" t="e">
        <f>RANK('Standard Cost Estimate'!$J5,'Standard Cost Estimate'!$J$3:$J$499)</f>
        <v>#VALUE!</v>
      </c>
      <c r="V5" s="34" t="e">
        <f>LARGE('Standard Cost Estimate'!$J$3:$J$499,COUNT(J$3:'Standard Cost Estimate'!$J5))+IF(ISNUMBER(V4),V4,0)</f>
        <v>#VALUE!</v>
      </c>
      <c r="W5" s="28" t="e">
        <f>IF(V5/J$500&lt;0.8,COUNT(V$3:V5)+1,1)</f>
        <v>#VALUE!</v>
      </c>
      <c r="X5" s="35" t="e">
        <f>IF('Standard Cost Estimate'!$U5&lt;=MAX('Standard Cost Estimate'!$W$3:$W$499),"YES","NO")</f>
        <v>#VALUE!</v>
      </c>
      <c r="Y5" s="36" t="e">
        <f>IF(AND('Standard Cost Estimate'!$X5="YES",OR('Standard Cost Estimate'!$R5&gt;0.2,'Standard Cost Estimate'!$R5&lt;-0.2)),"ANALYZE"," ")</f>
        <v>#VALUE!</v>
      </c>
      <c r="Z5" s="72" t="e">
        <f>IF(AND('Standard Cost Estimate'!$X5="YES",OR('Standard Cost Estimate'!$S5&gt;0.2,'Standard Cost Estimate'!$S5&lt;-0.2)),"ANALYZE"," ")</f>
        <v>#VALUE!</v>
      </c>
      <c r="AA5" s="67" t="e">
        <f>RANK('Standard Cost Estimate'!$G5,'Standard Cost Estimate'!$G$3:$G$499)</f>
        <v>#VALUE!</v>
      </c>
      <c r="AB5" s="68" t="e">
        <f>LARGE('Standard Cost Estimate'!$G$3:$G$499,COUNT(G$3:'Standard Cost Estimate'!$G5))+IF(ISNUMBER(AB4),AB4,0)</f>
        <v>#VALUE!</v>
      </c>
      <c r="AC5" s="67" t="e">
        <f>IF(AB5/G$500&lt;0.8,COUNT(V$3:V5)+1,1)</f>
        <v>#VALUE!</v>
      </c>
      <c r="AD5" s="93" t="e">
        <f>IF('Standard Cost Estimate'!$AA5&lt;=MAX('Standard Cost Estimate'!$AC$3:$AC$499),"YES","NO")</f>
        <v>#VALUE!</v>
      </c>
      <c r="AE5" s="94" t="e">
        <f>IF(AND('Standard Cost Estimate'!$AD5="YES",ABS('Standard Cost Estimate'!$R5)&gt;0.2),"ANALYZE"," ")</f>
        <v>#VALUE!</v>
      </c>
      <c r="AF5" s="77"/>
      <c r="AH5" s="64" t="e">
        <f>IF(Table2[[#This Row],[Top 80% LB?]]="YES",Table2[[#This Row],[LB
Amount]],0)</f>
        <v>#VALUE!</v>
      </c>
      <c r="AI5" s="64" t="e">
        <f>IF(Table2[[#This Row],[Top 80% LB?]]
="YES",Table2[[#This Row],[LB
% Total]],0)</f>
        <v>#VALUE!</v>
      </c>
      <c r="AJ5" s="64" t="e">
        <f>IF(Table2[[#This Row],[Top 80% EE?]]="YES",Table2[[#This Row],[EE
Amount]],0)</f>
        <v>#VALUE!</v>
      </c>
      <c r="AK5" s="64" t="e">
        <f>IF(Table2[[#This Row],[Top 80% EE?]]
="YES",#REF!,0)</f>
        <v>#VALUE!</v>
      </c>
    </row>
    <row r="6" spans="1:37" ht="15" thickBot="1" x14ac:dyDescent="0.4">
      <c r="A6" s="50" t="e">
        <f>Table1[[#This Row],[Item Line Number]]</f>
        <v>#VALUE!</v>
      </c>
      <c r="B6" s="50" t="e">
        <f>Table1[[#This Row],[Item Number]]</f>
        <v>#VALUE!</v>
      </c>
      <c r="C6" s="51" t="e">
        <f>Table1[[#This Row],[Item Description]]</f>
        <v>#VALUE!</v>
      </c>
      <c r="D6" s="50" t="e">
        <f>Table1[[#This Row],[Quantity]]</f>
        <v>#VALUE!</v>
      </c>
      <c r="E6" s="50" t="e">
        <f>Table1[[#This Row],[Units]]</f>
        <v>#VALUE!</v>
      </c>
      <c r="F6" s="52" t="e">
        <f>Table1[[#This Row],[Engineer''s Estimate (EE)]]</f>
        <v>#VALUE!</v>
      </c>
      <c r="G6" s="53" t="e">
        <f>'Standard Cost Estimate'!$D6*'Standard Cost Estimate'!$F6</f>
        <v>#VALUE!</v>
      </c>
      <c r="H6" s="54" t="e">
        <f>'Standard Cost Estimate'!$G6/G$500</f>
        <v>#VALUE!</v>
      </c>
      <c r="I6" s="52" t="e">
        <f>Table1[[#This Row],[Low Bidder 
or CM/GC]]</f>
        <v>#VALUE!</v>
      </c>
      <c r="J6" s="53" t="e">
        <f>'Standard Cost Estimate'!$I6*'Standard Cost Estimate'!$D6</f>
        <v>#VALUE!</v>
      </c>
      <c r="K6" s="55" t="e">
        <f>'Standard Cost Estimate'!$J6/J$500</f>
        <v>#VALUE!</v>
      </c>
      <c r="L6" s="52" t="e">
        <f>TRIMMEAN(Table1[[#This Row],[Low Bidder 
or CM/GC]:[Bidder 23]],2/COUNT(Table1[[#This Row],[Low Bidder 
or CM/GC]:[Bidder 23]]))</f>
        <v>#VALUE!</v>
      </c>
      <c r="M6" s="53" t="e">
        <f>IF('Standard Cost Estimate'!$D6=0,0,'Standard Cost Estimate'!$D6*'Standard Cost Estimate'!$L6)</f>
        <v>#VALUE!</v>
      </c>
      <c r="N6" s="54" t="e">
        <f>'Standard Cost Estimate'!$M6/M$500</f>
        <v>#VALUE!</v>
      </c>
      <c r="O6" s="78" t="e">
        <f>MIN(Table1[[#This Row],[Low Bidder 
or CM/GC]:[Bidder 23]])*D6</f>
        <v>#VALUE!</v>
      </c>
      <c r="P6" s="65" t="e">
        <f>Table2[[#This Row],[LB
Amount]]</f>
        <v>#VALUE!</v>
      </c>
      <c r="Q6" s="79" t="e">
        <f>MAX(Table1[[#This Row],[Low Bidder 
or CM/GC]:[Bidder 23]])*D6</f>
        <v>#VALUE!</v>
      </c>
      <c r="R6" s="33" t="e">
        <f>('Standard Cost Estimate'!$J6-'Standard Cost Estimate'!$G6)/'Standard Cost Estimate'!$G6</f>
        <v>#VALUE!</v>
      </c>
      <c r="S6" s="32" t="e">
        <f>('Standard Cost Estimate'!$J6-'Standard Cost Estimate'!$M6)/'Standard Cost Estimate'!$M6</f>
        <v>#VALUE!</v>
      </c>
      <c r="T6" s="31" t="e">
        <f>'Standard Cost Estimate'!$J6-'Standard Cost Estimate'!$G6</f>
        <v>#VALUE!</v>
      </c>
      <c r="U6" s="28" t="e">
        <f>RANK('Standard Cost Estimate'!$J6,'Standard Cost Estimate'!$J$3:$J$499)</f>
        <v>#VALUE!</v>
      </c>
      <c r="V6" s="34" t="e">
        <f>LARGE('Standard Cost Estimate'!$J$3:$J$499,COUNT(J$3:'Standard Cost Estimate'!$J6))+IF(ISNUMBER(V5),V5,0)</f>
        <v>#VALUE!</v>
      </c>
      <c r="W6" s="28" t="e">
        <f>IF(V6/J$500&lt;0.8,COUNT(V$3:V6)+1,1)</f>
        <v>#VALUE!</v>
      </c>
      <c r="X6" s="35" t="e">
        <f>IF('Standard Cost Estimate'!$U6&lt;=MAX('Standard Cost Estimate'!$W$3:$W$499),"YES","NO")</f>
        <v>#VALUE!</v>
      </c>
      <c r="Y6" s="36" t="e">
        <f>IF(AND('Standard Cost Estimate'!$X6="YES",OR('Standard Cost Estimate'!$R6&gt;0.2,'Standard Cost Estimate'!$R6&lt;-0.2)),"ANALYZE"," ")</f>
        <v>#VALUE!</v>
      </c>
      <c r="Z6" s="72" t="e">
        <f>IF(AND('Standard Cost Estimate'!$X6="YES",OR('Standard Cost Estimate'!$S6&gt;0.2,'Standard Cost Estimate'!$S6&lt;-0.2)),"ANALYZE"," ")</f>
        <v>#VALUE!</v>
      </c>
      <c r="AA6" s="67" t="e">
        <f>RANK('Standard Cost Estimate'!$G6,'Standard Cost Estimate'!$G$3:$G$499)</f>
        <v>#VALUE!</v>
      </c>
      <c r="AB6" s="68" t="e">
        <f>LARGE('Standard Cost Estimate'!$G$3:$G$499,COUNT(G$3:'Standard Cost Estimate'!$G6))+IF(ISNUMBER(AB5),AB5,0)</f>
        <v>#VALUE!</v>
      </c>
      <c r="AC6" s="67" t="e">
        <f>IF(AB6/G$500&lt;0.8,COUNT(V$3:V6)+1,1)</f>
        <v>#VALUE!</v>
      </c>
      <c r="AD6" s="93" t="e">
        <f>IF('Standard Cost Estimate'!$AA6&lt;=MAX('Standard Cost Estimate'!$AC$3:$AC$499),"YES","NO")</f>
        <v>#VALUE!</v>
      </c>
      <c r="AE6" s="94" t="e">
        <f>IF(AND('Standard Cost Estimate'!$AD6="YES",ABS('Standard Cost Estimate'!$R6)&gt;0.2),"ANALYZE"," ")</f>
        <v>#VALUE!</v>
      </c>
      <c r="AF6" s="77"/>
      <c r="AH6" s="64" t="e">
        <f>IF(Table2[[#This Row],[Top 80% LB?]]="YES",Table2[[#This Row],[LB
Amount]],0)</f>
        <v>#VALUE!</v>
      </c>
      <c r="AI6" s="64" t="e">
        <f>IF(Table2[[#This Row],[Top 80% LB?]]
="YES",Table2[[#This Row],[LB
% Total]],0)</f>
        <v>#VALUE!</v>
      </c>
      <c r="AJ6" s="64" t="e">
        <f>IF(Table2[[#This Row],[Top 80% EE?]]="YES",Table2[[#This Row],[EE
Amount]],0)</f>
        <v>#VALUE!</v>
      </c>
      <c r="AK6" s="64" t="e">
        <f>IF(Table2[[#This Row],[Top 80% EE?]]
="YES",#REF!,0)</f>
        <v>#VALUE!</v>
      </c>
    </row>
    <row r="7" spans="1:37" ht="15" thickBot="1" x14ac:dyDescent="0.4">
      <c r="A7" s="50" t="e">
        <f>Table1[[#This Row],[Item Line Number]]</f>
        <v>#VALUE!</v>
      </c>
      <c r="B7" s="50" t="e">
        <f>Table1[[#This Row],[Item Number]]</f>
        <v>#VALUE!</v>
      </c>
      <c r="C7" s="51" t="e">
        <f>Table1[[#This Row],[Item Description]]</f>
        <v>#VALUE!</v>
      </c>
      <c r="D7" s="50" t="e">
        <f>Table1[[#This Row],[Quantity]]</f>
        <v>#VALUE!</v>
      </c>
      <c r="E7" s="50" t="e">
        <f>Table1[[#This Row],[Units]]</f>
        <v>#VALUE!</v>
      </c>
      <c r="F7" s="52" t="e">
        <f>Table1[[#This Row],[Engineer''s Estimate (EE)]]</f>
        <v>#VALUE!</v>
      </c>
      <c r="G7" s="53" t="e">
        <f>'Standard Cost Estimate'!$D7*'Standard Cost Estimate'!$F7</f>
        <v>#VALUE!</v>
      </c>
      <c r="H7" s="54" t="e">
        <f>'Standard Cost Estimate'!$G7/G$500</f>
        <v>#VALUE!</v>
      </c>
      <c r="I7" s="52" t="e">
        <f>Table1[[#This Row],[Low Bidder 
or CM/GC]]</f>
        <v>#VALUE!</v>
      </c>
      <c r="J7" s="53" t="e">
        <f>'Standard Cost Estimate'!$I7*'Standard Cost Estimate'!$D7</f>
        <v>#VALUE!</v>
      </c>
      <c r="K7" s="55" t="e">
        <f>'Standard Cost Estimate'!$J7/J$500</f>
        <v>#VALUE!</v>
      </c>
      <c r="L7" s="52" t="e">
        <f>TRIMMEAN(Table1[[#This Row],[Low Bidder 
or CM/GC]:[Bidder 23]],2/COUNT(Table1[[#This Row],[Low Bidder 
or CM/GC]:[Bidder 23]]))</f>
        <v>#VALUE!</v>
      </c>
      <c r="M7" s="53" t="e">
        <f>IF('Standard Cost Estimate'!$D7=0,0,'Standard Cost Estimate'!$D7*'Standard Cost Estimate'!$L7)</f>
        <v>#VALUE!</v>
      </c>
      <c r="N7" s="54" t="e">
        <f>'Standard Cost Estimate'!$M7/M$500</f>
        <v>#VALUE!</v>
      </c>
      <c r="O7" s="78" t="e">
        <f>MIN(Table1[[#This Row],[Low Bidder 
or CM/GC]:[Bidder 23]])*D7</f>
        <v>#VALUE!</v>
      </c>
      <c r="P7" s="65" t="e">
        <f>Table2[[#This Row],[LB
Amount]]</f>
        <v>#VALUE!</v>
      </c>
      <c r="Q7" s="79" t="e">
        <f>MAX(Table1[[#This Row],[Low Bidder 
or CM/GC]:[Bidder 23]])*D7</f>
        <v>#VALUE!</v>
      </c>
      <c r="R7" s="33" t="e">
        <f>('Standard Cost Estimate'!$J7-'Standard Cost Estimate'!$G7)/'Standard Cost Estimate'!$G7</f>
        <v>#VALUE!</v>
      </c>
      <c r="S7" s="32" t="e">
        <f>('Standard Cost Estimate'!$J7-'Standard Cost Estimate'!$M7)/'Standard Cost Estimate'!$M7</f>
        <v>#VALUE!</v>
      </c>
      <c r="T7" s="31" t="e">
        <f>'Standard Cost Estimate'!$J7-'Standard Cost Estimate'!$G7</f>
        <v>#VALUE!</v>
      </c>
      <c r="U7" s="28" t="e">
        <f>RANK('Standard Cost Estimate'!$J7,'Standard Cost Estimate'!$J$3:$J$499)</f>
        <v>#VALUE!</v>
      </c>
      <c r="V7" s="34" t="e">
        <f>LARGE('Standard Cost Estimate'!$J$3:$J$499,COUNT(J$3:'Standard Cost Estimate'!$J7))+IF(ISNUMBER(V6),V6,0)</f>
        <v>#VALUE!</v>
      </c>
      <c r="W7" s="28" t="e">
        <f>IF(V7/J$500&lt;0.8,COUNT(V$3:V7)+1,1)</f>
        <v>#VALUE!</v>
      </c>
      <c r="X7" s="35" t="e">
        <f>IF('Standard Cost Estimate'!$U7&lt;=MAX('Standard Cost Estimate'!$W$3:$W$499),"YES","NO")</f>
        <v>#VALUE!</v>
      </c>
      <c r="Y7" s="36" t="e">
        <f>IF(AND('Standard Cost Estimate'!$X7="YES",OR('Standard Cost Estimate'!$R7&gt;0.2,'Standard Cost Estimate'!$R7&lt;-0.2)),"ANALYZE"," ")</f>
        <v>#VALUE!</v>
      </c>
      <c r="Z7" s="72" t="e">
        <f>IF(AND('Standard Cost Estimate'!$X7="YES",OR('Standard Cost Estimate'!$S7&gt;0.2,'Standard Cost Estimate'!$S7&lt;-0.2)),"ANALYZE"," ")</f>
        <v>#VALUE!</v>
      </c>
      <c r="AA7" s="67" t="e">
        <f>RANK('Standard Cost Estimate'!$G7,'Standard Cost Estimate'!$G$3:$G$499)</f>
        <v>#VALUE!</v>
      </c>
      <c r="AB7" s="68" t="e">
        <f>LARGE('Standard Cost Estimate'!$G$3:$G$499,COUNT(G$3:'Standard Cost Estimate'!$G7))+IF(ISNUMBER(AB6),AB6,0)</f>
        <v>#VALUE!</v>
      </c>
      <c r="AC7" s="67" t="e">
        <f>IF(AB7/G$500&lt;0.8,COUNT(V$3:V7)+1,1)</f>
        <v>#VALUE!</v>
      </c>
      <c r="AD7" s="93" t="e">
        <f>IF('Standard Cost Estimate'!$AA7&lt;=MAX('Standard Cost Estimate'!$AC$3:$AC$499),"YES","NO")</f>
        <v>#VALUE!</v>
      </c>
      <c r="AE7" s="94" t="e">
        <f>IF(AND('Standard Cost Estimate'!$AD7="YES",ABS('Standard Cost Estimate'!$R7)&gt;0.2),"ANALYZE"," ")</f>
        <v>#VALUE!</v>
      </c>
      <c r="AF7" s="77"/>
      <c r="AH7" s="64" t="e">
        <f>IF(Table2[[#This Row],[Top 80% LB?]]="YES",Table2[[#This Row],[LB
Amount]],0)</f>
        <v>#VALUE!</v>
      </c>
      <c r="AI7" s="64" t="e">
        <f>IF(Table2[[#This Row],[Top 80% LB?]]
="YES",Table2[[#This Row],[LB
% Total]],0)</f>
        <v>#VALUE!</v>
      </c>
      <c r="AJ7" s="64" t="e">
        <f>IF(Table2[[#This Row],[Top 80% EE?]]="YES",Table2[[#This Row],[EE
Amount]],0)</f>
        <v>#VALUE!</v>
      </c>
      <c r="AK7" s="64" t="e">
        <f>IF(Table2[[#This Row],[Top 80% EE?]]
="YES",#REF!,0)</f>
        <v>#VALUE!</v>
      </c>
    </row>
    <row r="8" spans="1:37" ht="15" thickBot="1" x14ac:dyDescent="0.4">
      <c r="A8" s="50" t="e">
        <f>Table1[[#This Row],[Item Line Number]]</f>
        <v>#VALUE!</v>
      </c>
      <c r="B8" s="50" t="e">
        <f>Table1[[#This Row],[Item Number]]</f>
        <v>#VALUE!</v>
      </c>
      <c r="C8" s="51" t="e">
        <f>Table1[[#This Row],[Item Description]]</f>
        <v>#VALUE!</v>
      </c>
      <c r="D8" s="50" t="e">
        <f>Table1[[#This Row],[Quantity]]</f>
        <v>#VALUE!</v>
      </c>
      <c r="E8" s="50" t="e">
        <f>Table1[[#This Row],[Units]]</f>
        <v>#VALUE!</v>
      </c>
      <c r="F8" s="52" t="e">
        <f>Table1[[#This Row],[Engineer''s Estimate (EE)]]</f>
        <v>#VALUE!</v>
      </c>
      <c r="G8" s="53" t="e">
        <f>'Standard Cost Estimate'!$D8*'Standard Cost Estimate'!$F8</f>
        <v>#VALUE!</v>
      </c>
      <c r="H8" s="54" t="e">
        <f>'Standard Cost Estimate'!$G8/G$500</f>
        <v>#VALUE!</v>
      </c>
      <c r="I8" s="52" t="e">
        <f>Table1[[#This Row],[Low Bidder 
or CM/GC]]</f>
        <v>#VALUE!</v>
      </c>
      <c r="J8" s="53" t="e">
        <f>'Standard Cost Estimate'!$I8*'Standard Cost Estimate'!$D8</f>
        <v>#VALUE!</v>
      </c>
      <c r="K8" s="55" t="e">
        <f>'Standard Cost Estimate'!$J8/J$500</f>
        <v>#VALUE!</v>
      </c>
      <c r="L8" s="52" t="e">
        <f>TRIMMEAN(Table1[[#This Row],[Low Bidder 
or CM/GC]:[Bidder 23]],2/COUNT(Table1[[#This Row],[Low Bidder 
or CM/GC]:[Bidder 23]]))</f>
        <v>#VALUE!</v>
      </c>
      <c r="M8" s="53" t="e">
        <f>IF('Standard Cost Estimate'!$D8=0,0,'Standard Cost Estimate'!$D8*'Standard Cost Estimate'!$L8)</f>
        <v>#VALUE!</v>
      </c>
      <c r="N8" s="54" t="e">
        <f>'Standard Cost Estimate'!$M8/M$500</f>
        <v>#VALUE!</v>
      </c>
      <c r="O8" s="78" t="e">
        <f>MIN(Table1[[#This Row],[Low Bidder 
or CM/GC]:[Bidder 23]])*D8</f>
        <v>#VALUE!</v>
      </c>
      <c r="P8" s="65" t="e">
        <f>Table2[[#This Row],[LB
Amount]]</f>
        <v>#VALUE!</v>
      </c>
      <c r="Q8" s="79" t="e">
        <f>MAX(Table1[[#This Row],[Low Bidder 
or CM/GC]:[Bidder 23]])*D8</f>
        <v>#VALUE!</v>
      </c>
      <c r="R8" s="33" t="e">
        <f>('Standard Cost Estimate'!$J8-'Standard Cost Estimate'!$G8)/'Standard Cost Estimate'!$G8</f>
        <v>#VALUE!</v>
      </c>
      <c r="S8" s="32" t="e">
        <f>('Standard Cost Estimate'!$J8-'Standard Cost Estimate'!$M8)/'Standard Cost Estimate'!$M8</f>
        <v>#VALUE!</v>
      </c>
      <c r="T8" s="31" t="e">
        <f>'Standard Cost Estimate'!$J8-'Standard Cost Estimate'!$G8</f>
        <v>#VALUE!</v>
      </c>
      <c r="U8" s="28" t="e">
        <f>RANK('Standard Cost Estimate'!$J8,'Standard Cost Estimate'!$J$3:$J$499)</f>
        <v>#VALUE!</v>
      </c>
      <c r="V8" s="34" t="e">
        <f>LARGE('Standard Cost Estimate'!$J$3:$J$499,COUNT(J$3:'Standard Cost Estimate'!$J8))+IF(ISNUMBER(V7),V7,0)</f>
        <v>#VALUE!</v>
      </c>
      <c r="W8" s="28" t="e">
        <f>IF(V8/J$500&lt;0.8,COUNT(V$3:V8)+1,1)</f>
        <v>#VALUE!</v>
      </c>
      <c r="X8" s="35" t="e">
        <f>IF('Standard Cost Estimate'!$U8&lt;=MAX('Standard Cost Estimate'!$W$3:$W$499),"YES","NO")</f>
        <v>#VALUE!</v>
      </c>
      <c r="Y8" s="36" t="e">
        <f>IF(AND('Standard Cost Estimate'!$X8="YES",OR('Standard Cost Estimate'!$R8&gt;0.2,'Standard Cost Estimate'!$R8&lt;-0.2)),"ANALYZE"," ")</f>
        <v>#VALUE!</v>
      </c>
      <c r="Z8" s="72" t="e">
        <f>IF(AND('Standard Cost Estimate'!$X8="YES",OR('Standard Cost Estimate'!$S8&gt;0.2,'Standard Cost Estimate'!$S8&lt;-0.2)),"ANALYZE"," ")</f>
        <v>#VALUE!</v>
      </c>
      <c r="AA8" s="67" t="e">
        <f>RANK('Standard Cost Estimate'!$G8,'Standard Cost Estimate'!$G$3:$G$499)</f>
        <v>#VALUE!</v>
      </c>
      <c r="AB8" s="68" t="e">
        <f>LARGE('Standard Cost Estimate'!$G$3:$G$499,COUNT(G$3:'Standard Cost Estimate'!$G8))+IF(ISNUMBER(AB7),AB7,0)</f>
        <v>#VALUE!</v>
      </c>
      <c r="AC8" s="67" t="e">
        <f>IF(AB8/G$500&lt;0.8,COUNT(V$3:V8)+1,1)</f>
        <v>#VALUE!</v>
      </c>
      <c r="AD8" s="93" t="e">
        <f>IF('Standard Cost Estimate'!$AA8&lt;=MAX('Standard Cost Estimate'!$AC$3:$AC$499),"YES","NO")</f>
        <v>#VALUE!</v>
      </c>
      <c r="AE8" s="94" t="e">
        <f>IF(AND('Standard Cost Estimate'!$AD8="YES",ABS('Standard Cost Estimate'!$R8)&gt;0.2),"ANALYZE"," ")</f>
        <v>#VALUE!</v>
      </c>
      <c r="AF8" s="77"/>
      <c r="AH8" s="64" t="e">
        <f>IF(Table2[[#This Row],[Top 80% LB?]]="YES",Table2[[#This Row],[LB
Amount]],0)</f>
        <v>#VALUE!</v>
      </c>
      <c r="AI8" s="64" t="e">
        <f>IF(Table2[[#This Row],[Top 80% LB?]]
="YES",Table2[[#This Row],[LB
% Total]],0)</f>
        <v>#VALUE!</v>
      </c>
      <c r="AJ8" s="64" t="e">
        <f>IF(Table2[[#This Row],[Top 80% EE?]]="YES",Table2[[#This Row],[EE
Amount]],0)</f>
        <v>#VALUE!</v>
      </c>
      <c r="AK8" s="64" t="e">
        <f>IF(Table2[[#This Row],[Top 80% EE?]]
="YES",#REF!,0)</f>
        <v>#VALUE!</v>
      </c>
    </row>
    <row r="9" spans="1:37" ht="15" thickBot="1" x14ac:dyDescent="0.4">
      <c r="A9" s="50" t="e">
        <f>Table1[[#This Row],[Item Line Number]]</f>
        <v>#VALUE!</v>
      </c>
      <c r="B9" s="50" t="e">
        <f>Table1[[#This Row],[Item Number]]</f>
        <v>#VALUE!</v>
      </c>
      <c r="C9" s="51" t="e">
        <f>Table1[[#This Row],[Item Description]]</f>
        <v>#VALUE!</v>
      </c>
      <c r="D9" s="50" t="e">
        <f>Table1[[#This Row],[Quantity]]</f>
        <v>#VALUE!</v>
      </c>
      <c r="E9" s="50" t="e">
        <f>Table1[[#This Row],[Units]]</f>
        <v>#VALUE!</v>
      </c>
      <c r="F9" s="52" t="e">
        <f>Table1[[#This Row],[Engineer''s Estimate (EE)]]</f>
        <v>#VALUE!</v>
      </c>
      <c r="G9" s="53" t="e">
        <f>'Standard Cost Estimate'!$D9*'Standard Cost Estimate'!$F9</f>
        <v>#VALUE!</v>
      </c>
      <c r="H9" s="54" t="e">
        <f>'Standard Cost Estimate'!$G9/G$500</f>
        <v>#VALUE!</v>
      </c>
      <c r="I9" s="52" t="e">
        <f>Table1[[#This Row],[Low Bidder 
or CM/GC]]</f>
        <v>#VALUE!</v>
      </c>
      <c r="J9" s="53" t="e">
        <f>'Standard Cost Estimate'!$I9*'Standard Cost Estimate'!$D9</f>
        <v>#VALUE!</v>
      </c>
      <c r="K9" s="55" t="e">
        <f>'Standard Cost Estimate'!$J9/J$500</f>
        <v>#VALUE!</v>
      </c>
      <c r="L9" s="52" t="e">
        <f>TRIMMEAN(Table1[[#This Row],[Low Bidder 
or CM/GC]:[Bidder 23]],2/COUNT(Table1[[#This Row],[Low Bidder 
or CM/GC]:[Bidder 23]]))</f>
        <v>#VALUE!</v>
      </c>
      <c r="M9" s="53" t="e">
        <f>IF('Standard Cost Estimate'!$D9=0,0,'Standard Cost Estimate'!$D9*'Standard Cost Estimate'!$L9)</f>
        <v>#VALUE!</v>
      </c>
      <c r="N9" s="54" t="e">
        <f>'Standard Cost Estimate'!$M9/M$500</f>
        <v>#VALUE!</v>
      </c>
      <c r="O9" s="78" t="e">
        <f>MIN(Table1[[#This Row],[Low Bidder 
or CM/GC]:[Bidder 23]])*D9</f>
        <v>#VALUE!</v>
      </c>
      <c r="P9" s="65" t="e">
        <f>Table2[[#This Row],[LB
Amount]]</f>
        <v>#VALUE!</v>
      </c>
      <c r="Q9" s="79" t="e">
        <f>MAX(Table1[[#This Row],[Low Bidder 
or CM/GC]:[Bidder 23]])*D9</f>
        <v>#VALUE!</v>
      </c>
      <c r="R9" s="33" t="e">
        <f>('Standard Cost Estimate'!$J9-'Standard Cost Estimate'!$G9)/'Standard Cost Estimate'!$G9</f>
        <v>#VALUE!</v>
      </c>
      <c r="S9" s="32" t="e">
        <f>('Standard Cost Estimate'!$J9-'Standard Cost Estimate'!$M9)/'Standard Cost Estimate'!$M9</f>
        <v>#VALUE!</v>
      </c>
      <c r="T9" s="31" t="e">
        <f>'Standard Cost Estimate'!$J9-'Standard Cost Estimate'!$G9</f>
        <v>#VALUE!</v>
      </c>
      <c r="U9" s="28" t="e">
        <f>RANK('Standard Cost Estimate'!$J9,'Standard Cost Estimate'!$J$3:$J$499)</f>
        <v>#VALUE!</v>
      </c>
      <c r="V9" s="34" t="e">
        <f>LARGE('Standard Cost Estimate'!$J$3:$J$499,COUNT(J$3:'Standard Cost Estimate'!$J9))+IF(ISNUMBER(V8),V8,0)</f>
        <v>#VALUE!</v>
      </c>
      <c r="W9" s="28" t="e">
        <f>IF(V9/J$500&lt;0.8,COUNT(V$3:V9)+1,1)</f>
        <v>#VALUE!</v>
      </c>
      <c r="X9" s="35" t="e">
        <f>IF('Standard Cost Estimate'!$U9&lt;=MAX('Standard Cost Estimate'!$W$3:$W$499),"YES","NO")</f>
        <v>#VALUE!</v>
      </c>
      <c r="Y9" s="36" t="e">
        <f>IF(AND('Standard Cost Estimate'!$X9="YES",OR('Standard Cost Estimate'!$R9&gt;0.2,'Standard Cost Estimate'!$R9&lt;-0.2)),"ANALYZE"," ")</f>
        <v>#VALUE!</v>
      </c>
      <c r="Z9" s="72" t="e">
        <f>IF(AND('Standard Cost Estimate'!$X9="YES",OR('Standard Cost Estimate'!$S9&gt;0.2,'Standard Cost Estimate'!$S9&lt;-0.2)),"ANALYZE"," ")</f>
        <v>#VALUE!</v>
      </c>
      <c r="AA9" s="67" t="e">
        <f>RANK('Standard Cost Estimate'!$G9,'Standard Cost Estimate'!$G$3:$G$499)</f>
        <v>#VALUE!</v>
      </c>
      <c r="AB9" s="68" t="e">
        <f>LARGE('Standard Cost Estimate'!$G$3:$G$499,COUNT(G$3:'Standard Cost Estimate'!$G9))+IF(ISNUMBER(AB8),AB8,0)</f>
        <v>#VALUE!</v>
      </c>
      <c r="AC9" s="67" t="e">
        <f>IF(AB9/G$500&lt;0.8,COUNT(V$3:V9)+1,1)</f>
        <v>#VALUE!</v>
      </c>
      <c r="AD9" s="93" t="e">
        <f>IF('Standard Cost Estimate'!$AA9&lt;=MAX('Standard Cost Estimate'!$AC$3:$AC$499),"YES","NO")</f>
        <v>#VALUE!</v>
      </c>
      <c r="AE9" s="94" t="e">
        <f>IF(AND('Standard Cost Estimate'!$AD9="YES",ABS('Standard Cost Estimate'!$R9)&gt;0.2),"ANALYZE"," ")</f>
        <v>#VALUE!</v>
      </c>
      <c r="AF9" s="77"/>
      <c r="AH9" s="64" t="e">
        <f>IF(Table2[[#This Row],[Top 80% LB?]]="YES",Table2[[#This Row],[LB
Amount]],0)</f>
        <v>#VALUE!</v>
      </c>
      <c r="AI9" s="64" t="e">
        <f>IF(Table2[[#This Row],[Top 80% LB?]]
="YES",Table2[[#This Row],[LB
% Total]],0)</f>
        <v>#VALUE!</v>
      </c>
      <c r="AJ9" s="64" t="e">
        <f>IF(Table2[[#This Row],[Top 80% EE?]]="YES",Table2[[#This Row],[EE
Amount]],0)</f>
        <v>#VALUE!</v>
      </c>
      <c r="AK9" s="64" t="e">
        <f>IF(Table2[[#This Row],[Top 80% EE?]]
="YES",#REF!,0)</f>
        <v>#VALUE!</v>
      </c>
    </row>
    <row r="10" spans="1:37" ht="15" thickBot="1" x14ac:dyDescent="0.4">
      <c r="A10" s="50" t="e">
        <f>Table1[[#This Row],[Item Line Number]]</f>
        <v>#VALUE!</v>
      </c>
      <c r="B10" s="50" t="e">
        <f>Table1[[#This Row],[Item Number]]</f>
        <v>#VALUE!</v>
      </c>
      <c r="C10" s="51" t="e">
        <f>Table1[[#This Row],[Item Description]]</f>
        <v>#VALUE!</v>
      </c>
      <c r="D10" s="50" t="e">
        <f>Table1[[#This Row],[Quantity]]</f>
        <v>#VALUE!</v>
      </c>
      <c r="E10" s="50" t="e">
        <f>Table1[[#This Row],[Units]]</f>
        <v>#VALUE!</v>
      </c>
      <c r="F10" s="52" t="e">
        <f>Table1[[#This Row],[Engineer''s Estimate (EE)]]</f>
        <v>#VALUE!</v>
      </c>
      <c r="G10" s="53" t="e">
        <f>'Standard Cost Estimate'!$D10*'Standard Cost Estimate'!$F10</f>
        <v>#VALUE!</v>
      </c>
      <c r="H10" s="54" t="e">
        <f>'Standard Cost Estimate'!$G10/G$500</f>
        <v>#VALUE!</v>
      </c>
      <c r="I10" s="52" t="e">
        <f>Table1[[#This Row],[Low Bidder 
or CM/GC]]</f>
        <v>#VALUE!</v>
      </c>
      <c r="J10" s="53" t="e">
        <f>'Standard Cost Estimate'!$I10*'Standard Cost Estimate'!$D10</f>
        <v>#VALUE!</v>
      </c>
      <c r="K10" s="55" t="e">
        <f>'Standard Cost Estimate'!$J10/J$500</f>
        <v>#VALUE!</v>
      </c>
      <c r="L10" s="52" t="e">
        <f>TRIMMEAN(Table1[[#This Row],[Low Bidder 
or CM/GC]:[Bidder 23]],2/COUNT(Table1[[#This Row],[Low Bidder 
or CM/GC]:[Bidder 23]]))</f>
        <v>#VALUE!</v>
      </c>
      <c r="M10" s="53" t="e">
        <f>IF('Standard Cost Estimate'!$D10=0,0,'Standard Cost Estimate'!$D10*'Standard Cost Estimate'!$L10)</f>
        <v>#VALUE!</v>
      </c>
      <c r="N10" s="54" t="e">
        <f>'Standard Cost Estimate'!$M10/M$500</f>
        <v>#VALUE!</v>
      </c>
      <c r="O10" s="78" t="e">
        <f>MIN(Table1[[#This Row],[Low Bidder 
or CM/GC]:[Bidder 23]])*D10</f>
        <v>#VALUE!</v>
      </c>
      <c r="P10" s="65" t="e">
        <f>Table2[[#This Row],[LB
Amount]]</f>
        <v>#VALUE!</v>
      </c>
      <c r="Q10" s="79" t="e">
        <f>MAX(Table1[[#This Row],[Low Bidder 
or CM/GC]:[Bidder 23]])*D10</f>
        <v>#VALUE!</v>
      </c>
      <c r="R10" s="33" t="e">
        <f>('Standard Cost Estimate'!$J10-'Standard Cost Estimate'!$G10)/'Standard Cost Estimate'!$G10</f>
        <v>#VALUE!</v>
      </c>
      <c r="S10" s="32" t="e">
        <f>('Standard Cost Estimate'!$J10-'Standard Cost Estimate'!$M10)/'Standard Cost Estimate'!$M10</f>
        <v>#VALUE!</v>
      </c>
      <c r="T10" s="31" t="e">
        <f>'Standard Cost Estimate'!$J10-'Standard Cost Estimate'!$G10</f>
        <v>#VALUE!</v>
      </c>
      <c r="U10" s="28" t="e">
        <f>RANK('Standard Cost Estimate'!$J10,'Standard Cost Estimate'!$J$3:$J$499)</f>
        <v>#VALUE!</v>
      </c>
      <c r="V10" s="34" t="e">
        <f>LARGE('Standard Cost Estimate'!$J$3:$J$499,COUNT(J$3:'Standard Cost Estimate'!$J10))+IF(ISNUMBER(V9),V9,0)</f>
        <v>#VALUE!</v>
      </c>
      <c r="W10" s="28" t="e">
        <f>IF(V10/J$500&lt;0.8,COUNT(V$3:V10)+1,1)</f>
        <v>#VALUE!</v>
      </c>
      <c r="X10" s="35" t="e">
        <f>IF('Standard Cost Estimate'!$U10&lt;=MAX('Standard Cost Estimate'!$W$3:$W$499),"YES","NO")</f>
        <v>#VALUE!</v>
      </c>
      <c r="Y10" s="36" t="e">
        <f>IF(AND('Standard Cost Estimate'!$X10="YES",OR('Standard Cost Estimate'!$R10&gt;0.2,'Standard Cost Estimate'!$R10&lt;-0.2)),"ANALYZE"," ")</f>
        <v>#VALUE!</v>
      </c>
      <c r="Z10" s="72" t="e">
        <f>IF(AND('Standard Cost Estimate'!$X10="YES",OR('Standard Cost Estimate'!$S10&gt;0.2,'Standard Cost Estimate'!$S10&lt;-0.2)),"ANALYZE"," ")</f>
        <v>#VALUE!</v>
      </c>
      <c r="AA10" s="67" t="e">
        <f>RANK('Standard Cost Estimate'!$G10,'Standard Cost Estimate'!$G$3:$G$499)</f>
        <v>#VALUE!</v>
      </c>
      <c r="AB10" s="68" t="e">
        <f>LARGE('Standard Cost Estimate'!$G$3:$G$499,COUNT(G$3:'Standard Cost Estimate'!$G10))+IF(ISNUMBER(AB9),AB9,0)</f>
        <v>#VALUE!</v>
      </c>
      <c r="AC10" s="67" t="e">
        <f>IF(AB10/G$500&lt;0.8,COUNT(V$3:V10)+1,1)</f>
        <v>#VALUE!</v>
      </c>
      <c r="AD10" s="93" t="e">
        <f>IF('Standard Cost Estimate'!$AA10&lt;=MAX('Standard Cost Estimate'!$AC$3:$AC$499),"YES","NO")</f>
        <v>#VALUE!</v>
      </c>
      <c r="AE10" s="94" t="e">
        <f>IF(AND('Standard Cost Estimate'!$AD10="YES",ABS('Standard Cost Estimate'!$R10)&gt;0.2),"ANALYZE"," ")</f>
        <v>#VALUE!</v>
      </c>
      <c r="AF10" s="77"/>
      <c r="AH10" s="64" t="e">
        <f>IF(Table2[[#This Row],[Top 80% LB?]]="YES",Table2[[#This Row],[LB
Amount]],0)</f>
        <v>#VALUE!</v>
      </c>
      <c r="AI10" s="64" t="e">
        <f>IF(Table2[[#This Row],[Top 80% LB?]]
="YES",Table2[[#This Row],[LB
% Total]],0)</f>
        <v>#VALUE!</v>
      </c>
      <c r="AJ10" s="64" t="e">
        <f>IF(Table2[[#This Row],[Top 80% EE?]]="YES",Table2[[#This Row],[EE
Amount]],0)</f>
        <v>#VALUE!</v>
      </c>
      <c r="AK10" s="64" t="e">
        <f>IF(Table2[[#This Row],[Top 80% EE?]]
="YES",#REF!,0)</f>
        <v>#VALUE!</v>
      </c>
    </row>
    <row r="11" spans="1:37" ht="15" thickBot="1" x14ac:dyDescent="0.4">
      <c r="A11" s="50" t="e">
        <f>Table1[[#This Row],[Item Line Number]]</f>
        <v>#VALUE!</v>
      </c>
      <c r="B11" s="50" t="e">
        <f>Table1[[#This Row],[Item Number]]</f>
        <v>#VALUE!</v>
      </c>
      <c r="C11" s="51" t="e">
        <f>Table1[[#This Row],[Item Description]]</f>
        <v>#VALUE!</v>
      </c>
      <c r="D11" s="50" t="e">
        <f>Table1[[#This Row],[Quantity]]</f>
        <v>#VALUE!</v>
      </c>
      <c r="E11" s="50" t="e">
        <f>Table1[[#This Row],[Units]]</f>
        <v>#VALUE!</v>
      </c>
      <c r="F11" s="52" t="e">
        <f>Table1[[#This Row],[Engineer''s Estimate (EE)]]</f>
        <v>#VALUE!</v>
      </c>
      <c r="G11" s="53" t="e">
        <f>'Standard Cost Estimate'!$D11*'Standard Cost Estimate'!$F11</f>
        <v>#VALUE!</v>
      </c>
      <c r="H11" s="54" t="e">
        <f>'Standard Cost Estimate'!$G11/G$500</f>
        <v>#VALUE!</v>
      </c>
      <c r="I11" s="52" t="e">
        <f>Table1[[#This Row],[Low Bidder 
or CM/GC]]</f>
        <v>#VALUE!</v>
      </c>
      <c r="J11" s="53" t="e">
        <f>'Standard Cost Estimate'!$I11*'Standard Cost Estimate'!$D11</f>
        <v>#VALUE!</v>
      </c>
      <c r="K11" s="55" t="e">
        <f>'Standard Cost Estimate'!$J11/J$500</f>
        <v>#VALUE!</v>
      </c>
      <c r="L11" s="52" t="e">
        <f>TRIMMEAN(Table1[[#This Row],[Low Bidder 
or CM/GC]:[Bidder 23]],2/COUNT(Table1[[#This Row],[Low Bidder 
or CM/GC]:[Bidder 23]]))</f>
        <v>#VALUE!</v>
      </c>
      <c r="M11" s="53" t="e">
        <f>IF('Standard Cost Estimate'!$D11=0,0,'Standard Cost Estimate'!$D11*'Standard Cost Estimate'!$L11)</f>
        <v>#VALUE!</v>
      </c>
      <c r="N11" s="54" t="e">
        <f>'Standard Cost Estimate'!$M11/M$500</f>
        <v>#VALUE!</v>
      </c>
      <c r="O11" s="78" t="e">
        <f>MIN(Table1[[#This Row],[Low Bidder 
or CM/GC]:[Bidder 23]])*D11</f>
        <v>#VALUE!</v>
      </c>
      <c r="P11" s="65" t="e">
        <f>Table2[[#This Row],[LB
Amount]]</f>
        <v>#VALUE!</v>
      </c>
      <c r="Q11" s="79" t="e">
        <f>MAX(Table1[[#This Row],[Low Bidder 
or CM/GC]:[Bidder 23]])*D11</f>
        <v>#VALUE!</v>
      </c>
      <c r="R11" s="33" t="e">
        <f>('Standard Cost Estimate'!$J11-'Standard Cost Estimate'!$G11)/'Standard Cost Estimate'!$G11</f>
        <v>#VALUE!</v>
      </c>
      <c r="S11" s="32" t="e">
        <f>('Standard Cost Estimate'!$J11-'Standard Cost Estimate'!$M11)/'Standard Cost Estimate'!$M11</f>
        <v>#VALUE!</v>
      </c>
      <c r="T11" s="31" t="e">
        <f>'Standard Cost Estimate'!$J11-'Standard Cost Estimate'!$G11</f>
        <v>#VALUE!</v>
      </c>
      <c r="U11" s="28" t="e">
        <f>RANK('Standard Cost Estimate'!$J11,'Standard Cost Estimate'!$J$3:$J$499)</f>
        <v>#VALUE!</v>
      </c>
      <c r="V11" s="34" t="e">
        <f>LARGE('Standard Cost Estimate'!$J$3:$J$499,COUNT(J$3:'Standard Cost Estimate'!$J11))+IF(ISNUMBER(V10),V10,0)</f>
        <v>#VALUE!</v>
      </c>
      <c r="W11" s="28" t="e">
        <f>IF(V11/J$500&lt;0.8,COUNT(V$3:V11)+1,1)</f>
        <v>#VALUE!</v>
      </c>
      <c r="X11" s="35" t="e">
        <f>IF('Standard Cost Estimate'!$U11&lt;=MAX('Standard Cost Estimate'!$W$3:$W$499),"YES","NO")</f>
        <v>#VALUE!</v>
      </c>
      <c r="Y11" s="36" t="e">
        <f>IF(AND('Standard Cost Estimate'!$X11="YES",OR('Standard Cost Estimate'!$R11&gt;0.2,'Standard Cost Estimate'!$R11&lt;-0.2)),"ANALYZE"," ")</f>
        <v>#VALUE!</v>
      </c>
      <c r="Z11" s="72" t="e">
        <f>IF(AND('Standard Cost Estimate'!$X11="YES",OR('Standard Cost Estimate'!$S11&gt;0.2,'Standard Cost Estimate'!$S11&lt;-0.2)),"ANALYZE"," ")</f>
        <v>#VALUE!</v>
      </c>
      <c r="AA11" s="67" t="e">
        <f>RANK('Standard Cost Estimate'!$G11,'Standard Cost Estimate'!$G$3:$G$499)</f>
        <v>#VALUE!</v>
      </c>
      <c r="AB11" s="68" t="e">
        <f>LARGE('Standard Cost Estimate'!$G$3:$G$499,COUNT(G$3:'Standard Cost Estimate'!$G11))+IF(ISNUMBER(AB10),AB10,0)</f>
        <v>#VALUE!</v>
      </c>
      <c r="AC11" s="67" t="e">
        <f>IF(AB11/G$500&lt;0.8,COUNT(V$3:V11)+1,1)</f>
        <v>#VALUE!</v>
      </c>
      <c r="AD11" s="93" t="e">
        <f>IF('Standard Cost Estimate'!$AA11&lt;=MAX('Standard Cost Estimate'!$AC$3:$AC$499),"YES","NO")</f>
        <v>#VALUE!</v>
      </c>
      <c r="AE11" s="94" t="e">
        <f>IF(AND('Standard Cost Estimate'!$AD11="YES",ABS('Standard Cost Estimate'!$R11)&gt;0.2),"ANALYZE"," ")</f>
        <v>#VALUE!</v>
      </c>
      <c r="AF11" s="77"/>
      <c r="AH11" s="64" t="e">
        <f>IF(Table2[[#This Row],[Top 80% LB?]]="YES",Table2[[#This Row],[LB
Amount]],0)</f>
        <v>#VALUE!</v>
      </c>
      <c r="AI11" s="64" t="e">
        <f>IF(Table2[[#This Row],[Top 80% LB?]]
="YES",Table2[[#This Row],[LB
% Total]],0)</f>
        <v>#VALUE!</v>
      </c>
      <c r="AJ11" s="64" t="e">
        <f>IF(Table2[[#This Row],[Top 80% EE?]]="YES",Table2[[#This Row],[EE
Amount]],0)</f>
        <v>#VALUE!</v>
      </c>
      <c r="AK11" s="64" t="e">
        <f>IF(Table2[[#This Row],[Top 80% EE?]]
="YES",#REF!,0)</f>
        <v>#VALUE!</v>
      </c>
    </row>
    <row r="12" spans="1:37" ht="15" thickBot="1" x14ac:dyDescent="0.4">
      <c r="A12" s="50" t="e">
        <f>Table1[[#This Row],[Item Line Number]]</f>
        <v>#VALUE!</v>
      </c>
      <c r="B12" s="50" t="e">
        <f>Table1[[#This Row],[Item Number]]</f>
        <v>#VALUE!</v>
      </c>
      <c r="C12" s="51" t="e">
        <f>Table1[[#This Row],[Item Description]]</f>
        <v>#VALUE!</v>
      </c>
      <c r="D12" s="50" t="e">
        <f>Table1[[#This Row],[Quantity]]</f>
        <v>#VALUE!</v>
      </c>
      <c r="E12" s="50" t="e">
        <f>Table1[[#This Row],[Units]]</f>
        <v>#VALUE!</v>
      </c>
      <c r="F12" s="52" t="e">
        <f>Table1[[#This Row],[Engineer''s Estimate (EE)]]</f>
        <v>#VALUE!</v>
      </c>
      <c r="G12" s="53" t="e">
        <f>'Standard Cost Estimate'!$D12*'Standard Cost Estimate'!$F12</f>
        <v>#VALUE!</v>
      </c>
      <c r="H12" s="54" t="e">
        <f>'Standard Cost Estimate'!$G12/G$500</f>
        <v>#VALUE!</v>
      </c>
      <c r="I12" s="52" t="e">
        <f>Table1[[#This Row],[Low Bidder 
or CM/GC]]</f>
        <v>#VALUE!</v>
      </c>
      <c r="J12" s="53" t="e">
        <f>'Standard Cost Estimate'!$I12*'Standard Cost Estimate'!$D12</f>
        <v>#VALUE!</v>
      </c>
      <c r="K12" s="55" t="e">
        <f>'Standard Cost Estimate'!$J12/J$500</f>
        <v>#VALUE!</v>
      </c>
      <c r="L12" s="52" t="e">
        <f>TRIMMEAN(Table1[[#This Row],[Low Bidder 
or CM/GC]:[Bidder 23]],2/COUNT(Table1[[#This Row],[Low Bidder 
or CM/GC]:[Bidder 23]]))</f>
        <v>#VALUE!</v>
      </c>
      <c r="M12" s="53" t="e">
        <f>IF('Standard Cost Estimate'!$D12=0,0,'Standard Cost Estimate'!$D12*'Standard Cost Estimate'!$L12)</f>
        <v>#VALUE!</v>
      </c>
      <c r="N12" s="54" t="e">
        <f>'Standard Cost Estimate'!$M12/M$500</f>
        <v>#VALUE!</v>
      </c>
      <c r="O12" s="78" t="e">
        <f>MIN(Table1[[#This Row],[Low Bidder 
or CM/GC]:[Bidder 23]])*D12</f>
        <v>#VALUE!</v>
      </c>
      <c r="P12" s="65" t="e">
        <f>Table2[[#This Row],[LB
Amount]]</f>
        <v>#VALUE!</v>
      </c>
      <c r="Q12" s="79" t="e">
        <f>MAX(Table1[[#This Row],[Low Bidder 
or CM/GC]:[Bidder 23]])*D12</f>
        <v>#VALUE!</v>
      </c>
      <c r="R12" s="33" t="e">
        <f>('Standard Cost Estimate'!$J12-'Standard Cost Estimate'!$G12)/'Standard Cost Estimate'!$G12</f>
        <v>#VALUE!</v>
      </c>
      <c r="S12" s="32" t="e">
        <f>('Standard Cost Estimate'!$J12-'Standard Cost Estimate'!$M12)/'Standard Cost Estimate'!$M12</f>
        <v>#VALUE!</v>
      </c>
      <c r="T12" s="31" t="e">
        <f>'Standard Cost Estimate'!$J12-'Standard Cost Estimate'!$G12</f>
        <v>#VALUE!</v>
      </c>
      <c r="U12" s="28" t="e">
        <f>RANK('Standard Cost Estimate'!$J12,'Standard Cost Estimate'!$J$3:$J$499)</f>
        <v>#VALUE!</v>
      </c>
      <c r="V12" s="34" t="e">
        <f>LARGE('Standard Cost Estimate'!$J$3:$J$499,COUNT(J$3:'Standard Cost Estimate'!$J12))+IF(ISNUMBER(V11),V11,0)</f>
        <v>#VALUE!</v>
      </c>
      <c r="W12" s="28" t="e">
        <f>IF(V12/J$500&lt;0.8,COUNT(V$3:V12)+1,1)</f>
        <v>#VALUE!</v>
      </c>
      <c r="X12" s="35" t="e">
        <f>IF('Standard Cost Estimate'!$U12&lt;=MAX('Standard Cost Estimate'!$W$3:$W$499),"YES","NO")</f>
        <v>#VALUE!</v>
      </c>
      <c r="Y12" s="36" t="e">
        <f>IF(AND('Standard Cost Estimate'!$X12="YES",OR('Standard Cost Estimate'!$R12&gt;0.2,'Standard Cost Estimate'!$R12&lt;-0.2)),"ANALYZE"," ")</f>
        <v>#VALUE!</v>
      </c>
      <c r="Z12" s="72" t="e">
        <f>IF(AND('Standard Cost Estimate'!$X12="YES",OR('Standard Cost Estimate'!$S12&gt;0.2,'Standard Cost Estimate'!$S12&lt;-0.2)),"ANALYZE"," ")</f>
        <v>#VALUE!</v>
      </c>
      <c r="AA12" s="67" t="e">
        <f>RANK('Standard Cost Estimate'!$G12,'Standard Cost Estimate'!$G$3:$G$499)</f>
        <v>#VALUE!</v>
      </c>
      <c r="AB12" s="68" t="e">
        <f>LARGE('Standard Cost Estimate'!$G$3:$G$499,COUNT(G$3:'Standard Cost Estimate'!$G12))+IF(ISNUMBER(AB11),AB11,0)</f>
        <v>#VALUE!</v>
      </c>
      <c r="AC12" s="67" t="e">
        <f>IF(AB12/G$500&lt;0.8,COUNT(V$3:V12)+1,1)</f>
        <v>#VALUE!</v>
      </c>
      <c r="AD12" s="93" t="e">
        <f>IF('Standard Cost Estimate'!$AA12&lt;=MAX('Standard Cost Estimate'!$AC$3:$AC$499),"YES","NO")</f>
        <v>#VALUE!</v>
      </c>
      <c r="AE12" s="94" t="e">
        <f>IF(AND('Standard Cost Estimate'!$AD12="YES",ABS('Standard Cost Estimate'!$R12)&gt;0.2),"ANALYZE"," ")</f>
        <v>#VALUE!</v>
      </c>
      <c r="AF12" s="77"/>
      <c r="AH12" s="64" t="e">
        <f>IF(Table2[[#This Row],[Top 80% LB?]]="YES",Table2[[#This Row],[LB
Amount]],0)</f>
        <v>#VALUE!</v>
      </c>
      <c r="AI12" s="64" t="e">
        <f>IF(Table2[[#This Row],[Top 80% LB?]]
="YES",Table2[[#This Row],[LB
% Total]],0)</f>
        <v>#VALUE!</v>
      </c>
      <c r="AJ12" s="64" t="e">
        <f>IF(Table2[[#This Row],[Top 80% EE?]]="YES",Table2[[#This Row],[EE
Amount]],0)</f>
        <v>#VALUE!</v>
      </c>
      <c r="AK12" s="64" t="e">
        <f>IF(Table2[[#This Row],[Top 80% EE?]]
="YES",#REF!,0)</f>
        <v>#VALUE!</v>
      </c>
    </row>
    <row r="13" spans="1:37" ht="15" thickBot="1" x14ac:dyDescent="0.4">
      <c r="A13" s="50" t="e">
        <f>Table1[[#This Row],[Item Line Number]]</f>
        <v>#VALUE!</v>
      </c>
      <c r="B13" s="50" t="e">
        <f>Table1[[#This Row],[Item Number]]</f>
        <v>#VALUE!</v>
      </c>
      <c r="C13" s="51" t="e">
        <f>Table1[[#This Row],[Item Description]]</f>
        <v>#VALUE!</v>
      </c>
      <c r="D13" s="50" t="e">
        <f>Table1[[#This Row],[Quantity]]</f>
        <v>#VALUE!</v>
      </c>
      <c r="E13" s="50" t="e">
        <f>Table1[[#This Row],[Units]]</f>
        <v>#VALUE!</v>
      </c>
      <c r="F13" s="52" t="e">
        <f>Table1[[#This Row],[Engineer''s Estimate (EE)]]</f>
        <v>#VALUE!</v>
      </c>
      <c r="G13" s="53" t="e">
        <f>'Standard Cost Estimate'!$D13*'Standard Cost Estimate'!$F13</f>
        <v>#VALUE!</v>
      </c>
      <c r="H13" s="54" t="e">
        <f>'Standard Cost Estimate'!$G13/G$500</f>
        <v>#VALUE!</v>
      </c>
      <c r="I13" s="52" t="e">
        <f>Table1[[#This Row],[Low Bidder 
or CM/GC]]</f>
        <v>#VALUE!</v>
      </c>
      <c r="J13" s="53" t="e">
        <f>'Standard Cost Estimate'!$I13*'Standard Cost Estimate'!$D13</f>
        <v>#VALUE!</v>
      </c>
      <c r="K13" s="55" t="e">
        <f>'Standard Cost Estimate'!$J13/J$500</f>
        <v>#VALUE!</v>
      </c>
      <c r="L13" s="52" t="e">
        <f>TRIMMEAN(Table1[[#This Row],[Low Bidder 
or CM/GC]:[Bidder 23]],2/COUNT(Table1[[#This Row],[Low Bidder 
or CM/GC]:[Bidder 23]]))</f>
        <v>#VALUE!</v>
      </c>
      <c r="M13" s="53" t="e">
        <f>IF('Standard Cost Estimate'!$D13=0,0,'Standard Cost Estimate'!$D13*'Standard Cost Estimate'!$L13)</f>
        <v>#VALUE!</v>
      </c>
      <c r="N13" s="54" t="e">
        <f>'Standard Cost Estimate'!$M13/M$500</f>
        <v>#VALUE!</v>
      </c>
      <c r="O13" s="78" t="e">
        <f>MIN(Table1[[#This Row],[Low Bidder 
or CM/GC]:[Bidder 23]])*D13</f>
        <v>#VALUE!</v>
      </c>
      <c r="P13" s="65" t="e">
        <f>Table2[[#This Row],[LB
Amount]]</f>
        <v>#VALUE!</v>
      </c>
      <c r="Q13" s="79" t="e">
        <f>MAX(Table1[[#This Row],[Low Bidder 
or CM/GC]:[Bidder 23]])*D13</f>
        <v>#VALUE!</v>
      </c>
      <c r="R13" s="33" t="e">
        <f>('Standard Cost Estimate'!$J13-'Standard Cost Estimate'!$G13)/'Standard Cost Estimate'!$G13</f>
        <v>#VALUE!</v>
      </c>
      <c r="S13" s="32" t="e">
        <f>('Standard Cost Estimate'!$J13-'Standard Cost Estimate'!$M13)/'Standard Cost Estimate'!$M13</f>
        <v>#VALUE!</v>
      </c>
      <c r="T13" s="31" t="e">
        <f>'Standard Cost Estimate'!$J13-'Standard Cost Estimate'!$G13</f>
        <v>#VALUE!</v>
      </c>
      <c r="U13" s="28" t="e">
        <f>RANK('Standard Cost Estimate'!$J13,'Standard Cost Estimate'!$J$3:$J$499)</f>
        <v>#VALUE!</v>
      </c>
      <c r="V13" s="34" t="e">
        <f>LARGE('Standard Cost Estimate'!$J$3:$J$499,COUNT(J$3:'Standard Cost Estimate'!$J13))+IF(ISNUMBER(V12),V12,0)</f>
        <v>#VALUE!</v>
      </c>
      <c r="W13" s="28" t="e">
        <f>IF(V13/J$500&lt;0.8,COUNT(V$3:V13)+1,1)</f>
        <v>#VALUE!</v>
      </c>
      <c r="X13" s="35" t="e">
        <f>IF('Standard Cost Estimate'!$U13&lt;=MAX('Standard Cost Estimate'!$W$3:$W$499),"YES","NO")</f>
        <v>#VALUE!</v>
      </c>
      <c r="Y13" s="36" t="e">
        <f>IF(AND('Standard Cost Estimate'!$X13="YES",OR('Standard Cost Estimate'!$R13&gt;0.2,'Standard Cost Estimate'!$R13&lt;-0.2)),"ANALYZE"," ")</f>
        <v>#VALUE!</v>
      </c>
      <c r="Z13" s="72" t="e">
        <f>IF(AND('Standard Cost Estimate'!$X13="YES",OR('Standard Cost Estimate'!$S13&gt;0.2,'Standard Cost Estimate'!$S13&lt;-0.2)),"ANALYZE"," ")</f>
        <v>#VALUE!</v>
      </c>
      <c r="AA13" s="67" t="e">
        <f>RANK('Standard Cost Estimate'!$G13,'Standard Cost Estimate'!$G$3:$G$499)</f>
        <v>#VALUE!</v>
      </c>
      <c r="AB13" s="68" t="e">
        <f>LARGE('Standard Cost Estimate'!$G$3:$G$499,COUNT(G$3:'Standard Cost Estimate'!$G13))+IF(ISNUMBER(AB12),AB12,0)</f>
        <v>#VALUE!</v>
      </c>
      <c r="AC13" s="67" t="e">
        <f>IF(AB13/G$500&lt;0.8,COUNT(V$3:V13)+1,1)</f>
        <v>#VALUE!</v>
      </c>
      <c r="AD13" s="93" t="e">
        <f>IF('Standard Cost Estimate'!$AA13&lt;=MAX('Standard Cost Estimate'!$AC$3:$AC$499),"YES","NO")</f>
        <v>#VALUE!</v>
      </c>
      <c r="AE13" s="94" t="e">
        <f>IF(AND('Standard Cost Estimate'!$AD13="YES",ABS('Standard Cost Estimate'!$R13)&gt;0.2),"ANALYZE"," ")</f>
        <v>#VALUE!</v>
      </c>
      <c r="AF13" s="77"/>
      <c r="AH13" s="64" t="e">
        <f>IF(Table2[[#This Row],[Top 80% LB?]]="YES",Table2[[#This Row],[LB
Amount]],0)</f>
        <v>#VALUE!</v>
      </c>
      <c r="AI13" s="64" t="e">
        <f>IF(Table2[[#This Row],[Top 80% LB?]]
="YES",Table2[[#This Row],[LB
% Total]],0)</f>
        <v>#VALUE!</v>
      </c>
      <c r="AJ13" s="64" t="e">
        <f>IF(Table2[[#This Row],[Top 80% EE?]]="YES",Table2[[#This Row],[EE
Amount]],0)</f>
        <v>#VALUE!</v>
      </c>
      <c r="AK13" s="64" t="e">
        <f>IF(Table2[[#This Row],[Top 80% EE?]]
="YES",#REF!,0)</f>
        <v>#VALUE!</v>
      </c>
    </row>
    <row r="14" spans="1:37" ht="15" thickBot="1" x14ac:dyDescent="0.4">
      <c r="A14" s="50" t="e">
        <f>Table1[[#This Row],[Item Line Number]]</f>
        <v>#VALUE!</v>
      </c>
      <c r="B14" s="50" t="e">
        <f>Table1[[#This Row],[Item Number]]</f>
        <v>#VALUE!</v>
      </c>
      <c r="C14" s="51" t="e">
        <f>Table1[[#This Row],[Item Description]]</f>
        <v>#VALUE!</v>
      </c>
      <c r="D14" s="50" t="e">
        <f>Table1[[#This Row],[Quantity]]</f>
        <v>#VALUE!</v>
      </c>
      <c r="E14" s="50" t="e">
        <f>Table1[[#This Row],[Units]]</f>
        <v>#VALUE!</v>
      </c>
      <c r="F14" s="52" t="e">
        <f>Table1[[#This Row],[Engineer''s Estimate (EE)]]</f>
        <v>#VALUE!</v>
      </c>
      <c r="G14" s="53" t="e">
        <f>'Standard Cost Estimate'!$D14*'Standard Cost Estimate'!$F14</f>
        <v>#VALUE!</v>
      </c>
      <c r="H14" s="54" t="e">
        <f>'Standard Cost Estimate'!$G14/G$500</f>
        <v>#VALUE!</v>
      </c>
      <c r="I14" s="52" t="e">
        <f>Table1[[#This Row],[Low Bidder 
or CM/GC]]</f>
        <v>#VALUE!</v>
      </c>
      <c r="J14" s="53" t="e">
        <f>'Standard Cost Estimate'!$I14*'Standard Cost Estimate'!$D14</f>
        <v>#VALUE!</v>
      </c>
      <c r="K14" s="55" t="e">
        <f>'Standard Cost Estimate'!$J14/J$500</f>
        <v>#VALUE!</v>
      </c>
      <c r="L14" s="52" t="e">
        <f>TRIMMEAN(Table1[[#This Row],[Low Bidder 
or CM/GC]:[Bidder 23]],2/COUNT(Table1[[#This Row],[Low Bidder 
or CM/GC]:[Bidder 23]]))</f>
        <v>#VALUE!</v>
      </c>
      <c r="M14" s="53" t="e">
        <f>IF('Standard Cost Estimate'!$D14=0,0,'Standard Cost Estimate'!$D14*'Standard Cost Estimate'!$L14)</f>
        <v>#VALUE!</v>
      </c>
      <c r="N14" s="54" t="e">
        <f>'Standard Cost Estimate'!$M14/M$500</f>
        <v>#VALUE!</v>
      </c>
      <c r="O14" s="78" t="e">
        <f>MIN(Table1[[#This Row],[Low Bidder 
or CM/GC]:[Bidder 23]])*D14</f>
        <v>#VALUE!</v>
      </c>
      <c r="P14" s="65" t="e">
        <f>Table2[[#This Row],[LB
Amount]]</f>
        <v>#VALUE!</v>
      </c>
      <c r="Q14" s="79" t="e">
        <f>MAX(Table1[[#This Row],[Low Bidder 
or CM/GC]:[Bidder 23]])*D14</f>
        <v>#VALUE!</v>
      </c>
      <c r="R14" s="33" t="e">
        <f>('Standard Cost Estimate'!$J14-'Standard Cost Estimate'!$G14)/'Standard Cost Estimate'!$G14</f>
        <v>#VALUE!</v>
      </c>
      <c r="S14" s="32" t="e">
        <f>('Standard Cost Estimate'!$J14-'Standard Cost Estimate'!$M14)/'Standard Cost Estimate'!$M14</f>
        <v>#VALUE!</v>
      </c>
      <c r="T14" s="31" t="e">
        <f>'Standard Cost Estimate'!$J14-'Standard Cost Estimate'!$G14</f>
        <v>#VALUE!</v>
      </c>
      <c r="U14" s="28" t="e">
        <f>RANK('Standard Cost Estimate'!$J14,'Standard Cost Estimate'!$J$3:$J$499)</f>
        <v>#VALUE!</v>
      </c>
      <c r="V14" s="34" t="e">
        <f>LARGE('Standard Cost Estimate'!$J$3:$J$499,COUNT(J$3:'Standard Cost Estimate'!$J14))+IF(ISNUMBER(V13),V13,0)</f>
        <v>#VALUE!</v>
      </c>
      <c r="W14" s="28" t="e">
        <f>IF(V14/J$500&lt;0.8,COUNT(V$3:V14)+1,1)</f>
        <v>#VALUE!</v>
      </c>
      <c r="X14" s="35" t="e">
        <f>IF('Standard Cost Estimate'!$U14&lt;=MAX('Standard Cost Estimate'!$W$3:$W$499),"YES","NO")</f>
        <v>#VALUE!</v>
      </c>
      <c r="Y14" s="36" t="e">
        <f>IF(AND('Standard Cost Estimate'!$X14="YES",OR('Standard Cost Estimate'!$R14&gt;0.2,'Standard Cost Estimate'!$R14&lt;-0.2)),"ANALYZE"," ")</f>
        <v>#VALUE!</v>
      </c>
      <c r="Z14" s="72" t="e">
        <f>IF(AND('Standard Cost Estimate'!$X14="YES",OR('Standard Cost Estimate'!$S14&gt;0.2,'Standard Cost Estimate'!$S14&lt;-0.2)),"ANALYZE"," ")</f>
        <v>#VALUE!</v>
      </c>
      <c r="AA14" s="67" t="e">
        <f>RANK('Standard Cost Estimate'!$G14,'Standard Cost Estimate'!$G$3:$G$499)</f>
        <v>#VALUE!</v>
      </c>
      <c r="AB14" s="68" t="e">
        <f>LARGE('Standard Cost Estimate'!$G$3:$G$499,COUNT(G$3:'Standard Cost Estimate'!$G14))+IF(ISNUMBER(AB13),AB13,0)</f>
        <v>#VALUE!</v>
      </c>
      <c r="AC14" s="67" t="e">
        <f>IF(AB14/G$500&lt;0.8,COUNT(V$3:V14)+1,1)</f>
        <v>#VALUE!</v>
      </c>
      <c r="AD14" s="93" t="e">
        <f>IF('Standard Cost Estimate'!$AA14&lt;=MAX('Standard Cost Estimate'!$AC$3:$AC$499),"YES","NO")</f>
        <v>#VALUE!</v>
      </c>
      <c r="AE14" s="94" t="e">
        <f>IF(AND('Standard Cost Estimate'!$AD14="YES",ABS('Standard Cost Estimate'!$R14)&gt;0.2),"ANALYZE"," ")</f>
        <v>#VALUE!</v>
      </c>
      <c r="AF14" s="77"/>
      <c r="AH14" s="64" t="e">
        <f>IF(Table2[[#This Row],[Top 80% LB?]]="YES",Table2[[#This Row],[LB
Amount]],0)</f>
        <v>#VALUE!</v>
      </c>
      <c r="AI14" s="64" t="e">
        <f>IF(Table2[[#This Row],[Top 80% LB?]]
="YES",Table2[[#This Row],[LB
% Total]],0)</f>
        <v>#VALUE!</v>
      </c>
      <c r="AJ14" s="64" t="e">
        <f>IF(Table2[[#This Row],[Top 80% EE?]]="YES",Table2[[#This Row],[EE
Amount]],0)</f>
        <v>#VALUE!</v>
      </c>
      <c r="AK14" s="64" t="e">
        <f>IF(Table2[[#This Row],[Top 80% EE?]]
="YES",#REF!,0)</f>
        <v>#VALUE!</v>
      </c>
    </row>
    <row r="15" spans="1:37" ht="15" thickBot="1" x14ac:dyDescent="0.4">
      <c r="A15" s="50" t="e">
        <f>Table1[[#This Row],[Item Line Number]]</f>
        <v>#VALUE!</v>
      </c>
      <c r="B15" s="50" t="e">
        <f>Table1[[#This Row],[Item Number]]</f>
        <v>#VALUE!</v>
      </c>
      <c r="C15" s="51" t="e">
        <f>Table1[[#This Row],[Item Description]]</f>
        <v>#VALUE!</v>
      </c>
      <c r="D15" s="50" t="e">
        <f>Table1[[#This Row],[Quantity]]</f>
        <v>#VALUE!</v>
      </c>
      <c r="E15" s="50" t="e">
        <f>Table1[[#This Row],[Units]]</f>
        <v>#VALUE!</v>
      </c>
      <c r="F15" s="52" t="e">
        <f>Table1[[#This Row],[Engineer''s Estimate (EE)]]</f>
        <v>#VALUE!</v>
      </c>
      <c r="G15" s="53" t="e">
        <f>'Standard Cost Estimate'!$D15*'Standard Cost Estimate'!$F15</f>
        <v>#VALUE!</v>
      </c>
      <c r="H15" s="54" t="e">
        <f>'Standard Cost Estimate'!$G15/G$500</f>
        <v>#VALUE!</v>
      </c>
      <c r="I15" s="52" t="e">
        <f>Table1[[#This Row],[Low Bidder 
or CM/GC]]</f>
        <v>#VALUE!</v>
      </c>
      <c r="J15" s="53" t="e">
        <f>'Standard Cost Estimate'!$I15*'Standard Cost Estimate'!$D15</f>
        <v>#VALUE!</v>
      </c>
      <c r="K15" s="55" t="e">
        <f>'Standard Cost Estimate'!$J15/J$500</f>
        <v>#VALUE!</v>
      </c>
      <c r="L15" s="52" t="e">
        <f>TRIMMEAN(Table1[[#This Row],[Low Bidder 
or CM/GC]:[Bidder 23]],2/COUNT(Table1[[#This Row],[Low Bidder 
or CM/GC]:[Bidder 23]]))</f>
        <v>#VALUE!</v>
      </c>
      <c r="M15" s="53" t="e">
        <f>IF('Standard Cost Estimate'!$D15=0,0,'Standard Cost Estimate'!$D15*'Standard Cost Estimate'!$L15)</f>
        <v>#VALUE!</v>
      </c>
      <c r="N15" s="54" t="e">
        <f>'Standard Cost Estimate'!$M15/M$500</f>
        <v>#VALUE!</v>
      </c>
      <c r="O15" s="78" t="e">
        <f>MIN(Table1[[#This Row],[Low Bidder 
or CM/GC]:[Bidder 23]])*D15</f>
        <v>#VALUE!</v>
      </c>
      <c r="P15" s="65" t="e">
        <f>Table2[[#This Row],[LB
Amount]]</f>
        <v>#VALUE!</v>
      </c>
      <c r="Q15" s="79" t="e">
        <f>MAX(Table1[[#This Row],[Low Bidder 
or CM/GC]:[Bidder 23]])*D15</f>
        <v>#VALUE!</v>
      </c>
      <c r="R15" s="33" t="e">
        <f>('Standard Cost Estimate'!$J15-'Standard Cost Estimate'!$G15)/'Standard Cost Estimate'!$G15</f>
        <v>#VALUE!</v>
      </c>
      <c r="S15" s="32" t="e">
        <f>('Standard Cost Estimate'!$J15-'Standard Cost Estimate'!$M15)/'Standard Cost Estimate'!$M15</f>
        <v>#VALUE!</v>
      </c>
      <c r="T15" s="31" t="e">
        <f>'Standard Cost Estimate'!$J15-'Standard Cost Estimate'!$G15</f>
        <v>#VALUE!</v>
      </c>
      <c r="U15" s="28" t="e">
        <f>RANK('Standard Cost Estimate'!$J15,'Standard Cost Estimate'!$J$3:$J$499)</f>
        <v>#VALUE!</v>
      </c>
      <c r="V15" s="34" t="e">
        <f>LARGE('Standard Cost Estimate'!$J$3:$J$499,COUNT(J$3:'Standard Cost Estimate'!$J15))+IF(ISNUMBER(V14),V14,0)</f>
        <v>#VALUE!</v>
      </c>
      <c r="W15" s="28" t="e">
        <f>IF(V15/J$500&lt;0.8,COUNT(V$3:V15)+1,1)</f>
        <v>#VALUE!</v>
      </c>
      <c r="X15" s="35" t="e">
        <f>IF('Standard Cost Estimate'!$U15&lt;=MAX('Standard Cost Estimate'!$W$3:$W$499),"YES","NO")</f>
        <v>#VALUE!</v>
      </c>
      <c r="Y15" s="36" t="e">
        <f>IF(AND('Standard Cost Estimate'!$X15="YES",OR('Standard Cost Estimate'!$R15&gt;0.2,'Standard Cost Estimate'!$R15&lt;-0.2)),"ANALYZE"," ")</f>
        <v>#VALUE!</v>
      </c>
      <c r="Z15" s="72" t="e">
        <f>IF(AND('Standard Cost Estimate'!$X15="YES",OR('Standard Cost Estimate'!$S15&gt;0.2,'Standard Cost Estimate'!$S15&lt;-0.2)),"ANALYZE"," ")</f>
        <v>#VALUE!</v>
      </c>
      <c r="AA15" s="67" t="e">
        <f>RANK('Standard Cost Estimate'!$G15,'Standard Cost Estimate'!$G$3:$G$499)</f>
        <v>#VALUE!</v>
      </c>
      <c r="AB15" s="68" t="e">
        <f>LARGE('Standard Cost Estimate'!$G$3:$G$499,COUNT(G$3:'Standard Cost Estimate'!$G15))+IF(ISNUMBER(AB14),AB14,0)</f>
        <v>#VALUE!</v>
      </c>
      <c r="AC15" s="67" t="e">
        <f>IF(AB15/G$500&lt;0.8,COUNT(V$3:V15)+1,1)</f>
        <v>#VALUE!</v>
      </c>
      <c r="AD15" s="93" t="e">
        <f>IF('Standard Cost Estimate'!$AA15&lt;=MAX('Standard Cost Estimate'!$AC$3:$AC$499),"YES","NO")</f>
        <v>#VALUE!</v>
      </c>
      <c r="AE15" s="94" t="e">
        <f>IF(AND('Standard Cost Estimate'!$AD15="YES",ABS('Standard Cost Estimate'!$R15)&gt;0.2),"ANALYZE"," ")</f>
        <v>#VALUE!</v>
      </c>
      <c r="AF15" s="77"/>
      <c r="AH15" s="64" t="e">
        <f>IF(Table2[[#This Row],[Top 80% LB?]]="YES",Table2[[#This Row],[LB
Amount]],0)</f>
        <v>#VALUE!</v>
      </c>
      <c r="AI15" s="64" t="e">
        <f>IF(Table2[[#This Row],[Top 80% LB?]]
="YES",Table2[[#This Row],[LB
% Total]],0)</f>
        <v>#VALUE!</v>
      </c>
      <c r="AJ15" s="64" t="e">
        <f>IF(Table2[[#This Row],[Top 80% EE?]]="YES",Table2[[#This Row],[EE
Amount]],0)</f>
        <v>#VALUE!</v>
      </c>
      <c r="AK15" s="64" t="e">
        <f>IF(Table2[[#This Row],[Top 80% EE?]]
="YES",#REF!,0)</f>
        <v>#VALUE!</v>
      </c>
    </row>
    <row r="16" spans="1:37" ht="15" thickBot="1" x14ac:dyDescent="0.4">
      <c r="A16" s="50" t="e">
        <f>Table1[[#This Row],[Item Line Number]]</f>
        <v>#VALUE!</v>
      </c>
      <c r="B16" s="50" t="e">
        <f>Table1[[#This Row],[Item Number]]</f>
        <v>#VALUE!</v>
      </c>
      <c r="C16" s="51" t="e">
        <f>Table1[[#This Row],[Item Description]]</f>
        <v>#VALUE!</v>
      </c>
      <c r="D16" s="50" t="e">
        <f>Table1[[#This Row],[Quantity]]</f>
        <v>#VALUE!</v>
      </c>
      <c r="E16" s="50" t="e">
        <f>Table1[[#This Row],[Units]]</f>
        <v>#VALUE!</v>
      </c>
      <c r="F16" s="52" t="e">
        <f>Table1[[#This Row],[Engineer''s Estimate (EE)]]</f>
        <v>#VALUE!</v>
      </c>
      <c r="G16" s="53" t="e">
        <f>'Standard Cost Estimate'!$D16*'Standard Cost Estimate'!$F16</f>
        <v>#VALUE!</v>
      </c>
      <c r="H16" s="54" t="e">
        <f>'Standard Cost Estimate'!$G16/G$500</f>
        <v>#VALUE!</v>
      </c>
      <c r="I16" s="52" t="e">
        <f>Table1[[#This Row],[Low Bidder 
or CM/GC]]</f>
        <v>#VALUE!</v>
      </c>
      <c r="J16" s="53" t="e">
        <f>'Standard Cost Estimate'!$I16*'Standard Cost Estimate'!$D16</f>
        <v>#VALUE!</v>
      </c>
      <c r="K16" s="55" t="e">
        <f>'Standard Cost Estimate'!$J16/J$500</f>
        <v>#VALUE!</v>
      </c>
      <c r="L16" s="52" t="e">
        <f>TRIMMEAN(Table1[[#This Row],[Low Bidder 
or CM/GC]:[Bidder 23]],2/COUNT(Table1[[#This Row],[Low Bidder 
or CM/GC]:[Bidder 23]]))</f>
        <v>#VALUE!</v>
      </c>
      <c r="M16" s="53" t="e">
        <f>IF('Standard Cost Estimate'!$D16=0,0,'Standard Cost Estimate'!$D16*'Standard Cost Estimate'!$L16)</f>
        <v>#VALUE!</v>
      </c>
      <c r="N16" s="54" t="e">
        <f>'Standard Cost Estimate'!$M16/M$500</f>
        <v>#VALUE!</v>
      </c>
      <c r="O16" s="78" t="e">
        <f>MIN(Table1[[#This Row],[Low Bidder 
or CM/GC]:[Bidder 23]])*D16</f>
        <v>#VALUE!</v>
      </c>
      <c r="P16" s="65" t="e">
        <f>Table2[[#This Row],[LB
Amount]]</f>
        <v>#VALUE!</v>
      </c>
      <c r="Q16" s="79" t="e">
        <f>MAX(Table1[[#This Row],[Low Bidder 
or CM/GC]:[Bidder 23]])*D16</f>
        <v>#VALUE!</v>
      </c>
      <c r="R16" s="33" t="e">
        <f>('Standard Cost Estimate'!$J16-'Standard Cost Estimate'!$G16)/'Standard Cost Estimate'!$G16</f>
        <v>#VALUE!</v>
      </c>
      <c r="S16" s="32" t="e">
        <f>('Standard Cost Estimate'!$J16-'Standard Cost Estimate'!$M16)/'Standard Cost Estimate'!$M16</f>
        <v>#VALUE!</v>
      </c>
      <c r="T16" s="31" t="e">
        <f>'Standard Cost Estimate'!$J16-'Standard Cost Estimate'!$G16</f>
        <v>#VALUE!</v>
      </c>
      <c r="U16" s="28" t="e">
        <f>RANK('Standard Cost Estimate'!$J16,'Standard Cost Estimate'!$J$3:$J$499)</f>
        <v>#VALUE!</v>
      </c>
      <c r="V16" s="34" t="e">
        <f>LARGE('Standard Cost Estimate'!$J$3:$J$499,COUNT(J$3:'Standard Cost Estimate'!$J16))+IF(ISNUMBER(V15),V15,0)</f>
        <v>#VALUE!</v>
      </c>
      <c r="W16" s="28" t="e">
        <f>IF(V16/J$500&lt;0.8,COUNT(V$3:V16)+1,1)</f>
        <v>#VALUE!</v>
      </c>
      <c r="X16" s="35" t="e">
        <f>IF('Standard Cost Estimate'!$U16&lt;=MAX('Standard Cost Estimate'!$W$3:$W$499),"YES","NO")</f>
        <v>#VALUE!</v>
      </c>
      <c r="Y16" s="36" t="e">
        <f>IF(AND('Standard Cost Estimate'!$X16="YES",OR('Standard Cost Estimate'!$R16&gt;0.2,'Standard Cost Estimate'!$R16&lt;-0.2)),"ANALYZE"," ")</f>
        <v>#VALUE!</v>
      </c>
      <c r="Z16" s="72" t="e">
        <f>IF(AND('Standard Cost Estimate'!$X16="YES",OR('Standard Cost Estimate'!$S16&gt;0.2,'Standard Cost Estimate'!$S16&lt;-0.2)),"ANALYZE"," ")</f>
        <v>#VALUE!</v>
      </c>
      <c r="AA16" s="67" t="e">
        <f>RANK('Standard Cost Estimate'!$G16,'Standard Cost Estimate'!$G$3:$G$499)</f>
        <v>#VALUE!</v>
      </c>
      <c r="AB16" s="68" t="e">
        <f>LARGE('Standard Cost Estimate'!$G$3:$G$499,COUNT(G$3:'Standard Cost Estimate'!$G16))+IF(ISNUMBER(AB15),AB15,0)</f>
        <v>#VALUE!</v>
      </c>
      <c r="AC16" s="67" t="e">
        <f>IF(AB16/G$500&lt;0.8,COUNT(V$3:V16)+1,1)</f>
        <v>#VALUE!</v>
      </c>
      <c r="AD16" s="93" t="e">
        <f>IF('Standard Cost Estimate'!$AA16&lt;=MAX('Standard Cost Estimate'!$AC$3:$AC$499),"YES","NO")</f>
        <v>#VALUE!</v>
      </c>
      <c r="AE16" s="94" t="e">
        <f>IF(AND('Standard Cost Estimate'!$AD16="YES",ABS('Standard Cost Estimate'!$R16)&gt;0.2),"ANALYZE"," ")</f>
        <v>#VALUE!</v>
      </c>
      <c r="AF16" s="77"/>
      <c r="AH16" s="63" t="e">
        <f>IF(SUM(AH3:AH15)/J500&gt;0.8,SUM(AH3:AH15)/J500,"ERROR")</f>
        <v>#VALUE!</v>
      </c>
      <c r="AI16" s="63" t="e">
        <f>IF(SUM(AI3:AI15)&gt;0.8,SUM(AI3:AI15),"ERROR")</f>
        <v>#VALUE!</v>
      </c>
      <c r="AJ16" s="63" t="e">
        <f>IF(SUM(AJ3:AJ15)/G500&gt;0.8,SUM(AJ3:AJ15)/G500,"ERROR")</f>
        <v>#VALUE!</v>
      </c>
      <c r="AK16" s="63" t="e">
        <f>IF(SUM(AK3:AK15)&gt;0.8,SUM(AK3:AK15),"ERROR")</f>
        <v>#VALUE!</v>
      </c>
    </row>
    <row r="17" spans="1:32" ht="15" thickBot="1" x14ac:dyDescent="0.4">
      <c r="A17" s="50" t="e">
        <f>Table1[[#This Row],[Item Line Number]]</f>
        <v>#VALUE!</v>
      </c>
      <c r="B17" s="50" t="e">
        <f>Table1[[#This Row],[Item Number]]</f>
        <v>#VALUE!</v>
      </c>
      <c r="C17" s="51" t="e">
        <f>Table1[[#This Row],[Item Description]]</f>
        <v>#VALUE!</v>
      </c>
      <c r="D17" s="50" t="e">
        <f>Table1[[#This Row],[Quantity]]</f>
        <v>#VALUE!</v>
      </c>
      <c r="E17" s="50" t="e">
        <f>Table1[[#This Row],[Units]]</f>
        <v>#VALUE!</v>
      </c>
      <c r="F17" s="52" t="e">
        <f>Table1[[#This Row],[Engineer''s Estimate (EE)]]</f>
        <v>#VALUE!</v>
      </c>
      <c r="G17" s="53" t="e">
        <f>'Standard Cost Estimate'!$D17*'Standard Cost Estimate'!$F17</f>
        <v>#VALUE!</v>
      </c>
      <c r="H17" s="54" t="e">
        <f>'Standard Cost Estimate'!$G17/G$500</f>
        <v>#VALUE!</v>
      </c>
      <c r="I17" s="52" t="e">
        <f>Table1[[#This Row],[Low Bidder 
or CM/GC]]</f>
        <v>#VALUE!</v>
      </c>
      <c r="J17" s="53" t="e">
        <f>'Standard Cost Estimate'!$I17*'Standard Cost Estimate'!$D17</f>
        <v>#VALUE!</v>
      </c>
      <c r="K17" s="55" t="e">
        <f>'Standard Cost Estimate'!$J17/J$500</f>
        <v>#VALUE!</v>
      </c>
      <c r="L17" s="52" t="e">
        <f>TRIMMEAN(Table1[[#This Row],[Low Bidder 
or CM/GC]:[Bidder 23]],2/COUNT(Table1[[#This Row],[Low Bidder 
or CM/GC]:[Bidder 23]]))</f>
        <v>#VALUE!</v>
      </c>
      <c r="M17" s="53" t="e">
        <f>IF('Standard Cost Estimate'!$D17=0,0,'Standard Cost Estimate'!$D17*'Standard Cost Estimate'!$L17)</f>
        <v>#VALUE!</v>
      </c>
      <c r="N17" s="54" t="e">
        <f>'Standard Cost Estimate'!$M17/M$500</f>
        <v>#VALUE!</v>
      </c>
      <c r="O17" s="78" t="e">
        <f>MIN(Table1[[#This Row],[Low Bidder 
or CM/GC]:[Bidder 23]])*D17</f>
        <v>#VALUE!</v>
      </c>
      <c r="P17" s="65" t="e">
        <f>Table2[[#This Row],[LB
Amount]]</f>
        <v>#VALUE!</v>
      </c>
      <c r="Q17" s="79" t="e">
        <f>MAX(Table1[[#This Row],[Low Bidder 
or CM/GC]:[Bidder 23]])*D17</f>
        <v>#VALUE!</v>
      </c>
      <c r="R17" s="33" t="e">
        <f>('Standard Cost Estimate'!$J17-'Standard Cost Estimate'!$G17)/'Standard Cost Estimate'!$G17</f>
        <v>#VALUE!</v>
      </c>
      <c r="S17" s="32" t="e">
        <f>('Standard Cost Estimate'!$J17-'Standard Cost Estimate'!$M17)/'Standard Cost Estimate'!$M17</f>
        <v>#VALUE!</v>
      </c>
      <c r="T17" s="31" t="e">
        <f>'Standard Cost Estimate'!$J17-'Standard Cost Estimate'!$G17</f>
        <v>#VALUE!</v>
      </c>
      <c r="U17" s="28" t="e">
        <f>RANK('Standard Cost Estimate'!$J17,'Standard Cost Estimate'!$J$3:$J$499)</f>
        <v>#VALUE!</v>
      </c>
      <c r="V17" s="34" t="e">
        <f>LARGE('Standard Cost Estimate'!$J$3:$J$499,COUNT(J$3:'Standard Cost Estimate'!$J17))+IF(ISNUMBER(V16),V16,0)</f>
        <v>#VALUE!</v>
      </c>
      <c r="W17" s="28" t="e">
        <f>IF(V17/J$500&lt;0.8,COUNT(V$3:V17)+1,1)</f>
        <v>#VALUE!</v>
      </c>
      <c r="X17" s="35" t="e">
        <f>IF('Standard Cost Estimate'!$U17&lt;=MAX('Standard Cost Estimate'!$W$3:$W$499),"YES","NO")</f>
        <v>#VALUE!</v>
      </c>
      <c r="Y17" s="36" t="e">
        <f>IF(AND('Standard Cost Estimate'!$X17="YES",OR('Standard Cost Estimate'!$R17&gt;0.2,'Standard Cost Estimate'!$R17&lt;-0.2)),"ANALYZE"," ")</f>
        <v>#VALUE!</v>
      </c>
      <c r="Z17" s="72" t="e">
        <f>IF(AND('Standard Cost Estimate'!$X17="YES",OR('Standard Cost Estimate'!$S17&gt;0.2,'Standard Cost Estimate'!$S17&lt;-0.2)),"ANALYZE"," ")</f>
        <v>#VALUE!</v>
      </c>
      <c r="AA17" s="67" t="e">
        <f>RANK('Standard Cost Estimate'!$G17,'Standard Cost Estimate'!$G$3:$G$499)</f>
        <v>#VALUE!</v>
      </c>
      <c r="AB17" s="68" t="e">
        <f>LARGE('Standard Cost Estimate'!$G$3:$G$499,COUNT(G$3:'Standard Cost Estimate'!$G17))+IF(ISNUMBER(AB16),AB16,0)</f>
        <v>#VALUE!</v>
      </c>
      <c r="AC17" s="67" t="e">
        <f>IF(AB17/G$500&lt;0.8,COUNT(V$3:V17)+1,1)</f>
        <v>#VALUE!</v>
      </c>
      <c r="AD17" s="93" t="e">
        <f>IF('Standard Cost Estimate'!$AA17&lt;=MAX('Standard Cost Estimate'!$AC$3:$AC$499),"YES","NO")</f>
        <v>#VALUE!</v>
      </c>
      <c r="AE17" s="94" t="e">
        <f>IF(AND('Standard Cost Estimate'!$AD17="YES",ABS('Standard Cost Estimate'!$R17)&gt;0.2),"ANALYZE"," ")</f>
        <v>#VALUE!</v>
      </c>
      <c r="AF17" s="77"/>
    </row>
    <row r="18" spans="1:32" ht="15" thickBot="1" x14ac:dyDescent="0.4">
      <c r="A18" s="50" t="e">
        <f>Table1[[#This Row],[Item Line Number]]</f>
        <v>#VALUE!</v>
      </c>
      <c r="B18" s="50" t="e">
        <f>Table1[[#This Row],[Item Number]]</f>
        <v>#VALUE!</v>
      </c>
      <c r="C18" s="51" t="e">
        <f>Table1[[#This Row],[Item Description]]</f>
        <v>#VALUE!</v>
      </c>
      <c r="D18" s="50" t="e">
        <f>Table1[[#This Row],[Quantity]]</f>
        <v>#VALUE!</v>
      </c>
      <c r="E18" s="50" t="e">
        <f>Table1[[#This Row],[Units]]</f>
        <v>#VALUE!</v>
      </c>
      <c r="F18" s="52" t="e">
        <f>Table1[[#This Row],[Engineer''s Estimate (EE)]]</f>
        <v>#VALUE!</v>
      </c>
      <c r="G18" s="53" t="e">
        <f>'Standard Cost Estimate'!$D18*'Standard Cost Estimate'!$F18</f>
        <v>#VALUE!</v>
      </c>
      <c r="H18" s="54" t="e">
        <f>'Standard Cost Estimate'!$G18/G$500</f>
        <v>#VALUE!</v>
      </c>
      <c r="I18" s="52" t="e">
        <f>Table1[[#This Row],[Low Bidder 
or CM/GC]]</f>
        <v>#VALUE!</v>
      </c>
      <c r="J18" s="53" t="e">
        <f>'Standard Cost Estimate'!$I18*'Standard Cost Estimate'!$D18</f>
        <v>#VALUE!</v>
      </c>
      <c r="K18" s="55" t="e">
        <f>'Standard Cost Estimate'!$J18/J$500</f>
        <v>#VALUE!</v>
      </c>
      <c r="L18" s="52" t="e">
        <f>TRIMMEAN(Table1[[#This Row],[Low Bidder 
or CM/GC]:[Bidder 23]],2/COUNT(Table1[[#This Row],[Low Bidder 
or CM/GC]:[Bidder 23]]))</f>
        <v>#VALUE!</v>
      </c>
      <c r="M18" s="53" t="e">
        <f>IF('Standard Cost Estimate'!$D18=0,0,'Standard Cost Estimate'!$D18*'Standard Cost Estimate'!$L18)</f>
        <v>#VALUE!</v>
      </c>
      <c r="N18" s="54" t="e">
        <f>'Standard Cost Estimate'!$M18/M$500</f>
        <v>#VALUE!</v>
      </c>
      <c r="O18" s="78" t="e">
        <f>MIN(Table1[[#This Row],[Low Bidder 
or CM/GC]:[Bidder 23]])*D18</f>
        <v>#VALUE!</v>
      </c>
      <c r="P18" s="65" t="e">
        <f>Table2[[#This Row],[LB
Amount]]</f>
        <v>#VALUE!</v>
      </c>
      <c r="Q18" s="79" t="e">
        <f>MAX(Table1[[#This Row],[Low Bidder 
or CM/GC]:[Bidder 23]])*D18</f>
        <v>#VALUE!</v>
      </c>
      <c r="R18" s="33" t="e">
        <f>('Standard Cost Estimate'!$J18-'Standard Cost Estimate'!$G18)/'Standard Cost Estimate'!$G18</f>
        <v>#VALUE!</v>
      </c>
      <c r="S18" s="32" t="e">
        <f>('Standard Cost Estimate'!$J18-'Standard Cost Estimate'!$M18)/'Standard Cost Estimate'!$M18</f>
        <v>#VALUE!</v>
      </c>
      <c r="T18" s="31" t="e">
        <f>'Standard Cost Estimate'!$J18-'Standard Cost Estimate'!$G18</f>
        <v>#VALUE!</v>
      </c>
      <c r="U18" s="28" t="e">
        <f>RANK('Standard Cost Estimate'!$J18,'Standard Cost Estimate'!$J$3:$J$499)</f>
        <v>#VALUE!</v>
      </c>
      <c r="V18" s="34" t="e">
        <f>LARGE('Standard Cost Estimate'!$J$3:$J$499,COUNT(J$3:'Standard Cost Estimate'!$J18))+IF(ISNUMBER(V17),V17,0)</f>
        <v>#VALUE!</v>
      </c>
      <c r="W18" s="28" t="e">
        <f>IF(V18/J$500&lt;0.8,COUNT(V$3:V18)+1,1)</f>
        <v>#VALUE!</v>
      </c>
      <c r="X18" s="35" t="e">
        <f>IF('Standard Cost Estimate'!$U18&lt;=MAX('Standard Cost Estimate'!$W$3:$W$499),"YES","NO")</f>
        <v>#VALUE!</v>
      </c>
      <c r="Y18" s="36" t="e">
        <f>IF(AND('Standard Cost Estimate'!$X18="YES",OR('Standard Cost Estimate'!$R18&gt;0.2,'Standard Cost Estimate'!$R18&lt;-0.2)),"ANALYZE"," ")</f>
        <v>#VALUE!</v>
      </c>
      <c r="Z18" s="72" t="e">
        <f>IF(AND('Standard Cost Estimate'!$X18="YES",OR('Standard Cost Estimate'!$S18&gt;0.2,'Standard Cost Estimate'!$S18&lt;-0.2)),"ANALYZE"," ")</f>
        <v>#VALUE!</v>
      </c>
      <c r="AA18" s="67" t="e">
        <f>RANK('Standard Cost Estimate'!$G18,'Standard Cost Estimate'!$G$3:$G$499)</f>
        <v>#VALUE!</v>
      </c>
      <c r="AB18" s="68" t="e">
        <f>LARGE('Standard Cost Estimate'!$G$3:$G$499,COUNT(G$3:'Standard Cost Estimate'!$G18))+IF(ISNUMBER(AB17),AB17,0)</f>
        <v>#VALUE!</v>
      </c>
      <c r="AC18" s="67" t="e">
        <f>IF(AB18/G$500&lt;0.8,COUNT(V$3:V18)+1,1)</f>
        <v>#VALUE!</v>
      </c>
      <c r="AD18" s="93" t="e">
        <f>IF('Standard Cost Estimate'!$AA18&lt;=MAX('Standard Cost Estimate'!$AC$3:$AC$499),"YES","NO")</f>
        <v>#VALUE!</v>
      </c>
      <c r="AE18" s="94" t="e">
        <f>IF(AND('Standard Cost Estimate'!$AD18="YES",ABS('Standard Cost Estimate'!$R18)&gt;0.2),"ANALYZE"," ")</f>
        <v>#VALUE!</v>
      </c>
      <c r="AF18" s="77"/>
    </row>
    <row r="19" spans="1:32" ht="15" thickBot="1" x14ac:dyDescent="0.4">
      <c r="A19" s="50" t="e">
        <f>Table1[[#This Row],[Item Line Number]]</f>
        <v>#VALUE!</v>
      </c>
      <c r="B19" s="50" t="e">
        <f>Table1[[#This Row],[Item Number]]</f>
        <v>#VALUE!</v>
      </c>
      <c r="C19" s="51" t="e">
        <f>Table1[[#This Row],[Item Description]]</f>
        <v>#VALUE!</v>
      </c>
      <c r="D19" s="50" t="e">
        <f>Table1[[#This Row],[Quantity]]</f>
        <v>#VALUE!</v>
      </c>
      <c r="E19" s="50" t="e">
        <f>Table1[[#This Row],[Units]]</f>
        <v>#VALUE!</v>
      </c>
      <c r="F19" s="52" t="e">
        <f>Table1[[#This Row],[Engineer''s Estimate (EE)]]</f>
        <v>#VALUE!</v>
      </c>
      <c r="G19" s="53" t="e">
        <f>'Standard Cost Estimate'!$D19*'Standard Cost Estimate'!$F19</f>
        <v>#VALUE!</v>
      </c>
      <c r="H19" s="54" t="e">
        <f>'Standard Cost Estimate'!$G19/G$500</f>
        <v>#VALUE!</v>
      </c>
      <c r="I19" s="52" t="e">
        <f>Table1[[#This Row],[Low Bidder 
or CM/GC]]</f>
        <v>#VALUE!</v>
      </c>
      <c r="J19" s="53" t="e">
        <f>'Standard Cost Estimate'!$I19*'Standard Cost Estimate'!$D19</f>
        <v>#VALUE!</v>
      </c>
      <c r="K19" s="55" t="e">
        <f>'Standard Cost Estimate'!$J19/J$500</f>
        <v>#VALUE!</v>
      </c>
      <c r="L19" s="52" t="e">
        <f>TRIMMEAN(Table1[[#This Row],[Low Bidder 
or CM/GC]:[Bidder 23]],2/COUNT(Table1[[#This Row],[Low Bidder 
or CM/GC]:[Bidder 23]]))</f>
        <v>#VALUE!</v>
      </c>
      <c r="M19" s="53" t="e">
        <f>IF('Standard Cost Estimate'!$D19=0,0,'Standard Cost Estimate'!$D19*'Standard Cost Estimate'!$L19)</f>
        <v>#VALUE!</v>
      </c>
      <c r="N19" s="54" t="e">
        <f>'Standard Cost Estimate'!$M19/M$500</f>
        <v>#VALUE!</v>
      </c>
      <c r="O19" s="78" t="e">
        <f>MIN(Table1[[#This Row],[Low Bidder 
or CM/GC]:[Bidder 23]])*D19</f>
        <v>#VALUE!</v>
      </c>
      <c r="P19" s="65" t="e">
        <f>Table2[[#This Row],[LB
Amount]]</f>
        <v>#VALUE!</v>
      </c>
      <c r="Q19" s="79" t="e">
        <f>MAX(Table1[[#This Row],[Low Bidder 
or CM/GC]:[Bidder 23]])*D19</f>
        <v>#VALUE!</v>
      </c>
      <c r="R19" s="33" t="e">
        <f>('Standard Cost Estimate'!$J19-'Standard Cost Estimate'!$G19)/'Standard Cost Estimate'!$G19</f>
        <v>#VALUE!</v>
      </c>
      <c r="S19" s="32" t="e">
        <f>('Standard Cost Estimate'!$J19-'Standard Cost Estimate'!$M19)/'Standard Cost Estimate'!$M19</f>
        <v>#VALUE!</v>
      </c>
      <c r="T19" s="31" t="e">
        <f>'Standard Cost Estimate'!$J19-'Standard Cost Estimate'!$G19</f>
        <v>#VALUE!</v>
      </c>
      <c r="U19" s="28" t="e">
        <f>RANK('Standard Cost Estimate'!$J19,'Standard Cost Estimate'!$J$3:$J$499)</f>
        <v>#VALUE!</v>
      </c>
      <c r="V19" s="34" t="e">
        <f>LARGE('Standard Cost Estimate'!$J$3:$J$499,COUNT(J$3:'Standard Cost Estimate'!$J19))+IF(ISNUMBER(V18),V18,0)</f>
        <v>#VALUE!</v>
      </c>
      <c r="W19" s="28" t="e">
        <f>IF(V19/J$500&lt;0.8,COUNT(V$3:V19)+1,1)</f>
        <v>#VALUE!</v>
      </c>
      <c r="X19" s="35" t="e">
        <f>IF('Standard Cost Estimate'!$U19&lt;=MAX('Standard Cost Estimate'!$W$3:$W$499),"YES","NO")</f>
        <v>#VALUE!</v>
      </c>
      <c r="Y19" s="36" t="e">
        <f>IF(AND('Standard Cost Estimate'!$X19="YES",OR('Standard Cost Estimate'!$R19&gt;0.2,'Standard Cost Estimate'!$R19&lt;-0.2)),"ANALYZE"," ")</f>
        <v>#VALUE!</v>
      </c>
      <c r="Z19" s="72" t="e">
        <f>IF(AND('Standard Cost Estimate'!$X19="YES",OR('Standard Cost Estimate'!$S19&gt;0.2,'Standard Cost Estimate'!$S19&lt;-0.2)),"ANALYZE"," ")</f>
        <v>#VALUE!</v>
      </c>
      <c r="AA19" s="67" t="e">
        <f>RANK('Standard Cost Estimate'!$G19,'Standard Cost Estimate'!$G$3:$G$499)</f>
        <v>#VALUE!</v>
      </c>
      <c r="AB19" s="68" t="e">
        <f>LARGE('Standard Cost Estimate'!$G$3:$G$499,COUNT(G$3:'Standard Cost Estimate'!$G19))+IF(ISNUMBER(AB18),AB18,0)</f>
        <v>#VALUE!</v>
      </c>
      <c r="AC19" s="67" t="e">
        <f>IF(AB19/G$500&lt;0.8,COUNT(V$3:V19)+1,1)</f>
        <v>#VALUE!</v>
      </c>
      <c r="AD19" s="93" t="e">
        <f>IF('Standard Cost Estimate'!$AA19&lt;=MAX('Standard Cost Estimate'!$AC$3:$AC$499),"YES","NO")</f>
        <v>#VALUE!</v>
      </c>
      <c r="AE19" s="94" t="e">
        <f>IF(AND('Standard Cost Estimate'!$AD19="YES",ABS('Standard Cost Estimate'!$R19)&gt;0.2),"ANALYZE"," ")</f>
        <v>#VALUE!</v>
      </c>
      <c r="AF19" s="77"/>
    </row>
    <row r="20" spans="1:32" ht="15" thickBot="1" x14ac:dyDescent="0.4">
      <c r="A20" s="50" t="e">
        <f>Table1[[#This Row],[Item Line Number]]</f>
        <v>#VALUE!</v>
      </c>
      <c r="B20" s="50" t="e">
        <f>Table1[[#This Row],[Item Number]]</f>
        <v>#VALUE!</v>
      </c>
      <c r="C20" s="51" t="e">
        <f>Table1[[#This Row],[Item Description]]</f>
        <v>#VALUE!</v>
      </c>
      <c r="D20" s="50" t="e">
        <f>Table1[[#This Row],[Quantity]]</f>
        <v>#VALUE!</v>
      </c>
      <c r="E20" s="50" t="e">
        <f>Table1[[#This Row],[Units]]</f>
        <v>#VALUE!</v>
      </c>
      <c r="F20" s="52" t="e">
        <f>Table1[[#This Row],[Engineer''s Estimate (EE)]]</f>
        <v>#VALUE!</v>
      </c>
      <c r="G20" s="53" t="e">
        <f>'Standard Cost Estimate'!$D20*'Standard Cost Estimate'!$F20</f>
        <v>#VALUE!</v>
      </c>
      <c r="H20" s="54" t="e">
        <f>'Standard Cost Estimate'!$G20/G$500</f>
        <v>#VALUE!</v>
      </c>
      <c r="I20" s="52" t="e">
        <f>Table1[[#This Row],[Low Bidder 
or CM/GC]]</f>
        <v>#VALUE!</v>
      </c>
      <c r="J20" s="53" t="e">
        <f>'Standard Cost Estimate'!$I20*'Standard Cost Estimate'!$D20</f>
        <v>#VALUE!</v>
      </c>
      <c r="K20" s="55" t="e">
        <f>'Standard Cost Estimate'!$J20/J$500</f>
        <v>#VALUE!</v>
      </c>
      <c r="L20" s="52" t="e">
        <f>TRIMMEAN(Table1[[#This Row],[Low Bidder 
or CM/GC]:[Bidder 23]],2/COUNT(Table1[[#This Row],[Low Bidder 
or CM/GC]:[Bidder 23]]))</f>
        <v>#VALUE!</v>
      </c>
      <c r="M20" s="53" t="e">
        <f>IF('Standard Cost Estimate'!$D20=0,0,'Standard Cost Estimate'!$D20*'Standard Cost Estimate'!$L20)</f>
        <v>#VALUE!</v>
      </c>
      <c r="N20" s="54" t="e">
        <f>'Standard Cost Estimate'!$M20/M$500</f>
        <v>#VALUE!</v>
      </c>
      <c r="O20" s="78" t="e">
        <f>MIN(Table1[[#This Row],[Low Bidder 
or CM/GC]:[Bidder 23]])*D20</f>
        <v>#VALUE!</v>
      </c>
      <c r="P20" s="65" t="e">
        <f>Table2[[#This Row],[LB
Amount]]</f>
        <v>#VALUE!</v>
      </c>
      <c r="Q20" s="79" t="e">
        <f>MAX(Table1[[#This Row],[Low Bidder 
or CM/GC]:[Bidder 23]])*D20</f>
        <v>#VALUE!</v>
      </c>
      <c r="R20" s="33" t="e">
        <f>('Standard Cost Estimate'!$J20-'Standard Cost Estimate'!$G20)/'Standard Cost Estimate'!$G20</f>
        <v>#VALUE!</v>
      </c>
      <c r="S20" s="32" t="e">
        <f>('Standard Cost Estimate'!$J20-'Standard Cost Estimate'!$M20)/'Standard Cost Estimate'!$M20</f>
        <v>#VALUE!</v>
      </c>
      <c r="T20" s="31" t="e">
        <f>'Standard Cost Estimate'!$J20-'Standard Cost Estimate'!$G20</f>
        <v>#VALUE!</v>
      </c>
      <c r="U20" s="28" t="e">
        <f>RANK('Standard Cost Estimate'!$J20,'Standard Cost Estimate'!$J$3:$J$499)</f>
        <v>#VALUE!</v>
      </c>
      <c r="V20" s="34" t="e">
        <f>LARGE('Standard Cost Estimate'!$J$3:$J$499,COUNT(J$3:'Standard Cost Estimate'!$J20))+IF(ISNUMBER(V19),V19,0)</f>
        <v>#VALUE!</v>
      </c>
      <c r="W20" s="28" t="e">
        <f>IF(V20/J$500&lt;0.8,COUNT(V$3:V20)+1,1)</f>
        <v>#VALUE!</v>
      </c>
      <c r="X20" s="35" t="e">
        <f>IF('Standard Cost Estimate'!$U20&lt;=MAX('Standard Cost Estimate'!$W$3:$W$499),"YES","NO")</f>
        <v>#VALUE!</v>
      </c>
      <c r="Y20" s="36" t="e">
        <f>IF(AND('Standard Cost Estimate'!$X20="YES",OR('Standard Cost Estimate'!$R20&gt;0.2,'Standard Cost Estimate'!$R20&lt;-0.2)),"ANALYZE"," ")</f>
        <v>#VALUE!</v>
      </c>
      <c r="Z20" s="72" t="e">
        <f>IF(AND('Standard Cost Estimate'!$X20="YES",OR('Standard Cost Estimate'!$S20&gt;0.2,'Standard Cost Estimate'!$S20&lt;-0.2)),"ANALYZE"," ")</f>
        <v>#VALUE!</v>
      </c>
      <c r="AA20" s="67" t="e">
        <f>RANK('Standard Cost Estimate'!$G20,'Standard Cost Estimate'!$G$3:$G$499)</f>
        <v>#VALUE!</v>
      </c>
      <c r="AB20" s="68" t="e">
        <f>LARGE('Standard Cost Estimate'!$G$3:$G$499,COUNT(G$3:'Standard Cost Estimate'!$G20))+IF(ISNUMBER(AB19),AB19,0)</f>
        <v>#VALUE!</v>
      </c>
      <c r="AC20" s="67" t="e">
        <f>IF(AB20/G$500&lt;0.8,COUNT(V$3:V20)+1,1)</f>
        <v>#VALUE!</v>
      </c>
      <c r="AD20" s="93" t="e">
        <f>IF('Standard Cost Estimate'!$AA20&lt;=MAX('Standard Cost Estimate'!$AC$3:$AC$499),"YES","NO")</f>
        <v>#VALUE!</v>
      </c>
      <c r="AE20" s="94" t="e">
        <f>IF(AND('Standard Cost Estimate'!$AD20="YES",ABS('Standard Cost Estimate'!$R20)&gt;0.2),"ANALYZE"," ")</f>
        <v>#VALUE!</v>
      </c>
      <c r="AF20" s="77"/>
    </row>
    <row r="21" spans="1:32" ht="15" thickBot="1" x14ac:dyDescent="0.4">
      <c r="A21" s="50" t="e">
        <f>Table1[[#This Row],[Item Line Number]]</f>
        <v>#VALUE!</v>
      </c>
      <c r="B21" s="50" t="e">
        <f>Table1[[#This Row],[Item Number]]</f>
        <v>#VALUE!</v>
      </c>
      <c r="C21" s="51" t="e">
        <f>Table1[[#This Row],[Item Description]]</f>
        <v>#VALUE!</v>
      </c>
      <c r="D21" s="50" t="e">
        <f>Table1[[#This Row],[Quantity]]</f>
        <v>#VALUE!</v>
      </c>
      <c r="E21" s="50" t="e">
        <f>Table1[[#This Row],[Units]]</f>
        <v>#VALUE!</v>
      </c>
      <c r="F21" s="52" t="e">
        <f>Table1[[#This Row],[Engineer''s Estimate (EE)]]</f>
        <v>#VALUE!</v>
      </c>
      <c r="G21" s="53" t="e">
        <f>'Standard Cost Estimate'!$D21*'Standard Cost Estimate'!$F21</f>
        <v>#VALUE!</v>
      </c>
      <c r="H21" s="54" t="e">
        <f>'Standard Cost Estimate'!$G21/G$500</f>
        <v>#VALUE!</v>
      </c>
      <c r="I21" s="52" t="e">
        <f>Table1[[#This Row],[Low Bidder 
or CM/GC]]</f>
        <v>#VALUE!</v>
      </c>
      <c r="J21" s="53" t="e">
        <f>'Standard Cost Estimate'!$I21*'Standard Cost Estimate'!$D21</f>
        <v>#VALUE!</v>
      </c>
      <c r="K21" s="55" t="e">
        <f>'Standard Cost Estimate'!$J21/J$500</f>
        <v>#VALUE!</v>
      </c>
      <c r="L21" s="52" t="e">
        <f>TRIMMEAN(Table1[[#This Row],[Low Bidder 
or CM/GC]:[Bidder 23]],2/COUNT(Table1[[#This Row],[Low Bidder 
or CM/GC]:[Bidder 23]]))</f>
        <v>#VALUE!</v>
      </c>
      <c r="M21" s="53" t="e">
        <f>IF('Standard Cost Estimate'!$D21=0,0,'Standard Cost Estimate'!$D21*'Standard Cost Estimate'!$L21)</f>
        <v>#VALUE!</v>
      </c>
      <c r="N21" s="54" t="e">
        <f>'Standard Cost Estimate'!$M21/M$500</f>
        <v>#VALUE!</v>
      </c>
      <c r="O21" s="78" t="e">
        <f>MIN(Table1[[#This Row],[Low Bidder 
or CM/GC]:[Bidder 23]])*D21</f>
        <v>#VALUE!</v>
      </c>
      <c r="P21" s="65" t="e">
        <f>Table2[[#This Row],[LB
Amount]]</f>
        <v>#VALUE!</v>
      </c>
      <c r="Q21" s="79" t="e">
        <f>MAX(Table1[[#This Row],[Low Bidder 
or CM/GC]:[Bidder 23]])*D21</f>
        <v>#VALUE!</v>
      </c>
      <c r="R21" s="33" t="e">
        <f>('Standard Cost Estimate'!$J21-'Standard Cost Estimate'!$G21)/'Standard Cost Estimate'!$G21</f>
        <v>#VALUE!</v>
      </c>
      <c r="S21" s="32" t="e">
        <f>('Standard Cost Estimate'!$J21-'Standard Cost Estimate'!$M21)/'Standard Cost Estimate'!$M21</f>
        <v>#VALUE!</v>
      </c>
      <c r="T21" s="31" t="e">
        <f>'Standard Cost Estimate'!$J21-'Standard Cost Estimate'!$G21</f>
        <v>#VALUE!</v>
      </c>
      <c r="U21" s="28" t="e">
        <f>RANK('Standard Cost Estimate'!$J21,'Standard Cost Estimate'!$J$3:$J$499)</f>
        <v>#VALUE!</v>
      </c>
      <c r="V21" s="34" t="e">
        <f>LARGE('Standard Cost Estimate'!$J$3:$J$499,COUNT(J$3:'Standard Cost Estimate'!$J21))+IF(ISNUMBER(V20),V20,0)</f>
        <v>#VALUE!</v>
      </c>
      <c r="W21" s="28" t="e">
        <f>IF(V21/J$500&lt;0.8,COUNT(V$3:V21)+1,1)</f>
        <v>#VALUE!</v>
      </c>
      <c r="X21" s="35" t="e">
        <f>IF('Standard Cost Estimate'!$U21&lt;=MAX('Standard Cost Estimate'!$W$3:$W$499),"YES","NO")</f>
        <v>#VALUE!</v>
      </c>
      <c r="Y21" s="36" t="e">
        <f>IF(AND('Standard Cost Estimate'!$X21="YES",OR('Standard Cost Estimate'!$R21&gt;0.2,'Standard Cost Estimate'!$R21&lt;-0.2)),"ANALYZE"," ")</f>
        <v>#VALUE!</v>
      </c>
      <c r="Z21" s="72" t="e">
        <f>IF(AND('Standard Cost Estimate'!$X21="YES",OR('Standard Cost Estimate'!$S21&gt;0.2,'Standard Cost Estimate'!$S21&lt;-0.2)),"ANALYZE"," ")</f>
        <v>#VALUE!</v>
      </c>
      <c r="AA21" s="67" t="e">
        <f>RANK('Standard Cost Estimate'!$G21,'Standard Cost Estimate'!$G$3:$G$499)</f>
        <v>#VALUE!</v>
      </c>
      <c r="AB21" s="68" t="e">
        <f>LARGE('Standard Cost Estimate'!$G$3:$G$499,COUNT(G$3:'Standard Cost Estimate'!$G21))+IF(ISNUMBER(AB20),AB20,0)</f>
        <v>#VALUE!</v>
      </c>
      <c r="AC21" s="67" t="e">
        <f>IF(AB21/G$500&lt;0.8,COUNT(V$3:V21)+1,1)</f>
        <v>#VALUE!</v>
      </c>
      <c r="AD21" s="93" t="e">
        <f>IF('Standard Cost Estimate'!$AA21&lt;=MAX('Standard Cost Estimate'!$AC$3:$AC$499),"YES","NO")</f>
        <v>#VALUE!</v>
      </c>
      <c r="AE21" s="94" t="e">
        <f>IF(AND('Standard Cost Estimate'!$AD21="YES",ABS('Standard Cost Estimate'!$R21)&gt;0.2),"ANALYZE"," ")</f>
        <v>#VALUE!</v>
      </c>
      <c r="AF21" s="77"/>
    </row>
    <row r="22" spans="1:32" ht="15" thickBot="1" x14ac:dyDescent="0.4">
      <c r="A22" s="50" t="e">
        <f>Table1[[#This Row],[Item Line Number]]</f>
        <v>#VALUE!</v>
      </c>
      <c r="B22" s="50" t="e">
        <f>Table1[[#This Row],[Item Number]]</f>
        <v>#VALUE!</v>
      </c>
      <c r="C22" s="51" t="e">
        <f>Table1[[#This Row],[Item Description]]</f>
        <v>#VALUE!</v>
      </c>
      <c r="D22" s="50" t="e">
        <f>Table1[[#This Row],[Quantity]]</f>
        <v>#VALUE!</v>
      </c>
      <c r="E22" s="50" t="e">
        <f>Table1[[#This Row],[Units]]</f>
        <v>#VALUE!</v>
      </c>
      <c r="F22" s="52" t="e">
        <f>Table1[[#This Row],[Engineer''s Estimate (EE)]]</f>
        <v>#VALUE!</v>
      </c>
      <c r="G22" s="53" t="e">
        <f>'Standard Cost Estimate'!$D22*'Standard Cost Estimate'!$F22</f>
        <v>#VALUE!</v>
      </c>
      <c r="H22" s="54" t="e">
        <f>'Standard Cost Estimate'!$G22/G$500</f>
        <v>#VALUE!</v>
      </c>
      <c r="I22" s="52" t="e">
        <f>Table1[[#This Row],[Low Bidder 
or CM/GC]]</f>
        <v>#VALUE!</v>
      </c>
      <c r="J22" s="53" t="e">
        <f>'Standard Cost Estimate'!$I22*'Standard Cost Estimate'!$D22</f>
        <v>#VALUE!</v>
      </c>
      <c r="K22" s="55" t="e">
        <f>'Standard Cost Estimate'!$J22/J$500</f>
        <v>#VALUE!</v>
      </c>
      <c r="L22" s="52" t="e">
        <f>TRIMMEAN(Table1[[#This Row],[Low Bidder 
or CM/GC]:[Bidder 23]],2/COUNT(Table1[[#This Row],[Low Bidder 
or CM/GC]:[Bidder 23]]))</f>
        <v>#VALUE!</v>
      </c>
      <c r="M22" s="53" t="e">
        <f>IF('Standard Cost Estimate'!$D22=0,0,'Standard Cost Estimate'!$D22*'Standard Cost Estimate'!$L22)</f>
        <v>#VALUE!</v>
      </c>
      <c r="N22" s="54" t="e">
        <f>'Standard Cost Estimate'!$M22/M$500</f>
        <v>#VALUE!</v>
      </c>
      <c r="O22" s="78" t="e">
        <f>MIN(Table1[[#This Row],[Low Bidder 
or CM/GC]:[Bidder 23]])*D22</f>
        <v>#VALUE!</v>
      </c>
      <c r="P22" s="65" t="e">
        <f>Table2[[#This Row],[LB
Amount]]</f>
        <v>#VALUE!</v>
      </c>
      <c r="Q22" s="79" t="e">
        <f>MAX(Table1[[#This Row],[Low Bidder 
or CM/GC]:[Bidder 23]])*D22</f>
        <v>#VALUE!</v>
      </c>
      <c r="R22" s="33" t="e">
        <f>('Standard Cost Estimate'!$J22-'Standard Cost Estimate'!$G22)/'Standard Cost Estimate'!$G22</f>
        <v>#VALUE!</v>
      </c>
      <c r="S22" s="32" t="e">
        <f>('Standard Cost Estimate'!$J22-'Standard Cost Estimate'!$M22)/'Standard Cost Estimate'!$M22</f>
        <v>#VALUE!</v>
      </c>
      <c r="T22" s="31" t="e">
        <f>'Standard Cost Estimate'!$J22-'Standard Cost Estimate'!$G22</f>
        <v>#VALUE!</v>
      </c>
      <c r="U22" s="28" t="e">
        <f>RANK('Standard Cost Estimate'!$J22,'Standard Cost Estimate'!$J$3:$J$499)</f>
        <v>#VALUE!</v>
      </c>
      <c r="V22" s="34" t="e">
        <f>LARGE('Standard Cost Estimate'!$J$3:$J$499,COUNT(J$3:'Standard Cost Estimate'!$J22))+IF(ISNUMBER(V21),V21,0)</f>
        <v>#VALUE!</v>
      </c>
      <c r="W22" s="28" t="e">
        <f>IF(V22/J$500&lt;0.8,COUNT(V$3:V22)+1,1)</f>
        <v>#VALUE!</v>
      </c>
      <c r="X22" s="35" t="e">
        <f>IF('Standard Cost Estimate'!$U22&lt;=MAX('Standard Cost Estimate'!$W$3:$W$499),"YES","NO")</f>
        <v>#VALUE!</v>
      </c>
      <c r="Y22" s="36" t="e">
        <f>IF(AND('Standard Cost Estimate'!$X22="YES",OR('Standard Cost Estimate'!$R22&gt;0.2,'Standard Cost Estimate'!$R22&lt;-0.2)),"ANALYZE"," ")</f>
        <v>#VALUE!</v>
      </c>
      <c r="Z22" s="72" t="e">
        <f>IF(AND('Standard Cost Estimate'!$X22="YES",OR('Standard Cost Estimate'!$S22&gt;0.2,'Standard Cost Estimate'!$S22&lt;-0.2)),"ANALYZE"," ")</f>
        <v>#VALUE!</v>
      </c>
      <c r="AA22" s="67" t="e">
        <f>RANK('Standard Cost Estimate'!$G22,'Standard Cost Estimate'!$G$3:$G$499)</f>
        <v>#VALUE!</v>
      </c>
      <c r="AB22" s="68" t="e">
        <f>LARGE('Standard Cost Estimate'!$G$3:$G$499,COUNT(G$3:'Standard Cost Estimate'!$G22))+IF(ISNUMBER(AB21),AB21,0)</f>
        <v>#VALUE!</v>
      </c>
      <c r="AC22" s="67" t="e">
        <f>IF(AB22/G$500&lt;0.8,COUNT(V$3:V22)+1,1)</f>
        <v>#VALUE!</v>
      </c>
      <c r="AD22" s="93" t="e">
        <f>IF('Standard Cost Estimate'!$AA22&lt;=MAX('Standard Cost Estimate'!$AC$3:$AC$499),"YES","NO")</f>
        <v>#VALUE!</v>
      </c>
      <c r="AE22" s="94" t="e">
        <f>IF(AND('Standard Cost Estimate'!$AD22="YES",ABS('Standard Cost Estimate'!$R22)&gt;0.2),"ANALYZE"," ")</f>
        <v>#VALUE!</v>
      </c>
      <c r="AF22" s="77"/>
    </row>
    <row r="23" spans="1:32" ht="15" thickBot="1" x14ac:dyDescent="0.4">
      <c r="A23" s="50" t="e">
        <f>Table1[[#This Row],[Item Line Number]]</f>
        <v>#VALUE!</v>
      </c>
      <c r="B23" s="50" t="e">
        <f>Table1[[#This Row],[Item Number]]</f>
        <v>#VALUE!</v>
      </c>
      <c r="C23" s="51" t="e">
        <f>Table1[[#This Row],[Item Description]]</f>
        <v>#VALUE!</v>
      </c>
      <c r="D23" s="50" t="e">
        <f>Table1[[#This Row],[Quantity]]</f>
        <v>#VALUE!</v>
      </c>
      <c r="E23" s="50" t="e">
        <f>Table1[[#This Row],[Units]]</f>
        <v>#VALUE!</v>
      </c>
      <c r="F23" s="52" t="e">
        <f>Table1[[#This Row],[Engineer''s Estimate (EE)]]</f>
        <v>#VALUE!</v>
      </c>
      <c r="G23" s="53" t="e">
        <f>'Standard Cost Estimate'!$D23*'Standard Cost Estimate'!$F23</f>
        <v>#VALUE!</v>
      </c>
      <c r="H23" s="54" t="e">
        <f>'Standard Cost Estimate'!$G23/G$500</f>
        <v>#VALUE!</v>
      </c>
      <c r="I23" s="52" t="e">
        <f>Table1[[#This Row],[Low Bidder 
or CM/GC]]</f>
        <v>#VALUE!</v>
      </c>
      <c r="J23" s="53" t="e">
        <f>'Standard Cost Estimate'!$I23*'Standard Cost Estimate'!$D23</f>
        <v>#VALUE!</v>
      </c>
      <c r="K23" s="55" t="e">
        <f>'Standard Cost Estimate'!$J23/J$500</f>
        <v>#VALUE!</v>
      </c>
      <c r="L23" s="52" t="e">
        <f>TRIMMEAN(Table1[[#This Row],[Low Bidder 
or CM/GC]:[Bidder 23]],2/COUNT(Table1[[#This Row],[Low Bidder 
or CM/GC]:[Bidder 23]]))</f>
        <v>#VALUE!</v>
      </c>
      <c r="M23" s="53" t="e">
        <f>IF('Standard Cost Estimate'!$D23=0,0,'Standard Cost Estimate'!$D23*'Standard Cost Estimate'!$L23)</f>
        <v>#VALUE!</v>
      </c>
      <c r="N23" s="54" t="e">
        <f>'Standard Cost Estimate'!$M23/M$500</f>
        <v>#VALUE!</v>
      </c>
      <c r="O23" s="78" t="e">
        <f>MIN(Table1[[#This Row],[Low Bidder 
or CM/GC]:[Bidder 23]])*D23</f>
        <v>#VALUE!</v>
      </c>
      <c r="P23" s="65" t="e">
        <f>Table2[[#This Row],[LB
Amount]]</f>
        <v>#VALUE!</v>
      </c>
      <c r="Q23" s="79" t="e">
        <f>MAX(Table1[[#This Row],[Low Bidder 
or CM/GC]:[Bidder 23]])*D23</f>
        <v>#VALUE!</v>
      </c>
      <c r="R23" s="33" t="e">
        <f>('Standard Cost Estimate'!$J23-'Standard Cost Estimate'!$G23)/'Standard Cost Estimate'!$G23</f>
        <v>#VALUE!</v>
      </c>
      <c r="S23" s="32" t="e">
        <f>('Standard Cost Estimate'!$J23-'Standard Cost Estimate'!$M23)/'Standard Cost Estimate'!$M23</f>
        <v>#VALUE!</v>
      </c>
      <c r="T23" s="31" t="e">
        <f>'Standard Cost Estimate'!$J23-'Standard Cost Estimate'!$G23</f>
        <v>#VALUE!</v>
      </c>
      <c r="U23" s="28" t="e">
        <f>RANK('Standard Cost Estimate'!$J23,'Standard Cost Estimate'!$J$3:$J$499)</f>
        <v>#VALUE!</v>
      </c>
      <c r="V23" s="34" t="e">
        <f>LARGE('Standard Cost Estimate'!$J$3:$J$499,COUNT(J$3:'Standard Cost Estimate'!$J23))+IF(ISNUMBER(V22),V22,0)</f>
        <v>#VALUE!</v>
      </c>
      <c r="W23" s="28" t="e">
        <f>IF(V23/J$500&lt;0.8,COUNT(V$3:V23)+1,1)</f>
        <v>#VALUE!</v>
      </c>
      <c r="X23" s="35" t="e">
        <f>IF('Standard Cost Estimate'!$U23&lt;=MAX('Standard Cost Estimate'!$W$3:$W$499),"YES","NO")</f>
        <v>#VALUE!</v>
      </c>
      <c r="Y23" s="36" t="e">
        <f>IF(AND('Standard Cost Estimate'!$X23="YES",OR('Standard Cost Estimate'!$R23&gt;0.2,'Standard Cost Estimate'!$R23&lt;-0.2)),"ANALYZE"," ")</f>
        <v>#VALUE!</v>
      </c>
      <c r="Z23" s="72" t="e">
        <f>IF(AND('Standard Cost Estimate'!$X23="YES",OR('Standard Cost Estimate'!$S23&gt;0.2,'Standard Cost Estimate'!$S23&lt;-0.2)),"ANALYZE"," ")</f>
        <v>#VALUE!</v>
      </c>
      <c r="AA23" s="67" t="e">
        <f>RANK('Standard Cost Estimate'!$G23,'Standard Cost Estimate'!$G$3:$G$499)</f>
        <v>#VALUE!</v>
      </c>
      <c r="AB23" s="68" t="e">
        <f>LARGE('Standard Cost Estimate'!$G$3:$G$499,COUNT(G$3:'Standard Cost Estimate'!$G23))+IF(ISNUMBER(AB22),AB22,0)</f>
        <v>#VALUE!</v>
      </c>
      <c r="AC23" s="67" t="e">
        <f>IF(AB23/G$500&lt;0.8,COUNT(V$3:V23)+1,1)</f>
        <v>#VALUE!</v>
      </c>
      <c r="AD23" s="93" t="e">
        <f>IF('Standard Cost Estimate'!$AA23&lt;=MAX('Standard Cost Estimate'!$AC$3:$AC$499),"YES","NO")</f>
        <v>#VALUE!</v>
      </c>
      <c r="AE23" s="94" t="e">
        <f>IF(AND('Standard Cost Estimate'!$AD23="YES",ABS('Standard Cost Estimate'!$R23)&gt;0.2),"ANALYZE"," ")</f>
        <v>#VALUE!</v>
      </c>
      <c r="AF23" s="77"/>
    </row>
    <row r="24" spans="1:32" ht="15" thickBot="1" x14ac:dyDescent="0.4">
      <c r="A24" s="50" t="e">
        <f>Table1[[#This Row],[Item Line Number]]</f>
        <v>#VALUE!</v>
      </c>
      <c r="B24" s="50" t="e">
        <f>Table1[[#This Row],[Item Number]]</f>
        <v>#VALUE!</v>
      </c>
      <c r="C24" s="51" t="e">
        <f>Table1[[#This Row],[Item Description]]</f>
        <v>#VALUE!</v>
      </c>
      <c r="D24" s="50" t="e">
        <f>Table1[[#This Row],[Quantity]]</f>
        <v>#VALUE!</v>
      </c>
      <c r="E24" s="50" t="e">
        <f>Table1[[#This Row],[Units]]</f>
        <v>#VALUE!</v>
      </c>
      <c r="F24" s="52" t="e">
        <f>Table1[[#This Row],[Engineer''s Estimate (EE)]]</f>
        <v>#VALUE!</v>
      </c>
      <c r="G24" s="53" t="e">
        <f>'Standard Cost Estimate'!$D24*'Standard Cost Estimate'!$F24</f>
        <v>#VALUE!</v>
      </c>
      <c r="H24" s="54" t="e">
        <f>'Standard Cost Estimate'!$G24/G$500</f>
        <v>#VALUE!</v>
      </c>
      <c r="I24" s="52" t="e">
        <f>Table1[[#This Row],[Low Bidder 
or CM/GC]]</f>
        <v>#VALUE!</v>
      </c>
      <c r="J24" s="53" t="e">
        <f>'Standard Cost Estimate'!$I24*'Standard Cost Estimate'!$D24</f>
        <v>#VALUE!</v>
      </c>
      <c r="K24" s="55" t="e">
        <f>'Standard Cost Estimate'!$J24/J$500</f>
        <v>#VALUE!</v>
      </c>
      <c r="L24" s="52" t="e">
        <f>TRIMMEAN(Table1[[#This Row],[Low Bidder 
or CM/GC]:[Bidder 23]],2/COUNT(Table1[[#This Row],[Low Bidder 
or CM/GC]:[Bidder 23]]))</f>
        <v>#VALUE!</v>
      </c>
      <c r="M24" s="53" t="e">
        <f>IF('Standard Cost Estimate'!$D24=0,0,'Standard Cost Estimate'!$D24*'Standard Cost Estimate'!$L24)</f>
        <v>#VALUE!</v>
      </c>
      <c r="N24" s="54" t="e">
        <f>'Standard Cost Estimate'!$M24/M$500</f>
        <v>#VALUE!</v>
      </c>
      <c r="O24" s="78" t="e">
        <f>MIN(Table1[[#This Row],[Low Bidder 
or CM/GC]:[Bidder 23]])*D24</f>
        <v>#VALUE!</v>
      </c>
      <c r="P24" s="65" t="e">
        <f>Table2[[#This Row],[LB
Amount]]</f>
        <v>#VALUE!</v>
      </c>
      <c r="Q24" s="79" t="e">
        <f>MAX(Table1[[#This Row],[Low Bidder 
or CM/GC]:[Bidder 23]])*D24</f>
        <v>#VALUE!</v>
      </c>
      <c r="R24" s="33" t="e">
        <f>('Standard Cost Estimate'!$J24-'Standard Cost Estimate'!$G24)/'Standard Cost Estimate'!$G24</f>
        <v>#VALUE!</v>
      </c>
      <c r="S24" s="32" t="e">
        <f>('Standard Cost Estimate'!$J24-'Standard Cost Estimate'!$M24)/'Standard Cost Estimate'!$M24</f>
        <v>#VALUE!</v>
      </c>
      <c r="T24" s="31" t="e">
        <f>'Standard Cost Estimate'!$J24-'Standard Cost Estimate'!$G24</f>
        <v>#VALUE!</v>
      </c>
      <c r="U24" s="28" t="e">
        <f>RANK('Standard Cost Estimate'!$J24,'Standard Cost Estimate'!$J$3:$J$499)</f>
        <v>#VALUE!</v>
      </c>
      <c r="V24" s="34" t="e">
        <f>LARGE('Standard Cost Estimate'!$J$3:$J$499,COUNT(J$3:'Standard Cost Estimate'!$J24))+IF(ISNUMBER(V23),V23,0)</f>
        <v>#VALUE!</v>
      </c>
      <c r="W24" s="28" t="e">
        <f>IF(V24/J$500&lt;0.8,COUNT(V$3:V24)+1,1)</f>
        <v>#VALUE!</v>
      </c>
      <c r="X24" s="35" t="e">
        <f>IF('Standard Cost Estimate'!$U24&lt;=MAX('Standard Cost Estimate'!$W$3:$W$499),"YES","NO")</f>
        <v>#VALUE!</v>
      </c>
      <c r="Y24" s="36" t="e">
        <f>IF(AND('Standard Cost Estimate'!$X24="YES",OR('Standard Cost Estimate'!$R24&gt;0.2,'Standard Cost Estimate'!$R24&lt;-0.2)),"ANALYZE"," ")</f>
        <v>#VALUE!</v>
      </c>
      <c r="Z24" s="72" t="e">
        <f>IF(AND('Standard Cost Estimate'!$X24="YES",OR('Standard Cost Estimate'!$S24&gt;0.2,'Standard Cost Estimate'!$S24&lt;-0.2)),"ANALYZE"," ")</f>
        <v>#VALUE!</v>
      </c>
      <c r="AA24" s="67" t="e">
        <f>RANK('Standard Cost Estimate'!$G24,'Standard Cost Estimate'!$G$3:$G$499)</f>
        <v>#VALUE!</v>
      </c>
      <c r="AB24" s="68" t="e">
        <f>LARGE('Standard Cost Estimate'!$G$3:$G$499,COUNT(G$3:'Standard Cost Estimate'!$G24))+IF(ISNUMBER(AB23),AB23,0)</f>
        <v>#VALUE!</v>
      </c>
      <c r="AC24" s="67" t="e">
        <f>IF(AB24/G$500&lt;0.8,COUNT(V$3:V24)+1,1)</f>
        <v>#VALUE!</v>
      </c>
      <c r="AD24" s="93" t="e">
        <f>IF('Standard Cost Estimate'!$AA24&lt;=MAX('Standard Cost Estimate'!$AC$3:$AC$499),"YES","NO")</f>
        <v>#VALUE!</v>
      </c>
      <c r="AE24" s="94" t="e">
        <f>IF(AND('Standard Cost Estimate'!$AD24="YES",ABS('Standard Cost Estimate'!$R24)&gt;0.2),"ANALYZE"," ")</f>
        <v>#VALUE!</v>
      </c>
      <c r="AF24" s="77"/>
    </row>
    <row r="25" spans="1:32" ht="15" thickBot="1" x14ac:dyDescent="0.4">
      <c r="A25" s="50" t="e">
        <f>Table1[[#This Row],[Item Line Number]]</f>
        <v>#VALUE!</v>
      </c>
      <c r="B25" s="50" t="e">
        <f>Table1[[#This Row],[Item Number]]</f>
        <v>#VALUE!</v>
      </c>
      <c r="C25" s="51" t="e">
        <f>Table1[[#This Row],[Item Description]]</f>
        <v>#VALUE!</v>
      </c>
      <c r="D25" s="50" t="e">
        <f>Table1[[#This Row],[Quantity]]</f>
        <v>#VALUE!</v>
      </c>
      <c r="E25" s="50" t="e">
        <f>Table1[[#This Row],[Units]]</f>
        <v>#VALUE!</v>
      </c>
      <c r="F25" s="52" t="e">
        <f>Table1[[#This Row],[Engineer''s Estimate (EE)]]</f>
        <v>#VALUE!</v>
      </c>
      <c r="G25" s="53" t="e">
        <f>'Standard Cost Estimate'!$D25*'Standard Cost Estimate'!$F25</f>
        <v>#VALUE!</v>
      </c>
      <c r="H25" s="54" t="e">
        <f>'Standard Cost Estimate'!$G25/G$500</f>
        <v>#VALUE!</v>
      </c>
      <c r="I25" s="52" t="e">
        <f>Table1[[#This Row],[Low Bidder 
or CM/GC]]</f>
        <v>#VALUE!</v>
      </c>
      <c r="J25" s="53" t="e">
        <f>'Standard Cost Estimate'!$I25*'Standard Cost Estimate'!$D25</f>
        <v>#VALUE!</v>
      </c>
      <c r="K25" s="55" t="e">
        <f>'Standard Cost Estimate'!$J25/J$500</f>
        <v>#VALUE!</v>
      </c>
      <c r="L25" s="52" t="e">
        <f>TRIMMEAN(Table1[[#This Row],[Low Bidder 
or CM/GC]:[Bidder 23]],2/COUNT(Table1[[#This Row],[Low Bidder 
or CM/GC]:[Bidder 23]]))</f>
        <v>#VALUE!</v>
      </c>
      <c r="M25" s="53" t="e">
        <f>IF('Standard Cost Estimate'!$D25=0,0,'Standard Cost Estimate'!$D25*'Standard Cost Estimate'!$L25)</f>
        <v>#VALUE!</v>
      </c>
      <c r="N25" s="54" t="e">
        <f>'Standard Cost Estimate'!$M25/M$500</f>
        <v>#VALUE!</v>
      </c>
      <c r="O25" s="78" t="e">
        <f>MIN(Table1[[#This Row],[Low Bidder 
or CM/GC]:[Bidder 23]])*D25</f>
        <v>#VALUE!</v>
      </c>
      <c r="P25" s="65" t="e">
        <f>Table2[[#This Row],[LB
Amount]]</f>
        <v>#VALUE!</v>
      </c>
      <c r="Q25" s="79" t="e">
        <f>MAX(Table1[[#This Row],[Low Bidder 
or CM/GC]:[Bidder 23]])*D25</f>
        <v>#VALUE!</v>
      </c>
      <c r="R25" s="33" t="e">
        <f>('Standard Cost Estimate'!$J25-'Standard Cost Estimate'!$G25)/'Standard Cost Estimate'!$G25</f>
        <v>#VALUE!</v>
      </c>
      <c r="S25" s="32" t="e">
        <f>('Standard Cost Estimate'!$J25-'Standard Cost Estimate'!$M25)/'Standard Cost Estimate'!$M25</f>
        <v>#VALUE!</v>
      </c>
      <c r="T25" s="31" t="e">
        <f>'Standard Cost Estimate'!$J25-'Standard Cost Estimate'!$G25</f>
        <v>#VALUE!</v>
      </c>
      <c r="U25" s="28" t="e">
        <f>RANK('Standard Cost Estimate'!$J25,'Standard Cost Estimate'!$J$3:$J$499)</f>
        <v>#VALUE!</v>
      </c>
      <c r="V25" s="34" t="e">
        <f>LARGE('Standard Cost Estimate'!$J$3:$J$499,COUNT(J$3:'Standard Cost Estimate'!$J25))+IF(ISNUMBER(V24),V24,0)</f>
        <v>#VALUE!</v>
      </c>
      <c r="W25" s="28" t="e">
        <f>IF(V25/J$500&lt;0.8,COUNT(V$3:V25)+1,1)</f>
        <v>#VALUE!</v>
      </c>
      <c r="X25" s="35" t="e">
        <f>IF('Standard Cost Estimate'!$U25&lt;=MAX('Standard Cost Estimate'!$W$3:$W$499),"YES","NO")</f>
        <v>#VALUE!</v>
      </c>
      <c r="Y25" s="36" t="e">
        <f>IF(AND('Standard Cost Estimate'!$X25="YES",OR('Standard Cost Estimate'!$R25&gt;0.2,'Standard Cost Estimate'!$R25&lt;-0.2)),"ANALYZE"," ")</f>
        <v>#VALUE!</v>
      </c>
      <c r="Z25" s="72" t="e">
        <f>IF(AND('Standard Cost Estimate'!$X25="YES",OR('Standard Cost Estimate'!$S25&gt;0.2,'Standard Cost Estimate'!$S25&lt;-0.2)),"ANALYZE"," ")</f>
        <v>#VALUE!</v>
      </c>
      <c r="AA25" s="67" t="e">
        <f>RANK('Standard Cost Estimate'!$G25,'Standard Cost Estimate'!$G$3:$G$499)</f>
        <v>#VALUE!</v>
      </c>
      <c r="AB25" s="68" t="e">
        <f>LARGE('Standard Cost Estimate'!$G$3:$G$499,COUNT(G$3:'Standard Cost Estimate'!$G25))+IF(ISNUMBER(AB24),AB24,0)</f>
        <v>#VALUE!</v>
      </c>
      <c r="AC25" s="67" t="e">
        <f>IF(AB25/G$500&lt;0.8,COUNT(V$3:V25)+1,1)</f>
        <v>#VALUE!</v>
      </c>
      <c r="AD25" s="93" t="e">
        <f>IF('Standard Cost Estimate'!$AA25&lt;=MAX('Standard Cost Estimate'!$AC$3:$AC$499),"YES","NO")</f>
        <v>#VALUE!</v>
      </c>
      <c r="AE25" s="94" t="e">
        <f>IF(AND('Standard Cost Estimate'!$AD25="YES",ABS('Standard Cost Estimate'!$R25)&gt;0.2),"ANALYZE"," ")</f>
        <v>#VALUE!</v>
      </c>
      <c r="AF25" s="77"/>
    </row>
    <row r="26" spans="1:32" ht="15" thickBot="1" x14ac:dyDescent="0.4">
      <c r="A26" s="50" t="e">
        <f>Table1[[#This Row],[Item Line Number]]</f>
        <v>#VALUE!</v>
      </c>
      <c r="B26" s="50" t="e">
        <f>Table1[[#This Row],[Item Number]]</f>
        <v>#VALUE!</v>
      </c>
      <c r="C26" s="51" t="e">
        <f>Table1[[#This Row],[Item Description]]</f>
        <v>#VALUE!</v>
      </c>
      <c r="D26" s="50" t="e">
        <f>Table1[[#This Row],[Quantity]]</f>
        <v>#VALUE!</v>
      </c>
      <c r="E26" s="50" t="e">
        <f>Table1[[#This Row],[Units]]</f>
        <v>#VALUE!</v>
      </c>
      <c r="F26" s="52" t="e">
        <f>Table1[[#This Row],[Engineer''s Estimate (EE)]]</f>
        <v>#VALUE!</v>
      </c>
      <c r="G26" s="53" t="e">
        <f>'Standard Cost Estimate'!$D26*'Standard Cost Estimate'!$F26</f>
        <v>#VALUE!</v>
      </c>
      <c r="H26" s="54" t="e">
        <f>'Standard Cost Estimate'!$G26/G$500</f>
        <v>#VALUE!</v>
      </c>
      <c r="I26" s="52" t="e">
        <f>Table1[[#This Row],[Low Bidder 
or CM/GC]]</f>
        <v>#VALUE!</v>
      </c>
      <c r="J26" s="53" t="e">
        <f>'Standard Cost Estimate'!$I26*'Standard Cost Estimate'!$D26</f>
        <v>#VALUE!</v>
      </c>
      <c r="K26" s="55" t="e">
        <f>'Standard Cost Estimate'!$J26/J$500</f>
        <v>#VALUE!</v>
      </c>
      <c r="L26" s="52" t="e">
        <f>TRIMMEAN(Table1[[#This Row],[Low Bidder 
or CM/GC]:[Bidder 23]],2/COUNT(Table1[[#This Row],[Low Bidder 
or CM/GC]:[Bidder 23]]))</f>
        <v>#VALUE!</v>
      </c>
      <c r="M26" s="53" t="e">
        <f>IF('Standard Cost Estimate'!$D26=0,0,'Standard Cost Estimate'!$D26*'Standard Cost Estimate'!$L26)</f>
        <v>#VALUE!</v>
      </c>
      <c r="N26" s="54" t="e">
        <f>'Standard Cost Estimate'!$M26/M$500</f>
        <v>#VALUE!</v>
      </c>
      <c r="O26" s="78" t="e">
        <f>MIN(Table1[[#This Row],[Low Bidder 
or CM/GC]:[Bidder 23]])*D26</f>
        <v>#VALUE!</v>
      </c>
      <c r="P26" s="65" t="e">
        <f>Table2[[#This Row],[LB
Amount]]</f>
        <v>#VALUE!</v>
      </c>
      <c r="Q26" s="79" t="e">
        <f>MAX(Table1[[#This Row],[Low Bidder 
or CM/GC]:[Bidder 23]])*D26</f>
        <v>#VALUE!</v>
      </c>
      <c r="R26" s="33" t="e">
        <f>('Standard Cost Estimate'!$J26-'Standard Cost Estimate'!$G26)/'Standard Cost Estimate'!$G26</f>
        <v>#VALUE!</v>
      </c>
      <c r="S26" s="32" t="e">
        <f>('Standard Cost Estimate'!$J26-'Standard Cost Estimate'!$M26)/'Standard Cost Estimate'!$M26</f>
        <v>#VALUE!</v>
      </c>
      <c r="T26" s="31" t="e">
        <f>'Standard Cost Estimate'!$J26-'Standard Cost Estimate'!$G26</f>
        <v>#VALUE!</v>
      </c>
      <c r="U26" s="28" t="e">
        <f>RANK('Standard Cost Estimate'!$J26,'Standard Cost Estimate'!$J$3:$J$499)</f>
        <v>#VALUE!</v>
      </c>
      <c r="V26" s="34" t="e">
        <f>LARGE('Standard Cost Estimate'!$J$3:$J$499,COUNT(J$3:'Standard Cost Estimate'!$J26))+IF(ISNUMBER(V25),V25,0)</f>
        <v>#VALUE!</v>
      </c>
      <c r="W26" s="28" t="e">
        <f>IF(V26/J$500&lt;0.8,COUNT(V$3:V26)+1,1)</f>
        <v>#VALUE!</v>
      </c>
      <c r="X26" s="35" t="e">
        <f>IF('Standard Cost Estimate'!$U26&lt;=MAX('Standard Cost Estimate'!$W$3:$W$499),"YES","NO")</f>
        <v>#VALUE!</v>
      </c>
      <c r="Y26" s="36" t="e">
        <f>IF(AND('Standard Cost Estimate'!$X26="YES",OR('Standard Cost Estimate'!$R26&gt;0.2,'Standard Cost Estimate'!$R26&lt;-0.2)),"ANALYZE"," ")</f>
        <v>#VALUE!</v>
      </c>
      <c r="Z26" s="72" t="e">
        <f>IF(AND('Standard Cost Estimate'!$X26="YES",OR('Standard Cost Estimate'!$S26&gt;0.2,'Standard Cost Estimate'!$S26&lt;-0.2)),"ANALYZE"," ")</f>
        <v>#VALUE!</v>
      </c>
      <c r="AA26" s="67" t="e">
        <f>RANK('Standard Cost Estimate'!$G26,'Standard Cost Estimate'!$G$3:$G$499)</f>
        <v>#VALUE!</v>
      </c>
      <c r="AB26" s="68" t="e">
        <f>LARGE('Standard Cost Estimate'!$G$3:$G$499,COUNT(G$3:'Standard Cost Estimate'!$G26))+IF(ISNUMBER(AB25),AB25,0)</f>
        <v>#VALUE!</v>
      </c>
      <c r="AC26" s="67" t="e">
        <f>IF(AB26/G$500&lt;0.8,COUNT(V$3:V26)+1,1)</f>
        <v>#VALUE!</v>
      </c>
      <c r="AD26" s="93" t="e">
        <f>IF('Standard Cost Estimate'!$AA26&lt;=MAX('Standard Cost Estimate'!$AC$3:$AC$499),"YES","NO")</f>
        <v>#VALUE!</v>
      </c>
      <c r="AE26" s="94" t="e">
        <f>IF(AND('Standard Cost Estimate'!$AD26="YES",ABS('Standard Cost Estimate'!$R26)&gt;0.2),"ANALYZE"," ")</f>
        <v>#VALUE!</v>
      </c>
      <c r="AF26" s="77"/>
    </row>
    <row r="27" spans="1:32" ht="15" thickBot="1" x14ac:dyDescent="0.4">
      <c r="A27" s="50" t="e">
        <f>Table1[[#This Row],[Item Line Number]]</f>
        <v>#VALUE!</v>
      </c>
      <c r="B27" s="50" t="e">
        <f>Table1[[#This Row],[Item Number]]</f>
        <v>#VALUE!</v>
      </c>
      <c r="C27" s="51" t="e">
        <f>Table1[[#This Row],[Item Description]]</f>
        <v>#VALUE!</v>
      </c>
      <c r="D27" s="50" t="e">
        <f>Table1[[#This Row],[Quantity]]</f>
        <v>#VALUE!</v>
      </c>
      <c r="E27" s="50" t="e">
        <f>Table1[[#This Row],[Units]]</f>
        <v>#VALUE!</v>
      </c>
      <c r="F27" s="52" t="e">
        <f>Table1[[#This Row],[Engineer''s Estimate (EE)]]</f>
        <v>#VALUE!</v>
      </c>
      <c r="G27" s="53" t="e">
        <f>'Standard Cost Estimate'!$D27*'Standard Cost Estimate'!$F27</f>
        <v>#VALUE!</v>
      </c>
      <c r="H27" s="54" t="e">
        <f>'Standard Cost Estimate'!$G27/G$500</f>
        <v>#VALUE!</v>
      </c>
      <c r="I27" s="52" t="e">
        <f>Table1[[#This Row],[Low Bidder 
or CM/GC]]</f>
        <v>#VALUE!</v>
      </c>
      <c r="J27" s="53" t="e">
        <f>'Standard Cost Estimate'!$I27*'Standard Cost Estimate'!$D27</f>
        <v>#VALUE!</v>
      </c>
      <c r="K27" s="55" t="e">
        <f>'Standard Cost Estimate'!$J27/J$500</f>
        <v>#VALUE!</v>
      </c>
      <c r="L27" s="52" t="e">
        <f>TRIMMEAN(Table1[[#This Row],[Low Bidder 
or CM/GC]:[Bidder 23]],2/COUNT(Table1[[#This Row],[Low Bidder 
or CM/GC]:[Bidder 23]]))</f>
        <v>#VALUE!</v>
      </c>
      <c r="M27" s="53" t="e">
        <f>IF('Standard Cost Estimate'!$D27=0,0,'Standard Cost Estimate'!$D27*'Standard Cost Estimate'!$L27)</f>
        <v>#VALUE!</v>
      </c>
      <c r="N27" s="54" t="e">
        <f>'Standard Cost Estimate'!$M27/M$500</f>
        <v>#VALUE!</v>
      </c>
      <c r="O27" s="78" t="e">
        <f>MIN(Table1[[#This Row],[Low Bidder 
or CM/GC]:[Bidder 23]])*D27</f>
        <v>#VALUE!</v>
      </c>
      <c r="P27" s="65" t="e">
        <f>Table2[[#This Row],[LB
Amount]]</f>
        <v>#VALUE!</v>
      </c>
      <c r="Q27" s="79" t="e">
        <f>MAX(Table1[[#This Row],[Low Bidder 
or CM/GC]:[Bidder 23]])*D27</f>
        <v>#VALUE!</v>
      </c>
      <c r="R27" s="33" t="e">
        <f>('Standard Cost Estimate'!$J27-'Standard Cost Estimate'!$G27)/'Standard Cost Estimate'!$G27</f>
        <v>#VALUE!</v>
      </c>
      <c r="S27" s="32" t="e">
        <f>('Standard Cost Estimate'!$J27-'Standard Cost Estimate'!$M27)/'Standard Cost Estimate'!$M27</f>
        <v>#VALUE!</v>
      </c>
      <c r="T27" s="31" t="e">
        <f>'Standard Cost Estimate'!$J27-'Standard Cost Estimate'!$G27</f>
        <v>#VALUE!</v>
      </c>
      <c r="U27" s="28" t="e">
        <f>RANK('Standard Cost Estimate'!$J27,'Standard Cost Estimate'!$J$3:$J$499)</f>
        <v>#VALUE!</v>
      </c>
      <c r="V27" s="34" t="e">
        <f>LARGE('Standard Cost Estimate'!$J$3:$J$499,COUNT(J$3:'Standard Cost Estimate'!$J27))+IF(ISNUMBER(V26),V26,0)</f>
        <v>#VALUE!</v>
      </c>
      <c r="W27" s="28" t="e">
        <f>IF(V27/J$500&lt;0.8,COUNT(V$3:V27)+1,1)</f>
        <v>#VALUE!</v>
      </c>
      <c r="X27" s="35" t="e">
        <f>IF('Standard Cost Estimate'!$U27&lt;=MAX('Standard Cost Estimate'!$W$3:$W$499),"YES","NO")</f>
        <v>#VALUE!</v>
      </c>
      <c r="Y27" s="36" t="e">
        <f>IF(AND('Standard Cost Estimate'!$X27="YES",OR('Standard Cost Estimate'!$R27&gt;0.2,'Standard Cost Estimate'!$R27&lt;-0.2)),"ANALYZE"," ")</f>
        <v>#VALUE!</v>
      </c>
      <c r="Z27" s="72" t="e">
        <f>IF(AND('Standard Cost Estimate'!$X27="YES",OR('Standard Cost Estimate'!$S27&gt;0.2,'Standard Cost Estimate'!$S27&lt;-0.2)),"ANALYZE"," ")</f>
        <v>#VALUE!</v>
      </c>
      <c r="AA27" s="67" t="e">
        <f>RANK('Standard Cost Estimate'!$G27,'Standard Cost Estimate'!$G$3:$G$499)</f>
        <v>#VALUE!</v>
      </c>
      <c r="AB27" s="68" t="e">
        <f>LARGE('Standard Cost Estimate'!$G$3:$G$499,COUNT(G$3:'Standard Cost Estimate'!$G27))+IF(ISNUMBER(AB26),AB26,0)</f>
        <v>#VALUE!</v>
      </c>
      <c r="AC27" s="67" t="e">
        <f>IF(AB27/G$500&lt;0.8,COUNT(V$3:V27)+1,1)</f>
        <v>#VALUE!</v>
      </c>
      <c r="AD27" s="93" t="e">
        <f>IF('Standard Cost Estimate'!$AA27&lt;=MAX('Standard Cost Estimate'!$AC$3:$AC$499),"YES","NO")</f>
        <v>#VALUE!</v>
      </c>
      <c r="AE27" s="94" t="e">
        <f>IF(AND('Standard Cost Estimate'!$AD27="YES",ABS('Standard Cost Estimate'!$R27)&gt;0.2),"ANALYZE"," ")</f>
        <v>#VALUE!</v>
      </c>
      <c r="AF27" s="77"/>
    </row>
    <row r="28" spans="1:32" ht="15" thickBot="1" x14ac:dyDescent="0.4">
      <c r="A28" s="50" t="e">
        <f>Table1[[#This Row],[Item Line Number]]</f>
        <v>#VALUE!</v>
      </c>
      <c r="B28" s="50" t="e">
        <f>Table1[[#This Row],[Item Number]]</f>
        <v>#VALUE!</v>
      </c>
      <c r="C28" s="51" t="e">
        <f>Table1[[#This Row],[Item Description]]</f>
        <v>#VALUE!</v>
      </c>
      <c r="D28" s="50" t="e">
        <f>Table1[[#This Row],[Quantity]]</f>
        <v>#VALUE!</v>
      </c>
      <c r="E28" s="50" t="e">
        <f>Table1[[#This Row],[Units]]</f>
        <v>#VALUE!</v>
      </c>
      <c r="F28" s="52" t="e">
        <f>Table1[[#This Row],[Engineer''s Estimate (EE)]]</f>
        <v>#VALUE!</v>
      </c>
      <c r="G28" s="53" t="e">
        <f>'Standard Cost Estimate'!$D28*'Standard Cost Estimate'!$F28</f>
        <v>#VALUE!</v>
      </c>
      <c r="H28" s="54" t="e">
        <f>'Standard Cost Estimate'!$G28/G$500</f>
        <v>#VALUE!</v>
      </c>
      <c r="I28" s="52" t="e">
        <f>Table1[[#This Row],[Low Bidder 
or CM/GC]]</f>
        <v>#VALUE!</v>
      </c>
      <c r="J28" s="53" t="e">
        <f>'Standard Cost Estimate'!$I28*'Standard Cost Estimate'!$D28</f>
        <v>#VALUE!</v>
      </c>
      <c r="K28" s="55" t="e">
        <f>'Standard Cost Estimate'!$J28/J$500</f>
        <v>#VALUE!</v>
      </c>
      <c r="L28" s="52" t="e">
        <f>TRIMMEAN(Table1[[#This Row],[Low Bidder 
or CM/GC]:[Bidder 23]],2/COUNT(Table1[[#This Row],[Low Bidder 
or CM/GC]:[Bidder 23]]))</f>
        <v>#VALUE!</v>
      </c>
      <c r="M28" s="53" t="e">
        <f>IF('Standard Cost Estimate'!$D28=0,0,'Standard Cost Estimate'!$D28*'Standard Cost Estimate'!$L28)</f>
        <v>#VALUE!</v>
      </c>
      <c r="N28" s="54" t="e">
        <f>'Standard Cost Estimate'!$M28/M$500</f>
        <v>#VALUE!</v>
      </c>
      <c r="O28" s="78" t="e">
        <f>MIN(Table1[[#This Row],[Low Bidder 
or CM/GC]:[Bidder 23]])*D28</f>
        <v>#VALUE!</v>
      </c>
      <c r="P28" s="65" t="e">
        <f>Table2[[#This Row],[LB
Amount]]</f>
        <v>#VALUE!</v>
      </c>
      <c r="Q28" s="79" t="e">
        <f>MAX(Table1[[#This Row],[Low Bidder 
or CM/GC]:[Bidder 23]])*D28</f>
        <v>#VALUE!</v>
      </c>
      <c r="R28" s="33" t="e">
        <f>('Standard Cost Estimate'!$J28-'Standard Cost Estimate'!$G28)/'Standard Cost Estimate'!$G28</f>
        <v>#VALUE!</v>
      </c>
      <c r="S28" s="32" t="e">
        <f>('Standard Cost Estimate'!$J28-'Standard Cost Estimate'!$M28)/'Standard Cost Estimate'!$M28</f>
        <v>#VALUE!</v>
      </c>
      <c r="T28" s="31" t="e">
        <f>'Standard Cost Estimate'!$J28-'Standard Cost Estimate'!$G28</f>
        <v>#VALUE!</v>
      </c>
      <c r="U28" s="28" t="e">
        <f>RANK('Standard Cost Estimate'!$J28,'Standard Cost Estimate'!$J$3:$J$499)</f>
        <v>#VALUE!</v>
      </c>
      <c r="V28" s="34" t="e">
        <f>LARGE('Standard Cost Estimate'!$J$3:$J$499,COUNT(J$3:'Standard Cost Estimate'!$J28))+IF(ISNUMBER(V27),V27,0)</f>
        <v>#VALUE!</v>
      </c>
      <c r="W28" s="28" t="e">
        <f>IF(V28/J$500&lt;0.8,COUNT(V$3:V28)+1,1)</f>
        <v>#VALUE!</v>
      </c>
      <c r="X28" s="35" t="e">
        <f>IF('Standard Cost Estimate'!$U28&lt;=MAX('Standard Cost Estimate'!$W$3:$W$499),"YES","NO")</f>
        <v>#VALUE!</v>
      </c>
      <c r="Y28" s="36" t="e">
        <f>IF(AND('Standard Cost Estimate'!$X28="YES",OR('Standard Cost Estimate'!$R28&gt;0.2,'Standard Cost Estimate'!$R28&lt;-0.2)),"ANALYZE"," ")</f>
        <v>#VALUE!</v>
      </c>
      <c r="Z28" s="72" t="e">
        <f>IF(AND('Standard Cost Estimate'!$X28="YES",OR('Standard Cost Estimate'!$S28&gt;0.2,'Standard Cost Estimate'!$S28&lt;-0.2)),"ANALYZE"," ")</f>
        <v>#VALUE!</v>
      </c>
      <c r="AA28" s="67" t="e">
        <f>RANK('Standard Cost Estimate'!$G28,'Standard Cost Estimate'!$G$3:$G$499)</f>
        <v>#VALUE!</v>
      </c>
      <c r="AB28" s="68" t="e">
        <f>LARGE('Standard Cost Estimate'!$G$3:$G$499,COUNT(G$3:'Standard Cost Estimate'!$G28))+IF(ISNUMBER(AB27),AB27,0)</f>
        <v>#VALUE!</v>
      </c>
      <c r="AC28" s="67" t="e">
        <f>IF(AB28/G$500&lt;0.8,COUNT(V$3:V28)+1,1)</f>
        <v>#VALUE!</v>
      </c>
      <c r="AD28" s="93" t="e">
        <f>IF('Standard Cost Estimate'!$AA28&lt;=MAX('Standard Cost Estimate'!$AC$3:$AC$499),"YES","NO")</f>
        <v>#VALUE!</v>
      </c>
      <c r="AE28" s="94" t="e">
        <f>IF(AND('Standard Cost Estimate'!$AD28="YES",ABS('Standard Cost Estimate'!$R28)&gt;0.2),"ANALYZE"," ")</f>
        <v>#VALUE!</v>
      </c>
      <c r="AF28" s="77"/>
    </row>
    <row r="29" spans="1:32" ht="15" thickBot="1" x14ac:dyDescent="0.4">
      <c r="A29" s="50" t="e">
        <f>Table1[[#This Row],[Item Line Number]]</f>
        <v>#VALUE!</v>
      </c>
      <c r="B29" s="50" t="e">
        <f>Table1[[#This Row],[Item Number]]</f>
        <v>#VALUE!</v>
      </c>
      <c r="C29" s="51" t="e">
        <f>Table1[[#This Row],[Item Description]]</f>
        <v>#VALUE!</v>
      </c>
      <c r="D29" s="50" t="e">
        <f>Table1[[#This Row],[Quantity]]</f>
        <v>#VALUE!</v>
      </c>
      <c r="E29" s="50" t="e">
        <f>Table1[[#This Row],[Units]]</f>
        <v>#VALUE!</v>
      </c>
      <c r="F29" s="52" t="e">
        <f>Table1[[#This Row],[Engineer''s Estimate (EE)]]</f>
        <v>#VALUE!</v>
      </c>
      <c r="G29" s="53" t="e">
        <f>'Standard Cost Estimate'!$D29*'Standard Cost Estimate'!$F29</f>
        <v>#VALUE!</v>
      </c>
      <c r="H29" s="54" t="e">
        <f>'Standard Cost Estimate'!$G29/G$500</f>
        <v>#VALUE!</v>
      </c>
      <c r="I29" s="52" t="e">
        <f>Table1[[#This Row],[Low Bidder 
or CM/GC]]</f>
        <v>#VALUE!</v>
      </c>
      <c r="J29" s="53" t="e">
        <f>'Standard Cost Estimate'!$I29*'Standard Cost Estimate'!$D29</f>
        <v>#VALUE!</v>
      </c>
      <c r="K29" s="55" t="e">
        <f>'Standard Cost Estimate'!$J29/J$500</f>
        <v>#VALUE!</v>
      </c>
      <c r="L29" s="52" t="e">
        <f>TRIMMEAN(Table1[[#This Row],[Low Bidder 
or CM/GC]:[Bidder 23]],2/COUNT(Table1[[#This Row],[Low Bidder 
or CM/GC]:[Bidder 23]]))</f>
        <v>#VALUE!</v>
      </c>
      <c r="M29" s="53" t="e">
        <f>IF('Standard Cost Estimate'!$D29=0,0,'Standard Cost Estimate'!$D29*'Standard Cost Estimate'!$L29)</f>
        <v>#VALUE!</v>
      </c>
      <c r="N29" s="54" t="e">
        <f>'Standard Cost Estimate'!$M29/M$500</f>
        <v>#VALUE!</v>
      </c>
      <c r="O29" s="78" t="e">
        <f>MIN(Table1[[#This Row],[Low Bidder 
or CM/GC]:[Bidder 23]])*D29</f>
        <v>#VALUE!</v>
      </c>
      <c r="P29" s="65" t="e">
        <f>Table2[[#This Row],[LB
Amount]]</f>
        <v>#VALUE!</v>
      </c>
      <c r="Q29" s="79" t="e">
        <f>MAX(Table1[[#This Row],[Low Bidder 
or CM/GC]:[Bidder 23]])*D29</f>
        <v>#VALUE!</v>
      </c>
      <c r="R29" s="33" t="e">
        <f>('Standard Cost Estimate'!$J29-'Standard Cost Estimate'!$G29)/'Standard Cost Estimate'!$G29</f>
        <v>#VALUE!</v>
      </c>
      <c r="S29" s="32" t="e">
        <f>('Standard Cost Estimate'!$J29-'Standard Cost Estimate'!$M29)/'Standard Cost Estimate'!$M29</f>
        <v>#VALUE!</v>
      </c>
      <c r="T29" s="31" t="e">
        <f>'Standard Cost Estimate'!$J29-'Standard Cost Estimate'!$G29</f>
        <v>#VALUE!</v>
      </c>
      <c r="U29" s="28" t="e">
        <f>RANK('Standard Cost Estimate'!$J29,'Standard Cost Estimate'!$J$3:$J$499)</f>
        <v>#VALUE!</v>
      </c>
      <c r="V29" s="34" t="e">
        <f>LARGE('Standard Cost Estimate'!$J$3:$J$499,COUNT(J$3:'Standard Cost Estimate'!$J29))+IF(ISNUMBER(V28),V28,0)</f>
        <v>#VALUE!</v>
      </c>
      <c r="W29" s="28" t="e">
        <f>IF(V29/J$500&lt;0.8,COUNT(V$3:V29)+1,1)</f>
        <v>#VALUE!</v>
      </c>
      <c r="X29" s="35" t="e">
        <f>IF('Standard Cost Estimate'!$U29&lt;=MAX('Standard Cost Estimate'!$W$3:$W$499),"YES","NO")</f>
        <v>#VALUE!</v>
      </c>
      <c r="Y29" s="36" t="e">
        <f>IF(AND('Standard Cost Estimate'!$X29="YES",OR('Standard Cost Estimate'!$R29&gt;0.2,'Standard Cost Estimate'!$R29&lt;-0.2)),"ANALYZE"," ")</f>
        <v>#VALUE!</v>
      </c>
      <c r="Z29" s="72" t="e">
        <f>IF(AND('Standard Cost Estimate'!$X29="YES",OR('Standard Cost Estimate'!$S29&gt;0.2,'Standard Cost Estimate'!$S29&lt;-0.2)),"ANALYZE"," ")</f>
        <v>#VALUE!</v>
      </c>
      <c r="AA29" s="67" t="e">
        <f>RANK('Standard Cost Estimate'!$G29,'Standard Cost Estimate'!$G$3:$G$499)</f>
        <v>#VALUE!</v>
      </c>
      <c r="AB29" s="68" t="e">
        <f>LARGE('Standard Cost Estimate'!$G$3:$G$499,COUNT(G$3:'Standard Cost Estimate'!$G29))+IF(ISNUMBER(AB28),AB28,0)</f>
        <v>#VALUE!</v>
      </c>
      <c r="AC29" s="67" t="e">
        <f>IF(AB29/G$500&lt;0.8,COUNT(V$3:V29)+1,1)</f>
        <v>#VALUE!</v>
      </c>
      <c r="AD29" s="93" t="e">
        <f>IF('Standard Cost Estimate'!$AA29&lt;=MAX('Standard Cost Estimate'!$AC$3:$AC$499),"YES","NO")</f>
        <v>#VALUE!</v>
      </c>
      <c r="AE29" s="94" t="e">
        <f>IF(AND('Standard Cost Estimate'!$AD29="YES",ABS('Standard Cost Estimate'!$R29)&gt;0.2),"ANALYZE"," ")</f>
        <v>#VALUE!</v>
      </c>
      <c r="AF29" s="77"/>
    </row>
    <row r="30" spans="1:32" ht="15" thickBot="1" x14ac:dyDescent="0.4">
      <c r="A30" s="50" t="e">
        <f>Table1[[#This Row],[Item Line Number]]</f>
        <v>#VALUE!</v>
      </c>
      <c r="B30" s="50" t="e">
        <f>Table1[[#This Row],[Item Number]]</f>
        <v>#VALUE!</v>
      </c>
      <c r="C30" s="51" t="e">
        <f>Table1[[#This Row],[Item Description]]</f>
        <v>#VALUE!</v>
      </c>
      <c r="D30" s="50" t="e">
        <f>Table1[[#This Row],[Quantity]]</f>
        <v>#VALUE!</v>
      </c>
      <c r="E30" s="50" t="e">
        <f>Table1[[#This Row],[Units]]</f>
        <v>#VALUE!</v>
      </c>
      <c r="F30" s="52" t="e">
        <f>Table1[[#This Row],[Engineer''s Estimate (EE)]]</f>
        <v>#VALUE!</v>
      </c>
      <c r="G30" s="53" t="e">
        <f>'Standard Cost Estimate'!$D30*'Standard Cost Estimate'!$F30</f>
        <v>#VALUE!</v>
      </c>
      <c r="H30" s="54" t="e">
        <f>'Standard Cost Estimate'!$G30/G$500</f>
        <v>#VALUE!</v>
      </c>
      <c r="I30" s="52" t="e">
        <f>Table1[[#This Row],[Low Bidder 
or CM/GC]]</f>
        <v>#VALUE!</v>
      </c>
      <c r="J30" s="53" t="e">
        <f>'Standard Cost Estimate'!$I30*'Standard Cost Estimate'!$D30</f>
        <v>#VALUE!</v>
      </c>
      <c r="K30" s="55" t="e">
        <f>'Standard Cost Estimate'!$J30/J$500</f>
        <v>#VALUE!</v>
      </c>
      <c r="L30" s="52" t="e">
        <f>TRIMMEAN(Table1[[#This Row],[Low Bidder 
or CM/GC]:[Bidder 23]],2/COUNT(Table1[[#This Row],[Low Bidder 
or CM/GC]:[Bidder 23]]))</f>
        <v>#VALUE!</v>
      </c>
      <c r="M30" s="53" t="e">
        <f>IF('Standard Cost Estimate'!$D30=0,0,'Standard Cost Estimate'!$D30*'Standard Cost Estimate'!$L30)</f>
        <v>#VALUE!</v>
      </c>
      <c r="N30" s="54" t="e">
        <f>'Standard Cost Estimate'!$M30/M$500</f>
        <v>#VALUE!</v>
      </c>
      <c r="O30" s="78" t="e">
        <f>MIN(Table1[[#This Row],[Low Bidder 
or CM/GC]:[Bidder 23]])*D30</f>
        <v>#VALUE!</v>
      </c>
      <c r="P30" s="65" t="e">
        <f>Table2[[#This Row],[LB
Amount]]</f>
        <v>#VALUE!</v>
      </c>
      <c r="Q30" s="79" t="e">
        <f>MAX(Table1[[#This Row],[Low Bidder 
or CM/GC]:[Bidder 23]])*D30</f>
        <v>#VALUE!</v>
      </c>
      <c r="R30" s="33" t="e">
        <f>('Standard Cost Estimate'!$J30-'Standard Cost Estimate'!$G30)/'Standard Cost Estimate'!$G30</f>
        <v>#VALUE!</v>
      </c>
      <c r="S30" s="32" t="e">
        <f>('Standard Cost Estimate'!$J30-'Standard Cost Estimate'!$M30)/'Standard Cost Estimate'!$M30</f>
        <v>#VALUE!</v>
      </c>
      <c r="T30" s="31" t="e">
        <f>'Standard Cost Estimate'!$J30-'Standard Cost Estimate'!$G30</f>
        <v>#VALUE!</v>
      </c>
      <c r="U30" s="28" t="e">
        <f>RANK('Standard Cost Estimate'!$J30,'Standard Cost Estimate'!$J$3:$J$499)</f>
        <v>#VALUE!</v>
      </c>
      <c r="V30" s="34" t="e">
        <f>LARGE('Standard Cost Estimate'!$J$3:$J$499,COUNT(J$3:'Standard Cost Estimate'!$J30))+IF(ISNUMBER(V29),V29,0)</f>
        <v>#VALUE!</v>
      </c>
      <c r="W30" s="28" t="e">
        <f>IF(V30/J$500&lt;0.8,COUNT(V$3:V30)+1,1)</f>
        <v>#VALUE!</v>
      </c>
      <c r="X30" s="35" t="e">
        <f>IF('Standard Cost Estimate'!$U30&lt;=MAX('Standard Cost Estimate'!$W$3:$W$499),"YES","NO")</f>
        <v>#VALUE!</v>
      </c>
      <c r="Y30" s="36" t="e">
        <f>IF(AND('Standard Cost Estimate'!$X30="YES",OR('Standard Cost Estimate'!$R30&gt;0.2,'Standard Cost Estimate'!$R30&lt;-0.2)),"ANALYZE"," ")</f>
        <v>#VALUE!</v>
      </c>
      <c r="Z30" s="72" t="e">
        <f>IF(AND('Standard Cost Estimate'!$X30="YES",OR('Standard Cost Estimate'!$S30&gt;0.2,'Standard Cost Estimate'!$S30&lt;-0.2)),"ANALYZE"," ")</f>
        <v>#VALUE!</v>
      </c>
      <c r="AA30" s="67" t="e">
        <f>RANK('Standard Cost Estimate'!$G30,'Standard Cost Estimate'!$G$3:$G$499)</f>
        <v>#VALUE!</v>
      </c>
      <c r="AB30" s="68" t="e">
        <f>LARGE('Standard Cost Estimate'!$G$3:$G$499,COUNT(G$3:'Standard Cost Estimate'!$G30))+IF(ISNUMBER(AB29),AB29,0)</f>
        <v>#VALUE!</v>
      </c>
      <c r="AC30" s="67" t="e">
        <f>IF(AB30/G$500&lt;0.8,COUNT(V$3:V30)+1,1)</f>
        <v>#VALUE!</v>
      </c>
      <c r="AD30" s="93" t="e">
        <f>IF('Standard Cost Estimate'!$AA30&lt;=MAX('Standard Cost Estimate'!$AC$3:$AC$499),"YES","NO")</f>
        <v>#VALUE!</v>
      </c>
      <c r="AE30" s="94" t="e">
        <f>IF(AND('Standard Cost Estimate'!$AD30="YES",ABS('Standard Cost Estimate'!$R30)&gt;0.2),"ANALYZE"," ")</f>
        <v>#VALUE!</v>
      </c>
      <c r="AF30" s="77"/>
    </row>
    <row r="31" spans="1:32" ht="15" thickBot="1" x14ac:dyDescent="0.4">
      <c r="A31" s="50" t="e">
        <f>Table1[[#This Row],[Item Line Number]]</f>
        <v>#VALUE!</v>
      </c>
      <c r="B31" s="50" t="e">
        <f>Table1[[#This Row],[Item Number]]</f>
        <v>#VALUE!</v>
      </c>
      <c r="C31" s="51" t="e">
        <f>Table1[[#This Row],[Item Description]]</f>
        <v>#VALUE!</v>
      </c>
      <c r="D31" s="50" t="e">
        <f>Table1[[#This Row],[Quantity]]</f>
        <v>#VALUE!</v>
      </c>
      <c r="E31" s="50" t="e">
        <f>Table1[[#This Row],[Units]]</f>
        <v>#VALUE!</v>
      </c>
      <c r="F31" s="52" t="e">
        <f>Table1[[#This Row],[Engineer''s Estimate (EE)]]</f>
        <v>#VALUE!</v>
      </c>
      <c r="G31" s="53" t="e">
        <f>'Standard Cost Estimate'!$D31*'Standard Cost Estimate'!$F31</f>
        <v>#VALUE!</v>
      </c>
      <c r="H31" s="54" t="e">
        <f>'Standard Cost Estimate'!$G31/G$500</f>
        <v>#VALUE!</v>
      </c>
      <c r="I31" s="52" t="e">
        <f>Table1[[#This Row],[Low Bidder 
or CM/GC]]</f>
        <v>#VALUE!</v>
      </c>
      <c r="J31" s="53" t="e">
        <f>'Standard Cost Estimate'!$I31*'Standard Cost Estimate'!$D31</f>
        <v>#VALUE!</v>
      </c>
      <c r="K31" s="55" t="e">
        <f>'Standard Cost Estimate'!$J31/J$500</f>
        <v>#VALUE!</v>
      </c>
      <c r="L31" s="52" t="e">
        <f>TRIMMEAN(Table1[[#This Row],[Low Bidder 
or CM/GC]:[Bidder 23]],2/COUNT(Table1[[#This Row],[Low Bidder 
or CM/GC]:[Bidder 23]]))</f>
        <v>#VALUE!</v>
      </c>
      <c r="M31" s="53" t="e">
        <f>IF('Standard Cost Estimate'!$D31=0,0,'Standard Cost Estimate'!$D31*'Standard Cost Estimate'!$L31)</f>
        <v>#VALUE!</v>
      </c>
      <c r="N31" s="54" t="e">
        <f>'Standard Cost Estimate'!$M31/M$500</f>
        <v>#VALUE!</v>
      </c>
      <c r="O31" s="78" t="e">
        <f>MIN(Table1[[#This Row],[Low Bidder 
or CM/GC]:[Bidder 23]])*D31</f>
        <v>#VALUE!</v>
      </c>
      <c r="P31" s="65" t="e">
        <f>Table2[[#This Row],[LB
Amount]]</f>
        <v>#VALUE!</v>
      </c>
      <c r="Q31" s="79" t="e">
        <f>MAX(Table1[[#This Row],[Low Bidder 
or CM/GC]:[Bidder 23]])*D31</f>
        <v>#VALUE!</v>
      </c>
      <c r="R31" s="33" t="e">
        <f>('Standard Cost Estimate'!$J31-'Standard Cost Estimate'!$G31)/'Standard Cost Estimate'!$G31</f>
        <v>#VALUE!</v>
      </c>
      <c r="S31" s="32" t="e">
        <f>('Standard Cost Estimate'!$J31-'Standard Cost Estimate'!$M31)/'Standard Cost Estimate'!$M31</f>
        <v>#VALUE!</v>
      </c>
      <c r="T31" s="31" t="e">
        <f>'Standard Cost Estimate'!$J31-'Standard Cost Estimate'!$G31</f>
        <v>#VALUE!</v>
      </c>
      <c r="U31" s="28" t="e">
        <f>RANK('Standard Cost Estimate'!$J31,'Standard Cost Estimate'!$J$3:$J$499)</f>
        <v>#VALUE!</v>
      </c>
      <c r="V31" s="34" t="e">
        <f>LARGE('Standard Cost Estimate'!$J$3:$J$499,COUNT(J$3:'Standard Cost Estimate'!$J31))+IF(ISNUMBER(V30),V30,0)</f>
        <v>#VALUE!</v>
      </c>
      <c r="W31" s="28" t="e">
        <f>IF(V31/J$500&lt;0.8,COUNT(V$3:V31)+1,1)</f>
        <v>#VALUE!</v>
      </c>
      <c r="X31" s="35" t="e">
        <f>IF('Standard Cost Estimate'!$U31&lt;=MAX('Standard Cost Estimate'!$W$3:$W$499),"YES","NO")</f>
        <v>#VALUE!</v>
      </c>
      <c r="Y31" s="36" t="e">
        <f>IF(AND('Standard Cost Estimate'!$X31="YES",OR('Standard Cost Estimate'!$R31&gt;0.2,'Standard Cost Estimate'!$R31&lt;-0.2)),"ANALYZE"," ")</f>
        <v>#VALUE!</v>
      </c>
      <c r="Z31" s="72" t="e">
        <f>IF(AND('Standard Cost Estimate'!$X31="YES",OR('Standard Cost Estimate'!$S31&gt;0.2,'Standard Cost Estimate'!$S31&lt;-0.2)),"ANALYZE"," ")</f>
        <v>#VALUE!</v>
      </c>
      <c r="AA31" s="67" t="e">
        <f>RANK('Standard Cost Estimate'!$G31,'Standard Cost Estimate'!$G$3:$G$499)</f>
        <v>#VALUE!</v>
      </c>
      <c r="AB31" s="68" t="e">
        <f>LARGE('Standard Cost Estimate'!$G$3:$G$499,COUNT(G$3:'Standard Cost Estimate'!$G31))+IF(ISNUMBER(AB30),AB30,0)</f>
        <v>#VALUE!</v>
      </c>
      <c r="AC31" s="67" t="e">
        <f>IF(AB31/G$500&lt;0.8,COUNT(V$3:V31)+1,1)</f>
        <v>#VALUE!</v>
      </c>
      <c r="AD31" s="93" t="e">
        <f>IF('Standard Cost Estimate'!$AA31&lt;=MAX('Standard Cost Estimate'!$AC$3:$AC$499),"YES","NO")</f>
        <v>#VALUE!</v>
      </c>
      <c r="AE31" s="94" t="e">
        <f>IF(AND('Standard Cost Estimate'!$AD31="YES",ABS('Standard Cost Estimate'!$R31)&gt;0.2),"ANALYZE"," ")</f>
        <v>#VALUE!</v>
      </c>
      <c r="AF31" s="77"/>
    </row>
    <row r="32" spans="1:32" ht="15" thickBot="1" x14ac:dyDescent="0.4">
      <c r="A32" s="50" t="e">
        <f>Table1[[#This Row],[Item Line Number]]</f>
        <v>#VALUE!</v>
      </c>
      <c r="B32" s="50" t="e">
        <f>Table1[[#This Row],[Item Number]]</f>
        <v>#VALUE!</v>
      </c>
      <c r="C32" s="51" t="e">
        <f>Table1[[#This Row],[Item Description]]</f>
        <v>#VALUE!</v>
      </c>
      <c r="D32" s="50" t="e">
        <f>Table1[[#This Row],[Quantity]]</f>
        <v>#VALUE!</v>
      </c>
      <c r="E32" s="50" t="e">
        <f>Table1[[#This Row],[Units]]</f>
        <v>#VALUE!</v>
      </c>
      <c r="F32" s="52" t="e">
        <f>Table1[[#This Row],[Engineer''s Estimate (EE)]]</f>
        <v>#VALUE!</v>
      </c>
      <c r="G32" s="53" t="e">
        <f>'Standard Cost Estimate'!$D32*'Standard Cost Estimate'!$F32</f>
        <v>#VALUE!</v>
      </c>
      <c r="H32" s="54" t="e">
        <f>'Standard Cost Estimate'!$G32/G$500</f>
        <v>#VALUE!</v>
      </c>
      <c r="I32" s="52" t="e">
        <f>Table1[[#This Row],[Low Bidder 
or CM/GC]]</f>
        <v>#VALUE!</v>
      </c>
      <c r="J32" s="53" t="e">
        <f>'Standard Cost Estimate'!$I32*'Standard Cost Estimate'!$D32</f>
        <v>#VALUE!</v>
      </c>
      <c r="K32" s="55" t="e">
        <f>'Standard Cost Estimate'!$J32/J$500</f>
        <v>#VALUE!</v>
      </c>
      <c r="L32" s="52" t="e">
        <f>TRIMMEAN(Table1[[#This Row],[Low Bidder 
or CM/GC]:[Bidder 23]],2/COUNT(Table1[[#This Row],[Low Bidder 
or CM/GC]:[Bidder 23]]))</f>
        <v>#VALUE!</v>
      </c>
      <c r="M32" s="53" t="e">
        <f>IF('Standard Cost Estimate'!$D32=0,0,'Standard Cost Estimate'!$D32*'Standard Cost Estimate'!$L32)</f>
        <v>#VALUE!</v>
      </c>
      <c r="N32" s="54" t="e">
        <f>'Standard Cost Estimate'!$M32/M$500</f>
        <v>#VALUE!</v>
      </c>
      <c r="O32" s="78" t="e">
        <f>MIN(Table1[[#This Row],[Low Bidder 
or CM/GC]:[Bidder 23]])*D32</f>
        <v>#VALUE!</v>
      </c>
      <c r="P32" s="65" t="e">
        <f>Table2[[#This Row],[LB
Amount]]</f>
        <v>#VALUE!</v>
      </c>
      <c r="Q32" s="79" t="e">
        <f>MAX(Table1[[#This Row],[Low Bidder 
or CM/GC]:[Bidder 23]])*D32</f>
        <v>#VALUE!</v>
      </c>
      <c r="R32" s="33" t="e">
        <f>('Standard Cost Estimate'!$J32-'Standard Cost Estimate'!$G32)/'Standard Cost Estimate'!$G32</f>
        <v>#VALUE!</v>
      </c>
      <c r="S32" s="32" t="e">
        <f>('Standard Cost Estimate'!$J32-'Standard Cost Estimate'!$M32)/'Standard Cost Estimate'!$M32</f>
        <v>#VALUE!</v>
      </c>
      <c r="T32" s="31" t="e">
        <f>'Standard Cost Estimate'!$J32-'Standard Cost Estimate'!$G32</f>
        <v>#VALUE!</v>
      </c>
      <c r="U32" s="28" t="e">
        <f>RANK('Standard Cost Estimate'!$J32,'Standard Cost Estimate'!$J$3:$J$499)</f>
        <v>#VALUE!</v>
      </c>
      <c r="V32" s="34" t="e">
        <f>LARGE('Standard Cost Estimate'!$J$3:$J$499,COUNT(J$3:'Standard Cost Estimate'!$J32))+IF(ISNUMBER(V31),V31,0)</f>
        <v>#VALUE!</v>
      </c>
      <c r="W32" s="28" t="e">
        <f>IF(V32/J$500&lt;0.8,COUNT(V$3:V32)+1,1)</f>
        <v>#VALUE!</v>
      </c>
      <c r="X32" s="35" t="e">
        <f>IF('Standard Cost Estimate'!$U32&lt;=MAX('Standard Cost Estimate'!$W$3:$W$499),"YES","NO")</f>
        <v>#VALUE!</v>
      </c>
      <c r="Y32" s="36" t="e">
        <f>IF(AND('Standard Cost Estimate'!$X32="YES",OR('Standard Cost Estimate'!$R32&gt;0.2,'Standard Cost Estimate'!$R32&lt;-0.2)),"ANALYZE"," ")</f>
        <v>#VALUE!</v>
      </c>
      <c r="Z32" s="72" t="e">
        <f>IF(AND('Standard Cost Estimate'!$X32="YES",OR('Standard Cost Estimate'!$S32&gt;0.2,'Standard Cost Estimate'!$S32&lt;-0.2)),"ANALYZE"," ")</f>
        <v>#VALUE!</v>
      </c>
      <c r="AA32" s="67" t="e">
        <f>RANK('Standard Cost Estimate'!$G32,'Standard Cost Estimate'!$G$3:$G$499)</f>
        <v>#VALUE!</v>
      </c>
      <c r="AB32" s="68" t="e">
        <f>LARGE('Standard Cost Estimate'!$G$3:$G$499,COUNT(G$3:'Standard Cost Estimate'!$G32))+IF(ISNUMBER(AB31),AB31,0)</f>
        <v>#VALUE!</v>
      </c>
      <c r="AC32" s="67" t="e">
        <f>IF(AB32/G$500&lt;0.8,COUNT(V$3:V32)+1,1)</f>
        <v>#VALUE!</v>
      </c>
      <c r="AD32" s="93" t="e">
        <f>IF('Standard Cost Estimate'!$AA32&lt;=MAX('Standard Cost Estimate'!$AC$3:$AC$499),"YES","NO")</f>
        <v>#VALUE!</v>
      </c>
      <c r="AE32" s="94" t="e">
        <f>IF(AND('Standard Cost Estimate'!$AD32="YES",ABS('Standard Cost Estimate'!$R32)&gt;0.2),"ANALYZE"," ")</f>
        <v>#VALUE!</v>
      </c>
      <c r="AF32" s="77"/>
    </row>
    <row r="33" spans="1:32" ht="15" thickBot="1" x14ac:dyDescent="0.4">
      <c r="A33" s="50" t="e">
        <f>Table1[[#This Row],[Item Line Number]]</f>
        <v>#VALUE!</v>
      </c>
      <c r="B33" s="50" t="e">
        <f>Table1[[#This Row],[Item Number]]</f>
        <v>#VALUE!</v>
      </c>
      <c r="C33" s="51" t="e">
        <f>Table1[[#This Row],[Item Description]]</f>
        <v>#VALUE!</v>
      </c>
      <c r="D33" s="50" t="e">
        <f>Table1[[#This Row],[Quantity]]</f>
        <v>#VALUE!</v>
      </c>
      <c r="E33" s="50" t="e">
        <f>Table1[[#This Row],[Units]]</f>
        <v>#VALUE!</v>
      </c>
      <c r="F33" s="52" t="e">
        <f>Table1[[#This Row],[Engineer''s Estimate (EE)]]</f>
        <v>#VALUE!</v>
      </c>
      <c r="G33" s="53" t="e">
        <f>'Standard Cost Estimate'!$D33*'Standard Cost Estimate'!$F33</f>
        <v>#VALUE!</v>
      </c>
      <c r="H33" s="54" t="e">
        <f>'Standard Cost Estimate'!$G33/G$500</f>
        <v>#VALUE!</v>
      </c>
      <c r="I33" s="52" t="e">
        <f>Table1[[#This Row],[Low Bidder 
or CM/GC]]</f>
        <v>#VALUE!</v>
      </c>
      <c r="J33" s="53" t="e">
        <f>'Standard Cost Estimate'!$I33*'Standard Cost Estimate'!$D33</f>
        <v>#VALUE!</v>
      </c>
      <c r="K33" s="55" t="e">
        <f>'Standard Cost Estimate'!$J33/J$500</f>
        <v>#VALUE!</v>
      </c>
      <c r="L33" s="52" t="e">
        <f>TRIMMEAN(Table1[[#This Row],[Low Bidder 
or CM/GC]:[Bidder 23]],2/COUNT(Table1[[#This Row],[Low Bidder 
or CM/GC]:[Bidder 23]]))</f>
        <v>#VALUE!</v>
      </c>
      <c r="M33" s="53" t="e">
        <f>IF('Standard Cost Estimate'!$D33=0,0,'Standard Cost Estimate'!$D33*'Standard Cost Estimate'!$L33)</f>
        <v>#VALUE!</v>
      </c>
      <c r="N33" s="54" t="e">
        <f>'Standard Cost Estimate'!$M33/M$500</f>
        <v>#VALUE!</v>
      </c>
      <c r="O33" s="78" t="e">
        <f>MIN(Table1[[#This Row],[Low Bidder 
or CM/GC]:[Bidder 23]])*D33</f>
        <v>#VALUE!</v>
      </c>
      <c r="P33" s="65" t="e">
        <f>Table2[[#This Row],[LB
Amount]]</f>
        <v>#VALUE!</v>
      </c>
      <c r="Q33" s="79" t="e">
        <f>MAX(Table1[[#This Row],[Low Bidder 
or CM/GC]:[Bidder 23]])*D33</f>
        <v>#VALUE!</v>
      </c>
      <c r="R33" s="33" t="e">
        <f>('Standard Cost Estimate'!$J33-'Standard Cost Estimate'!$G33)/'Standard Cost Estimate'!$G33</f>
        <v>#VALUE!</v>
      </c>
      <c r="S33" s="32" t="e">
        <f>('Standard Cost Estimate'!$J33-'Standard Cost Estimate'!$M33)/'Standard Cost Estimate'!$M33</f>
        <v>#VALUE!</v>
      </c>
      <c r="T33" s="31" t="e">
        <f>'Standard Cost Estimate'!$J33-'Standard Cost Estimate'!$G33</f>
        <v>#VALUE!</v>
      </c>
      <c r="U33" s="28" t="e">
        <f>RANK('Standard Cost Estimate'!$J33,'Standard Cost Estimate'!$J$3:$J$499)</f>
        <v>#VALUE!</v>
      </c>
      <c r="V33" s="34" t="e">
        <f>LARGE('Standard Cost Estimate'!$J$3:$J$499,COUNT(J$3:'Standard Cost Estimate'!$J33))+IF(ISNUMBER(V32),V32,0)</f>
        <v>#VALUE!</v>
      </c>
      <c r="W33" s="28" t="e">
        <f>IF(V33/J$500&lt;0.8,COUNT(V$3:V33)+1,1)</f>
        <v>#VALUE!</v>
      </c>
      <c r="X33" s="35" t="e">
        <f>IF('Standard Cost Estimate'!$U33&lt;=MAX('Standard Cost Estimate'!$W$3:$W$499),"YES","NO")</f>
        <v>#VALUE!</v>
      </c>
      <c r="Y33" s="36" t="e">
        <f>IF(AND('Standard Cost Estimate'!$X33="YES",OR('Standard Cost Estimate'!$R33&gt;0.2,'Standard Cost Estimate'!$R33&lt;-0.2)),"ANALYZE"," ")</f>
        <v>#VALUE!</v>
      </c>
      <c r="Z33" s="72" t="e">
        <f>IF(AND('Standard Cost Estimate'!$X33="YES",OR('Standard Cost Estimate'!$S33&gt;0.2,'Standard Cost Estimate'!$S33&lt;-0.2)),"ANALYZE"," ")</f>
        <v>#VALUE!</v>
      </c>
      <c r="AA33" s="67" t="e">
        <f>RANK('Standard Cost Estimate'!$G33,'Standard Cost Estimate'!$G$3:$G$499)</f>
        <v>#VALUE!</v>
      </c>
      <c r="AB33" s="68" t="e">
        <f>LARGE('Standard Cost Estimate'!$G$3:$G$499,COUNT(G$3:'Standard Cost Estimate'!$G33))+IF(ISNUMBER(AB32),AB32,0)</f>
        <v>#VALUE!</v>
      </c>
      <c r="AC33" s="67" t="e">
        <f>IF(AB33/G$500&lt;0.8,COUNT(V$3:V33)+1,1)</f>
        <v>#VALUE!</v>
      </c>
      <c r="AD33" s="93" t="e">
        <f>IF('Standard Cost Estimate'!$AA33&lt;=MAX('Standard Cost Estimate'!$AC$3:$AC$499),"YES","NO")</f>
        <v>#VALUE!</v>
      </c>
      <c r="AE33" s="94" t="e">
        <f>IF(AND('Standard Cost Estimate'!$AD33="YES",ABS('Standard Cost Estimate'!$R33)&gt;0.2),"ANALYZE"," ")</f>
        <v>#VALUE!</v>
      </c>
      <c r="AF33" s="77"/>
    </row>
    <row r="34" spans="1:32" ht="15" thickBot="1" x14ac:dyDescent="0.4">
      <c r="A34" s="50" t="e">
        <f>Table1[[#This Row],[Item Line Number]]</f>
        <v>#VALUE!</v>
      </c>
      <c r="B34" s="50" t="e">
        <f>Table1[[#This Row],[Item Number]]</f>
        <v>#VALUE!</v>
      </c>
      <c r="C34" s="51" t="e">
        <f>Table1[[#This Row],[Item Description]]</f>
        <v>#VALUE!</v>
      </c>
      <c r="D34" s="50" t="e">
        <f>Table1[[#This Row],[Quantity]]</f>
        <v>#VALUE!</v>
      </c>
      <c r="E34" s="50" t="e">
        <f>Table1[[#This Row],[Units]]</f>
        <v>#VALUE!</v>
      </c>
      <c r="F34" s="52" t="e">
        <f>Table1[[#This Row],[Engineer''s Estimate (EE)]]</f>
        <v>#VALUE!</v>
      </c>
      <c r="G34" s="53" t="e">
        <f>'Standard Cost Estimate'!$D34*'Standard Cost Estimate'!$F34</f>
        <v>#VALUE!</v>
      </c>
      <c r="H34" s="54" t="e">
        <f>'Standard Cost Estimate'!$G34/G$500</f>
        <v>#VALUE!</v>
      </c>
      <c r="I34" s="52" t="e">
        <f>Table1[[#This Row],[Low Bidder 
or CM/GC]]</f>
        <v>#VALUE!</v>
      </c>
      <c r="J34" s="53" t="e">
        <f>'Standard Cost Estimate'!$I34*'Standard Cost Estimate'!$D34</f>
        <v>#VALUE!</v>
      </c>
      <c r="K34" s="55" t="e">
        <f>'Standard Cost Estimate'!$J34/J$500</f>
        <v>#VALUE!</v>
      </c>
      <c r="L34" s="52" t="e">
        <f>TRIMMEAN(Table1[[#This Row],[Low Bidder 
or CM/GC]:[Bidder 23]],2/COUNT(Table1[[#This Row],[Low Bidder 
or CM/GC]:[Bidder 23]]))</f>
        <v>#VALUE!</v>
      </c>
      <c r="M34" s="53" t="e">
        <f>IF('Standard Cost Estimate'!$D34=0,0,'Standard Cost Estimate'!$D34*'Standard Cost Estimate'!$L34)</f>
        <v>#VALUE!</v>
      </c>
      <c r="N34" s="54" t="e">
        <f>'Standard Cost Estimate'!$M34/M$500</f>
        <v>#VALUE!</v>
      </c>
      <c r="O34" s="78" t="e">
        <f>MIN(Table1[[#This Row],[Low Bidder 
or CM/GC]:[Bidder 23]])*D34</f>
        <v>#VALUE!</v>
      </c>
      <c r="P34" s="65" t="e">
        <f>Table2[[#This Row],[LB
Amount]]</f>
        <v>#VALUE!</v>
      </c>
      <c r="Q34" s="79" t="e">
        <f>MAX(Table1[[#This Row],[Low Bidder 
or CM/GC]:[Bidder 23]])*D34</f>
        <v>#VALUE!</v>
      </c>
      <c r="R34" s="33" t="e">
        <f>('Standard Cost Estimate'!$J34-'Standard Cost Estimate'!$G34)/'Standard Cost Estimate'!$G34</f>
        <v>#VALUE!</v>
      </c>
      <c r="S34" s="32" t="e">
        <f>('Standard Cost Estimate'!$J34-'Standard Cost Estimate'!$M34)/'Standard Cost Estimate'!$M34</f>
        <v>#VALUE!</v>
      </c>
      <c r="T34" s="31" t="e">
        <f>'Standard Cost Estimate'!$J34-'Standard Cost Estimate'!$G34</f>
        <v>#VALUE!</v>
      </c>
      <c r="U34" s="28" t="e">
        <f>RANK('Standard Cost Estimate'!$J34,'Standard Cost Estimate'!$J$3:$J$499)</f>
        <v>#VALUE!</v>
      </c>
      <c r="V34" s="34" t="e">
        <f>LARGE('Standard Cost Estimate'!$J$3:$J$499,COUNT(J$3:'Standard Cost Estimate'!$J34))+IF(ISNUMBER(V33),V33,0)</f>
        <v>#VALUE!</v>
      </c>
      <c r="W34" s="28" t="e">
        <f>IF(V34/J$500&lt;0.8,COUNT(V$3:V34)+1,1)</f>
        <v>#VALUE!</v>
      </c>
      <c r="X34" s="35" t="e">
        <f>IF('Standard Cost Estimate'!$U34&lt;=MAX('Standard Cost Estimate'!$W$3:$W$499),"YES","NO")</f>
        <v>#VALUE!</v>
      </c>
      <c r="Y34" s="36" t="e">
        <f>IF(AND('Standard Cost Estimate'!$X34="YES",OR('Standard Cost Estimate'!$R34&gt;0.2,'Standard Cost Estimate'!$R34&lt;-0.2)),"ANALYZE"," ")</f>
        <v>#VALUE!</v>
      </c>
      <c r="Z34" s="72" t="e">
        <f>IF(AND('Standard Cost Estimate'!$X34="YES",OR('Standard Cost Estimate'!$S34&gt;0.2,'Standard Cost Estimate'!$S34&lt;-0.2)),"ANALYZE"," ")</f>
        <v>#VALUE!</v>
      </c>
      <c r="AA34" s="67" t="e">
        <f>RANK('Standard Cost Estimate'!$G34,'Standard Cost Estimate'!$G$3:$G$499)</f>
        <v>#VALUE!</v>
      </c>
      <c r="AB34" s="68" t="e">
        <f>LARGE('Standard Cost Estimate'!$G$3:$G$499,COUNT(G$3:'Standard Cost Estimate'!$G34))+IF(ISNUMBER(AB33),AB33,0)</f>
        <v>#VALUE!</v>
      </c>
      <c r="AC34" s="67" t="e">
        <f>IF(AB34/G$500&lt;0.8,COUNT(V$3:V34)+1,1)</f>
        <v>#VALUE!</v>
      </c>
      <c r="AD34" s="93" t="e">
        <f>IF('Standard Cost Estimate'!$AA34&lt;=MAX('Standard Cost Estimate'!$AC$3:$AC$499),"YES","NO")</f>
        <v>#VALUE!</v>
      </c>
      <c r="AE34" s="94" t="e">
        <f>IF(AND('Standard Cost Estimate'!$AD34="YES",ABS('Standard Cost Estimate'!$R34)&gt;0.2),"ANALYZE"," ")</f>
        <v>#VALUE!</v>
      </c>
      <c r="AF34" s="77"/>
    </row>
    <row r="35" spans="1:32" ht="15" thickBot="1" x14ac:dyDescent="0.4">
      <c r="A35" s="50" t="e">
        <f>Table1[[#This Row],[Item Line Number]]</f>
        <v>#VALUE!</v>
      </c>
      <c r="B35" s="50" t="e">
        <f>Table1[[#This Row],[Item Number]]</f>
        <v>#VALUE!</v>
      </c>
      <c r="C35" s="51" t="e">
        <f>Table1[[#This Row],[Item Description]]</f>
        <v>#VALUE!</v>
      </c>
      <c r="D35" s="50" t="e">
        <f>Table1[[#This Row],[Quantity]]</f>
        <v>#VALUE!</v>
      </c>
      <c r="E35" s="50" t="e">
        <f>Table1[[#This Row],[Units]]</f>
        <v>#VALUE!</v>
      </c>
      <c r="F35" s="52" t="e">
        <f>Table1[[#This Row],[Engineer''s Estimate (EE)]]</f>
        <v>#VALUE!</v>
      </c>
      <c r="G35" s="53" t="e">
        <f>'Standard Cost Estimate'!$D35*'Standard Cost Estimate'!$F35</f>
        <v>#VALUE!</v>
      </c>
      <c r="H35" s="54" t="e">
        <f>'Standard Cost Estimate'!$G35/G$500</f>
        <v>#VALUE!</v>
      </c>
      <c r="I35" s="52" t="e">
        <f>Table1[[#This Row],[Low Bidder 
or CM/GC]]</f>
        <v>#VALUE!</v>
      </c>
      <c r="J35" s="53" t="e">
        <f>'Standard Cost Estimate'!$I35*'Standard Cost Estimate'!$D35</f>
        <v>#VALUE!</v>
      </c>
      <c r="K35" s="55" t="e">
        <f>'Standard Cost Estimate'!$J35/J$500</f>
        <v>#VALUE!</v>
      </c>
      <c r="L35" s="52" t="e">
        <f>TRIMMEAN(Table1[[#This Row],[Low Bidder 
or CM/GC]:[Bidder 23]],2/COUNT(Table1[[#This Row],[Low Bidder 
or CM/GC]:[Bidder 23]]))</f>
        <v>#VALUE!</v>
      </c>
      <c r="M35" s="53" t="e">
        <f>IF('Standard Cost Estimate'!$D35=0,0,'Standard Cost Estimate'!$D35*'Standard Cost Estimate'!$L35)</f>
        <v>#VALUE!</v>
      </c>
      <c r="N35" s="54" t="e">
        <f>'Standard Cost Estimate'!$M35/M$500</f>
        <v>#VALUE!</v>
      </c>
      <c r="O35" s="78" t="e">
        <f>MIN(Table1[[#This Row],[Low Bidder 
or CM/GC]:[Bidder 23]])*D35</f>
        <v>#VALUE!</v>
      </c>
      <c r="P35" s="65" t="e">
        <f>Table2[[#This Row],[LB
Amount]]</f>
        <v>#VALUE!</v>
      </c>
      <c r="Q35" s="79" t="e">
        <f>MAX(Table1[[#This Row],[Low Bidder 
or CM/GC]:[Bidder 23]])*D35</f>
        <v>#VALUE!</v>
      </c>
      <c r="R35" s="33" t="e">
        <f>('Standard Cost Estimate'!$J35-'Standard Cost Estimate'!$G35)/'Standard Cost Estimate'!$G35</f>
        <v>#VALUE!</v>
      </c>
      <c r="S35" s="32" t="e">
        <f>('Standard Cost Estimate'!$J35-'Standard Cost Estimate'!$M35)/'Standard Cost Estimate'!$M35</f>
        <v>#VALUE!</v>
      </c>
      <c r="T35" s="31" t="e">
        <f>'Standard Cost Estimate'!$J35-'Standard Cost Estimate'!$G35</f>
        <v>#VALUE!</v>
      </c>
      <c r="U35" s="28" t="e">
        <f>RANK('Standard Cost Estimate'!$J35,'Standard Cost Estimate'!$J$3:$J$499)</f>
        <v>#VALUE!</v>
      </c>
      <c r="V35" s="34" t="e">
        <f>LARGE('Standard Cost Estimate'!$J$3:$J$499,COUNT(J$3:'Standard Cost Estimate'!$J35))+IF(ISNUMBER(V34),V34,0)</f>
        <v>#VALUE!</v>
      </c>
      <c r="W35" s="28" t="e">
        <f>IF(V35/J$500&lt;0.8,COUNT(V$3:V35)+1,1)</f>
        <v>#VALUE!</v>
      </c>
      <c r="X35" s="35" t="e">
        <f>IF('Standard Cost Estimate'!$U35&lt;=MAX('Standard Cost Estimate'!$W$3:$W$499),"YES","NO")</f>
        <v>#VALUE!</v>
      </c>
      <c r="Y35" s="36" t="e">
        <f>IF(AND('Standard Cost Estimate'!$X35="YES",OR('Standard Cost Estimate'!$R35&gt;0.2,'Standard Cost Estimate'!$R35&lt;-0.2)),"ANALYZE"," ")</f>
        <v>#VALUE!</v>
      </c>
      <c r="Z35" s="72" t="e">
        <f>IF(AND('Standard Cost Estimate'!$X35="YES",OR('Standard Cost Estimate'!$S35&gt;0.2,'Standard Cost Estimate'!$S35&lt;-0.2)),"ANALYZE"," ")</f>
        <v>#VALUE!</v>
      </c>
      <c r="AA35" s="67" t="e">
        <f>RANK('Standard Cost Estimate'!$G35,'Standard Cost Estimate'!$G$3:$G$499)</f>
        <v>#VALUE!</v>
      </c>
      <c r="AB35" s="68" t="e">
        <f>LARGE('Standard Cost Estimate'!$G$3:$G$499,COUNT(G$3:'Standard Cost Estimate'!$G35))+IF(ISNUMBER(AB34),AB34,0)</f>
        <v>#VALUE!</v>
      </c>
      <c r="AC35" s="67" t="e">
        <f>IF(AB35/G$500&lt;0.8,COUNT(V$3:V35)+1,1)</f>
        <v>#VALUE!</v>
      </c>
      <c r="AD35" s="93" t="e">
        <f>IF('Standard Cost Estimate'!$AA35&lt;=MAX('Standard Cost Estimate'!$AC$3:$AC$499),"YES","NO")</f>
        <v>#VALUE!</v>
      </c>
      <c r="AE35" s="94" t="e">
        <f>IF(AND('Standard Cost Estimate'!$AD35="YES",ABS('Standard Cost Estimate'!$R35)&gt;0.2),"ANALYZE"," ")</f>
        <v>#VALUE!</v>
      </c>
      <c r="AF35" s="77"/>
    </row>
    <row r="36" spans="1:32" ht="15" thickBot="1" x14ac:dyDescent="0.4">
      <c r="A36" s="50" t="e">
        <f>Table1[[#This Row],[Item Line Number]]</f>
        <v>#VALUE!</v>
      </c>
      <c r="B36" s="50" t="e">
        <f>Table1[[#This Row],[Item Number]]</f>
        <v>#VALUE!</v>
      </c>
      <c r="C36" s="51" t="e">
        <f>Table1[[#This Row],[Item Description]]</f>
        <v>#VALUE!</v>
      </c>
      <c r="D36" s="50" t="e">
        <f>Table1[[#This Row],[Quantity]]</f>
        <v>#VALUE!</v>
      </c>
      <c r="E36" s="50" t="e">
        <f>Table1[[#This Row],[Units]]</f>
        <v>#VALUE!</v>
      </c>
      <c r="F36" s="52" t="e">
        <f>Table1[[#This Row],[Engineer''s Estimate (EE)]]</f>
        <v>#VALUE!</v>
      </c>
      <c r="G36" s="53" t="e">
        <f>'Standard Cost Estimate'!$D36*'Standard Cost Estimate'!$F36</f>
        <v>#VALUE!</v>
      </c>
      <c r="H36" s="54" t="e">
        <f>'Standard Cost Estimate'!$G36/G$500</f>
        <v>#VALUE!</v>
      </c>
      <c r="I36" s="52" t="e">
        <f>Table1[[#This Row],[Low Bidder 
or CM/GC]]</f>
        <v>#VALUE!</v>
      </c>
      <c r="J36" s="53" t="e">
        <f>'Standard Cost Estimate'!$I36*'Standard Cost Estimate'!$D36</f>
        <v>#VALUE!</v>
      </c>
      <c r="K36" s="55" t="e">
        <f>'Standard Cost Estimate'!$J36/J$500</f>
        <v>#VALUE!</v>
      </c>
      <c r="L36" s="52" t="e">
        <f>TRIMMEAN(Table1[[#This Row],[Low Bidder 
or CM/GC]:[Bidder 23]],2/COUNT(Table1[[#This Row],[Low Bidder 
or CM/GC]:[Bidder 23]]))</f>
        <v>#VALUE!</v>
      </c>
      <c r="M36" s="53" t="e">
        <f>IF('Standard Cost Estimate'!$D36=0,0,'Standard Cost Estimate'!$D36*'Standard Cost Estimate'!$L36)</f>
        <v>#VALUE!</v>
      </c>
      <c r="N36" s="54" t="e">
        <f>'Standard Cost Estimate'!$M36/M$500</f>
        <v>#VALUE!</v>
      </c>
      <c r="O36" s="78" t="e">
        <f>MIN(Table1[[#This Row],[Low Bidder 
or CM/GC]:[Bidder 23]])*D36</f>
        <v>#VALUE!</v>
      </c>
      <c r="P36" s="65" t="e">
        <f>Table2[[#This Row],[LB
Amount]]</f>
        <v>#VALUE!</v>
      </c>
      <c r="Q36" s="79" t="e">
        <f>MAX(Table1[[#This Row],[Low Bidder 
or CM/GC]:[Bidder 23]])*D36</f>
        <v>#VALUE!</v>
      </c>
      <c r="R36" s="33" t="e">
        <f>('Standard Cost Estimate'!$J36-'Standard Cost Estimate'!$G36)/'Standard Cost Estimate'!$G36</f>
        <v>#VALUE!</v>
      </c>
      <c r="S36" s="32" t="e">
        <f>('Standard Cost Estimate'!$J36-'Standard Cost Estimate'!$M36)/'Standard Cost Estimate'!$M36</f>
        <v>#VALUE!</v>
      </c>
      <c r="T36" s="31" t="e">
        <f>'Standard Cost Estimate'!$J36-'Standard Cost Estimate'!$G36</f>
        <v>#VALUE!</v>
      </c>
      <c r="U36" s="28" t="e">
        <f>RANK('Standard Cost Estimate'!$J36,'Standard Cost Estimate'!$J$3:$J$499)</f>
        <v>#VALUE!</v>
      </c>
      <c r="V36" s="34" t="e">
        <f>LARGE('Standard Cost Estimate'!$J$3:$J$499,COUNT(J$3:'Standard Cost Estimate'!$J36))+IF(ISNUMBER(V35),V35,0)</f>
        <v>#VALUE!</v>
      </c>
      <c r="W36" s="28" t="e">
        <f>IF(V36/J$500&lt;0.8,COUNT(V$3:V36)+1,1)</f>
        <v>#VALUE!</v>
      </c>
      <c r="X36" s="35" t="e">
        <f>IF('Standard Cost Estimate'!$U36&lt;=MAX('Standard Cost Estimate'!$W$3:$W$499),"YES","NO")</f>
        <v>#VALUE!</v>
      </c>
      <c r="Y36" s="36" t="e">
        <f>IF(AND('Standard Cost Estimate'!$X36="YES",OR('Standard Cost Estimate'!$R36&gt;0.2,'Standard Cost Estimate'!$R36&lt;-0.2)),"ANALYZE"," ")</f>
        <v>#VALUE!</v>
      </c>
      <c r="Z36" s="72" t="e">
        <f>IF(AND('Standard Cost Estimate'!$X36="YES",OR('Standard Cost Estimate'!$S36&gt;0.2,'Standard Cost Estimate'!$S36&lt;-0.2)),"ANALYZE"," ")</f>
        <v>#VALUE!</v>
      </c>
      <c r="AA36" s="67" t="e">
        <f>RANK('Standard Cost Estimate'!$G36,'Standard Cost Estimate'!$G$3:$G$499)</f>
        <v>#VALUE!</v>
      </c>
      <c r="AB36" s="68" t="e">
        <f>LARGE('Standard Cost Estimate'!$G$3:$G$499,COUNT(G$3:'Standard Cost Estimate'!$G36))+IF(ISNUMBER(AB35),AB35,0)</f>
        <v>#VALUE!</v>
      </c>
      <c r="AC36" s="67" t="e">
        <f>IF(AB36/G$500&lt;0.8,COUNT(V$3:V36)+1,1)</f>
        <v>#VALUE!</v>
      </c>
      <c r="AD36" s="93" t="e">
        <f>IF('Standard Cost Estimate'!$AA36&lt;=MAX('Standard Cost Estimate'!$AC$3:$AC$499),"YES","NO")</f>
        <v>#VALUE!</v>
      </c>
      <c r="AE36" s="94" t="e">
        <f>IF(AND('Standard Cost Estimate'!$AD36="YES",ABS('Standard Cost Estimate'!$R36)&gt;0.2),"ANALYZE"," ")</f>
        <v>#VALUE!</v>
      </c>
      <c r="AF36" s="77"/>
    </row>
    <row r="37" spans="1:32" ht="15" thickBot="1" x14ac:dyDescent="0.4">
      <c r="A37" s="50" t="e">
        <f>Table1[[#This Row],[Item Line Number]]</f>
        <v>#VALUE!</v>
      </c>
      <c r="B37" s="50" t="e">
        <f>Table1[[#This Row],[Item Number]]</f>
        <v>#VALUE!</v>
      </c>
      <c r="C37" s="51" t="e">
        <f>Table1[[#This Row],[Item Description]]</f>
        <v>#VALUE!</v>
      </c>
      <c r="D37" s="50" t="e">
        <f>Table1[[#This Row],[Quantity]]</f>
        <v>#VALUE!</v>
      </c>
      <c r="E37" s="50" t="e">
        <f>Table1[[#This Row],[Units]]</f>
        <v>#VALUE!</v>
      </c>
      <c r="F37" s="52" t="e">
        <f>Table1[[#This Row],[Engineer''s Estimate (EE)]]</f>
        <v>#VALUE!</v>
      </c>
      <c r="G37" s="53" t="e">
        <f>'Standard Cost Estimate'!$D37*'Standard Cost Estimate'!$F37</f>
        <v>#VALUE!</v>
      </c>
      <c r="H37" s="54" t="e">
        <f>'Standard Cost Estimate'!$G37/G$500</f>
        <v>#VALUE!</v>
      </c>
      <c r="I37" s="52" t="e">
        <f>Table1[[#This Row],[Low Bidder 
or CM/GC]]</f>
        <v>#VALUE!</v>
      </c>
      <c r="J37" s="53" t="e">
        <f>'Standard Cost Estimate'!$I37*'Standard Cost Estimate'!$D37</f>
        <v>#VALUE!</v>
      </c>
      <c r="K37" s="55" t="e">
        <f>'Standard Cost Estimate'!$J37/J$500</f>
        <v>#VALUE!</v>
      </c>
      <c r="L37" s="52" t="e">
        <f>TRIMMEAN(Table1[[#This Row],[Low Bidder 
or CM/GC]:[Bidder 23]],2/COUNT(Table1[[#This Row],[Low Bidder 
or CM/GC]:[Bidder 23]]))</f>
        <v>#VALUE!</v>
      </c>
      <c r="M37" s="53" t="e">
        <f>IF('Standard Cost Estimate'!$D37=0,0,'Standard Cost Estimate'!$D37*'Standard Cost Estimate'!$L37)</f>
        <v>#VALUE!</v>
      </c>
      <c r="N37" s="54" t="e">
        <f>'Standard Cost Estimate'!$M37/M$500</f>
        <v>#VALUE!</v>
      </c>
      <c r="O37" s="78" t="e">
        <f>MIN(Table1[[#This Row],[Low Bidder 
or CM/GC]:[Bidder 23]])*D37</f>
        <v>#VALUE!</v>
      </c>
      <c r="P37" s="65" t="e">
        <f>Table2[[#This Row],[LB
Amount]]</f>
        <v>#VALUE!</v>
      </c>
      <c r="Q37" s="79" t="e">
        <f>MAX(Table1[[#This Row],[Low Bidder 
or CM/GC]:[Bidder 23]])*D37</f>
        <v>#VALUE!</v>
      </c>
      <c r="R37" s="33" t="e">
        <f>('Standard Cost Estimate'!$J37-'Standard Cost Estimate'!$G37)/'Standard Cost Estimate'!$G37</f>
        <v>#VALUE!</v>
      </c>
      <c r="S37" s="32" t="e">
        <f>('Standard Cost Estimate'!$J37-'Standard Cost Estimate'!$M37)/'Standard Cost Estimate'!$M37</f>
        <v>#VALUE!</v>
      </c>
      <c r="T37" s="31" t="e">
        <f>'Standard Cost Estimate'!$J37-'Standard Cost Estimate'!$G37</f>
        <v>#VALUE!</v>
      </c>
      <c r="U37" s="28" t="e">
        <f>RANK('Standard Cost Estimate'!$J37,'Standard Cost Estimate'!$J$3:$J$499)</f>
        <v>#VALUE!</v>
      </c>
      <c r="V37" s="34" t="e">
        <f>LARGE('Standard Cost Estimate'!$J$3:$J$499,COUNT(J$3:'Standard Cost Estimate'!$J37))+IF(ISNUMBER(V36),V36,0)</f>
        <v>#VALUE!</v>
      </c>
      <c r="W37" s="28" t="e">
        <f>IF(V37/J$500&lt;0.8,COUNT(V$3:V37)+1,1)</f>
        <v>#VALUE!</v>
      </c>
      <c r="X37" s="35" t="e">
        <f>IF('Standard Cost Estimate'!$U37&lt;=MAX('Standard Cost Estimate'!$W$3:$W$499),"YES","NO")</f>
        <v>#VALUE!</v>
      </c>
      <c r="Y37" s="36" t="e">
        <f>IF(AND('Standard Cost Estimate'!$X37="YES",OR('Standard Cost Estimate'!$R37&gt;0.2,'Standard Cost Estimate'!$R37&lt;-0.2)),"ANALYZE"," ")</f>
        <v>#VALUE!</v>
      </c>
      <c r="Z37" s="72" t="e">
        <f>IF(AND('Standard Cost Estimate'!$X37="YES",OR('Standard Cost Estimate'!$S37&gt;0.2,'Standard Cost Estimate'!$S37&lt;-0.2)),"ANALYZE"," ")</f>
        <v>#VALUE!</v>
      </c>
      <c r="AA37" s="67" t="e">
        <f>RANK('Standard Cost Estimate'!$G37,'Standard Cost Estimate'!$G$3:$G$499)</f>
        <v>#VALUE!</v>
      </c>
      <c r="AB37" s="68" t="e">
        <f>LARGE('Standard Cost Estimate'!$G$3:$G$499,COUNT(G$3:'Standard Cost Estimate'!$G37))+IF(ISNUMBER(AB36),AB36,0)</f>
        <v>#VALUE!</v>
      </c>
      <c r="AC37" s="67" t="e">
        <f>IF(AB37/G$500&lt;0.8,COUNT(V$3:V37)+1,1)</f>
        <v>#VALUE!</v>
      </c>
      <c r="AD37" s="93" t="e">
        <f>IF('Standard Cost Estimate'!$AA37&lt;=MAX('Standard Cost Estimate'!$AC$3:$AC$499),"YES","NO")</f>
        <v>#VALUE!</v>
      </c>
      <c r="AE37" s="94" t="e">
        <f>IF(AND('Standard Cost Estimate'!$AD37="YES",ABS('Standard Cost Estimate'!$R37)&gt;0.2),"ANALYZE"," ")</f>
        <v>#VALUE!</v>
      </c>
      <c r="AF37" s="77"/>
    </row>
    <row r="38" spans="1:32" ht="15" thickBot="1" x14ac:dyDescent="0.4">
      <c r="A38" s="50" t="e">
        <f>Table1[[#This Row],[Item Line Number]]</f>
        <v>#VALUE!</v>
      </c>
      <c r="B38" s="50" t="e">
        <f>Table1[[#This Row],[Item Number]]</f>
        <v>#VALUE!</v>
      </c>
      <c r="C38" s="51" t="e">
        <f>Table1[[#This Row],[Item Description]]</f>
        <v>#VALUE!</v>
      </c>
      <c r="D38" s="50" t="e">
        <f>Table1[[#This Row],[Quantity]]</f>
        <v>#VALUE!</v>
      </c>
      <c r="E38" s="50" t="e">
        <f>Table1[[#This Row],[Units]]</f>
        <v>#VALUE!</v>
      </c>
      <c r="F38" s="52" t="e">
        <f>Table1[[#This Row],[Engineer''s Estimate (EE)]]</f>
        <v>#VALUE!</v>
      </c>
      <c r="G38" s="53" t="e">
        <f>'Standard Cost Estimate'!$D38*'Standard Cost Estimate'!$F38</f>
        <v>#VALUE!</v>
      </c>
      <c r="H38" s="54" t="e">
        <f>'Standard Cost Estimate'!$G38/G$500</f>
        <v>#VALUE!</v>
      </c>
      <c r="I38" s="52" t="e">
        <f>Table1[[#This Row],[Low Bidder 
or CM/GC]]</f>
        <v>#VALUE!</v>
      </c>
      <c r="J38" s="53" t="e">
        <f>'Standard Cost Estimate'!$I38*'Standard Cost Estimate'!$D38</f>
        <v>#VALUE!</v>
      </c>
      <c r="K38" s="55" t="e">
        <f>'Standard Cost Estimate'!$J38/J$500</f>
        <v>#VALUE!</v>
      </c>
      <c r="L38" s="52" t="e">
        <f>TRIMMEAN(Table1[[#This Row],[Low Bidder 
or CM/GC]:[Bidder 23]],2/COUNT(Table1[[#This Row],[Low Bidder 
or CM/GC]:[Bidder 23]]))</f>
        <v>#VALUE!</v>
      </c>
      <c r="M38" s="53" t="e">
        <f>IF('Standard Cost Estimate'!$D38=0,0,'Standard Cost Estimate'!$D38*'Standard Cost Estimate'!$L38)</f>
        <v>#VALUE!</v>
      </c>
      <c r="N38" s="54" t="e">
        <f>'Standard Cost Estimate'!$M38/M$500</f>
        <v>#VALUE!</v>
      </c>
      <c r="O38" s="78" t="e">
        <f>MIN(Table1[[#This Row],[Low Bidder 
or CM/GC]:[Bidder 23]])*D38</f>
        <v>#VALUE!</v>
      </c>
      <c r="P38" s="65" t="e">
        <f>Table2[[#This Row],[LB
Amount]]</f>
        <v>#VALUE!</v>
      </c>
      <c r="Q38" s="79" t="e">
        <f>MAX(Table1[[#This Row],[Low Bidder 
or CM/GC]:[Bidder 23]])*D38</f>
        <v>#VALUE!</v>
      </c>
      <c r="R38" s="33" t="e">
        <f>('Standard Cost Estimate'!$J38-'Standard Cost Estimate'!$G38)/'Standard Cost Estimate'!$G38</f>
        <v>#VALUE!</v>
      </c>
      <c r="S38" s="32" t="e">
        <f>('Standard Cost Estimate'!$J38-'Standard Cost Estimate'!$M38)/'Standard Cost Estimate'!$M38</f>
        <v>#VALUE!</v>
      </c>
      <c r="T38" s="31" t="e">
        <f>'Standard Cost Estimate'!$J38-'Standard Cost Estimate'!$G38</f>
        <v>#VALUE!</v>
      </c>
      <c r="U38" s="28" t="e">
        <f>RANK('Standard Cost Estimate'!$J38,'Standard Cost Estimate'!$J$3:$J$499)</f>
        <v>#VALUE!</v>
      </c>
      <c r="V38" s="34" t="e">
        <f>LARGE('Standard Cost Estimate'!$J$3:$J$499,COUNT(J$3:'Standard Cost Estimate'!$J38))+IF(ISNUMBER(V37),V37,0)</f>
        <v>#VALUE!</v>
      </c>
      <c r="W38" s="28" t="e">
        <f>IF(V38/J$500&lt;0.8,COUNT(V$3:V38)+1,1)</f>
        <v>#VALUE!</v>
      </c>
      <c r="X38" s="35" t="e">
        <f>IF('Standard Cost Estimate'!$U38&lt;=MAX('Standard Cost Estimate'!$W$3:$W$499),"YES","NO")</f>
        <v>#VALUE!</v>
      </c>
      <c r="Y38" s="36" t="e">
        <f>IF(AND('Standard Cost Estimate'!$X38="YES",OR('Standard Cost Estimate'!$R38&gt;0.2,'Standard Cost Estimate'!$R38&lt;-0.2)),"ANALYZE"," ")</f>
        <v>#VALUE!</v>
      </c>
      <c r="Z38" s="72" t="e">
        <f>IF(AND('Standard Cost Estimate'!$X38="YES",OR('Standard Cost Estimate'!$S38&gt;0.2,'Standard Cost Estimate'!$S38&lt;-0.2)),"ANALYZE"," ")</f>
        <v>#VALUE!</v>
      </c>
      <c r="AA38" s="67" t="e">
        <f>RANK('Standard Cost Estimate'!$G38,'Standard Cost Estimate'!$G$3:$G$499)</f>
        <v>#VALUE!</v>
      </c>
      <c r="AB38" s="68" t="e">
        <f>LARGE('Standard Cost Estimate'!$G$3:$G$499,COUNT(G$3:'Standard Cost Estimate'!$G38))+IF(ISNUMBER(AB37),AB37,0)</f>
        <v>#VALUE!</v>
      </c>
      <c r="AC38" s="67" t="e">
        <f>IF(AB38/G$500&lt;0.8,COUNT(V$3:V38)+1,1)</f>
        <v>#VALUE!</v>
      </c>
      <c r="AD38" s="93" t="e">
        <f>IF('Standard Cost Estimate'!$AA38&lt;=MAX('Standard Cost Estimate'!$AC$3:$AC$499),"YES","NO")</f>
        <v>#VALUE!</v>
      </c>
      <c r="AE38" s="94" t="e">
        <f>IF(AND('Standard Cost Estimate'!$AD38="YES",ABS('Standard Cost Estimate'!$R38)&gt;0.2),"ANALYZE"," ")</f>
        <v>#VALUE!</v>
      </c>
      <c r="AF38" s="77"/>
    </row>
    <row r="39" spans="1:32" ht="15" thickBot="1" x14ac:dyDescent="0.4">
      <c r="A39" s="50" t="e">
        <f>Table1[[#This Row],[Item Line Number]]</f>
        <v>#VALUE!</v>
      </c>
      <c r="B39" s="50" t="e">
        <f>Table1[[#This Row],[Item Number]]</f>
        <v>#VALUE!</v>
      </c>
      <c r="C39" s="51" t="e">
        <f>Table1[[#This Row],[Item Description]]</f>
        <v>#VALUE!</v>
      </c>
      <c r="D39" s="50" t="e">
        <f>Table1[[#This Row],[Quantity]]</f>
        <v>#VALUE!</v>
      </c>
      <c r="E39" s="50" t="e">
        <f>Table1[[#This Row],[Units]]</f>
        <v>#VALUE!</v>
      </c>
      <c r="F39" s="52" t="e">
        <f>Table1[[#This Row],[Engineer''s Estimate (EE)]]</f>
        <v>#VALUE!</v>
      </c>
      <c r="G39" s="53" t="e">
        <f>'Standard Cost Estimate'!$D39*'Standard Cost Estimate'!$F39</f>
        <v>#VALUE!</v>
      </c>
      <c r="H39" s="54" t="e">
        <f>'Standard Cost Estimate'!$G39/G$500</f>
        <v>#VALUE!</v>
      </c>
      <c r="I39" s="52" t="e">
        <f>Table1[[#This Row],[Low Bidder 
or CM/GC]]</f>
        <v>#VALUE!</v>
      </c>
      <c r="J39" s="53" t="e">
        <f>'Standard Cost Estimate'!$I39*'Standard Cost Estimate'!$D39</f>
        <v>#VALUE!</v>
      </c>
      <c r="K39" s="55" t="e">
        <f>'Standard Cost Estimate'!$J39/J$500</f>
        <v>#VALUE!</v>
      </c>
      <c r="L39" s="52" t="e">
        <f>TRIMMEAN(Table1[[#This Row],[Low Bidder 
or CM/GC]:[Bidder 23]],2/COUNT(Table1[[#This Row],[Low Bidder 
or CM/GC]:[Bidder 23]]))</f>
        <v>#VALUE!</v>
      </c>
      <c r="M39" s="53" t="e">
        <f>IF('Standard Cost Estimate'!$D39=0,0,'Standard Cost Estimate'!$D39*'Standard Cost Estimate'!$L39)</f>
        <v>#VALUE!</v>
      </c>
      <c r="N39" s="54" t="e">
        <f>'Standard Cost Estimate'!$M39/M$500</f>
        <v>#VALUE!</v>
      </c>
      <c r="O39" s="78" t="e">
        <f>MIN(Table1[[#This Row],[Low Bidder 
or CM/GC]:[Bidder 23]])*D39</f>
        <v>#VALUE!</v>
      </c>
      <c r="P39" s="65" t="e">
        <f>Table2[[#This Row],[LB
Amount]]</f>
        <v>#VALUE!</v>
      </c>
      <c r="Q39" s="79" t="e">
        <f>MAX(Table1[[#This Row],[Low Bidder 
or CM/GC]:[Bidder 23]])*D39</f>
        <v>#VALUE!</v>
      </c>
      <c r="R39" s="33" t="e">
        <f>('Standard Cost Estimate'!$J39-'Standard Cost Estimate'!$G39)/'Standard Cost Estimate'!$G39</f>
        <v>#VALUE!</v>
      </c>
      <c r="S39" s="32" t="e">
        <f>('Standard Cost Estimate'!$J39-'Standard Cost Estimate'!$M39)/'Standard Cost Estimate'!$M39</f>
        <v>#VALUE!</v>
      </c>
      <c r="T39" s="31" t="e">
        <f>'Standard Cost Estimate'!$J39-'Standard Cost Estimate'!$G39</f>
        <v>#VALUE!</v>
      </c>
      <c r="U39" s="28" t="e">
        <f>RANK('Standard Cost Estimate'!$J39,'Standard Cost Estimate'!$J$3:$J$499)</f>
        <v>#VALUE!</v>
      </c>
      <c r="V39" s="34" t="e">
        <f>LARGE('Standard Cost Estimate'!$J$3:$J$499,COUNT(J$3:'Standard Cost Estimate'!$J39))+IF(ISNUMBER(V38),V38,0)</f>
        <v>#VALUE!</v>
      </c>
      <c r="W39" s="28" t="e">
        <f>IF(V39/J$500&lt;0.8,COUNT(V$3:V39)+1,1)</f>
        <v>#VALUE!</v>
      </c>
      <c r="X39" s="35" t="e">
        <f>IF('Standard Cost Estimate'!$U39&lt;=MAX('Standard Cost Estimate'!$W$3:$W$499),"YES","NO")</f>
        <v>#VALUE!</v>
      </c>
      <c r="Y39" s="36" t="e">
        <f>IF(AND('Standard Cost Estimate'!$X39="YES",OR('Standard Cost Estimate'!$R39&gt;0.2,'Standard Cost Estimate'!$R39&lt;-0.2)),"ANALYZE"," ")</f>
        <v>#VALUE!</v>
      </c>
      <c r="Z39" s="72" t="e">
        <f>IF(AND('Standard Cost Estimate'!$X39="YES",OR('Standard Cost Estimate'!$S39&gt;0.2,'Standard Cost Estimate'!$S39&lt;-0.2)),"ANALYZE"," ")</f>
        <v>#VALUE!</v>
      </c>
      <c r="AA39" s="67" t="e">
        <f>RANK('Standard Cost Estimate'!$G39,'Standard Cost Estimate'!$G$3:$G$499)</f>
        <v>#VALUE!</v>
      </c>
      <c r="AB39" s="68" t="e">
        <f>LARGE('Standard Cost Estimate'!$G$3:$G$499,COUNT(G$3:'Standard Cost Estimate'!$G39))+IF(ISNUMBER(AB38),AB38,0)</f>
        <v>#VALUE!</v>
      </c>
      <c r="AC39" s="67" t="e">
        <f>IF(AB39/G$500&lt;0.8,COUNT(V$3:V39)+1,1)</f>
        <v>#VALUE!</v>
      </c>
      <c r="AD39" s="93" t="e">
        <f>IF('Standard Cost Estimate'!$AA39&lt;=MAX('Standard Cost Estimate'!$AC$3:$AC$499),"YES","NO")</f>
        <v>#VALUE!</v>
      </c>
      <c r="AE39" s="94" t="e">
        <f>IF(AND('Standard Cost Estimate'!$AD39="YES",ABS('Standard Cost Estimate'!$R39)&gt;0.2),"ANALYZE"," ")</f>
        <v>#VALUE!</v>
      </c>
      <c r="AF39" s="77"/>
    </row>
    <row r="40" spans="1:32" ht="15" thickBot="1" x14ac:dyDescent="0.4">
      <c r="A40" s="50" t="e">
        <f>Table1[[#This Row],[Item Line Number]]</f>
        <v>#VALUE!</v>
      </c>
      <c r="B40" s="50" t="e">
        <f>Table1[[#This Row],[Item Number]]</f>
        <v>#VALUE!</v>
      </c>
      <c r="C40" s="51" t="e">
        <f>Table1[[#This Row],[Item Description]]</f>
        <v>#VALUE!</v>
      </c>
      <c r="D40" s="50" t="e">
        <f>Table1[[#This Row],[Quantity]]</f>
        <v>#VALUE!</v>
      </c>
      <c r="E40" s="50" t="e">
        <f>Table1[[#This Row],[Units]]</f>
        <v>#VALUE!</v>
      </c>
      <c r="F40" s="52" t="e">
        <f>Table1[[#This Row],[Engineer''s Estimate (EE)]]</f>
        <v>#VALUE!</v>
      </c>
      <c r="G40" s="53" t="e">
        <f>'Standard Cost Estimate'!$D40*'Standard Cost Estimate'!$F40</f>
        <v>#VALUE!</v>
      </c>
      <c r="H40" s="54" t="e">
        <f>'Standard Cost Estimate'!$G40/G$500</f>
        <v>#VALUE!</v>
      </c>
      <c r="I40" s="52" t="e">
        <f>Table1[[#This Row],[Low Bidder 
or CM/GC]]</f>
        <v>#VALUE!</v>
      </c>
      <c r="J40" s="53" t="e">
        <f>'Standard Cost Estimate'!$I40*'Standard Cost Estimate'!$D40</f>
        <v>#VALUE!</v>
      </c>
      <c r="K40" s="55" t="e">
        <f>'Standard Cost Estimate'!$J40/J$500</f>
        <v>#VALUE!</v>
      </c>
      <c r="L40" s="52" t="e">
        <f>TRIMMEAN(Table1[[#This Row],[Low Bidder 
or CM/GC]:[Bidder 23]],2/COUNT(Table1[[#This Row],[Low Bidder 
or CM/GC]:[Bidder 23]]))</f>
        <v>#VALUE!</v>
      </c>
      <c r="M40" s="53" t="e">
        <f>IF('Standard Cost Estimate'!$D40=0,0,'Standard Cost Estimate'!$D40*'Standard Cost Estimate'!$L40)</f>
        <v>#VALUE!</v>
      </c>
      <c r="N40" s="54" t="e">
        <f>'Standard Cost Estimate'!$M40/M$500</f>
        <v>#VALUE!</v>
      </c>
      <c r="O40" s="78" t="e">
        <f>MIN(Table1[[#This Row],[Low Bidder 
or CM/GC]:[Bidder 23]])*D40</f>
        <v>#VALUE!</v>
      </c>
      <c r="P40" s="65" t="e">
        <f>Table2[[#This Row],[LB
Amount]]</f>
        <v>#VALUE!</v>
      </c>
      <c r="Q40" s="79" t="e">
        <f>MAX(Table1[[#This Row],[Low Bidder 
or CM/GC]:[Bidder 23]])*D40</f>
        <v>#VALUE!</v>
      </c>
      <c r="R40" s="33" t="e">
        <f>('Standard Cost Estimate'!$J40-'Standard Cost Estimate'!$G40)/'Standard Cost Estimate'!$G40</f>
        <v>#VALUE!</v>
      </c>
      <c r="S40" s="32" t="e">
        <f>('Standard Cost Estimate'!$J40-'Standard Cost Estimate'!$M40)/'Standard Cost Estimate'!$M40</f>
        <v>#VALUE!</v>
      </c>
      <c r="T40" s="31" t="e">
        <f>'Standard Cost Estimate'!$J40-'Standard Cost Estimate'!$G40</f>
        <v>#VALUE!</v>
      </c>
      <c r="U40" s="28" t="e">
        <f>RANK('Standard Cost Estimate'!$J40,'Standard Cost Estimate'!$J$3:$J$499)</f>
        <v>#VALUE!</v>
      </c>
      <c r="V40" s="34" t="e">
        <f>LARGE('Standard Cost Estimate'!$J$3:$J$499,COUNT(J$3:'Standard Cost Estimate'!$J40))+IF(ISNUMBER(V39),V39,0)</f>
        <v>#VALUE!</v>
      </c>
      <c r="W40" s="28" t="e">
        <f>IF(V40/J$500&lt;0.8,COUNT(V$3:V40)+1,1)</f>
        <v>#VALUE!</v>
      </c>
      <c r="X40" s="35" t="e">
        <f>IF('Standard Cost Estimate'!$U40&lt;=MAX('Standard Cost Estimate'!$W$3:$W$499),"YES","NO")</f>
        <v>#VALUE!</v>
      </c>
      <c r="Y40" s="36" t="e">
        <f>IF(AND('Standard Cost Estimate'!$X40="YES",OR('Standard Cost Estimate'!$R40&gt;0.2,'Standard Cost Estimate'!$R40&lt;-0.2)),"ANALYZE"," ")</f>
        <v>#VALUE!</v>
      </c>
      <c r="Z40" s="72" t="e">
        <f>IF(AND('Standard Cost Estimate'!$X40="YES",OR('Standard Cost Estimate'!$S40&gt;0.2,'Standard Cost Estimate'!$S40&lt;-0.2)),"ANALYZE"," ")</f>
        <v>#VALUE!</v>
      </c>
      <c r="AA40" s="67" t="e">
        <f>RANK('Standard Cost Estimate'!$G40,'Standard Cost Estimate'!$G$3:$G$499)</f>
        <v>#VALUE!</v>
      </c>
      <c r="AB40" s="68" t="e">
        <f>LARGE('Standard Cost Estimate'!$G$3:$G$499,COUNT(G$3:'Standard Cost Estimate'!$G40))+IF(ISNUMBER(AB39),AB39,0)</f>
        <v>#VALUE!</v>
      </c>
      <c r="AC40" s="67" t="e">
        <f>IF(AB40/G$500&lt;0.8,COUNT(V$3:V40)+1,1)</f>
        <v>#VALUE!</v>
      </c>
      <c r="AD40" s="93" t="e">
        <f>IF('Standard Cost Estimate'!$AA40&lt;=MAX('Standard Cost Estimate'!$AC$3:$AC$499),"YES","NO")</f>
        <v>#VALUE!</v>
      </c>
      <c r="AE40" s="94" t="e">
        <f>IF(AND('Standard Cost Estimate'!$AD40="YES",ABS('Standard Cost Estimate'!$R40)&gt;0.2),"ANALYZE"," ")</f>
        <v>#VALUE!</v>
      </c>
      <c r="AF40" s="77"/>
    </row>
    <row r="41" spans="1:32" ht="15" thickBot="1" x14ac:dyDescent="0.4">
      <c r="A41" s="50" t="e">
        <f>Table1[[#This Row],[Item Line Number]]</f>
        <v>#VALUE!</v>
      </c>
      <c r="B41" s="50" t="e">
        <f>Table1[[#This Row],[Item Number]]</f>
        <v>#VALUE!</v>
      </c>
      <c r="C41" s="51" t="e">
        <f>Table1[[#This Row],[Item Description]]</f>
        <v>#VALUE!</v>
      </c>
      <c r="D41" s="50" t="e">
        <f>Table1[[#This Row],[Quantity]]</f>
        <v>#VALUE!</v>
      </c>
      <c r="E41" s="50" t="e">
        <f>Table1[[#This Row],[Units]]</f>
        <v>#VALUE!</v>
      </c>
      <c r="F41" s="52" t="e">
        <f>Table1[[#This Row],[Engineer''s Estimate (EE)]]</f>
        <v>#VALUE!</v>
      </c>
      <c r="G41" s="53" t="e">
        <f>'Standard Cost Estimate'!$D41*'Standard Cost Estimate'!$F41</f>
        <v>#VALUE!</v>
      </c>
      <c r="H41" s="54" t="e">
        <f>'Standard Cost Estimate'!$G41/G$500</f>
        <v>#VALUE!</v>
      </c>
      <c r="I41" s="52" t="e">
        <f>Table1[[#This Row],[Low Bidder 
or CM/GC]]</f>
        <v>#VALUE!</v>
      </c>
      <c r="J41" s="53" t="e">
        <f>'Standard Cost Estimate'!$I41*'Standard Cost Estimate'!$D41</f>
        <v>#VALUE!</v>
      </c>
      <c r="K41" s="55" t="e">
        <f>'Standard Cost Estimate'!$J41/J$500</f>
        <v>#VALUE!</v>
      </c>
      <c r="L41" s="52" t="e">
        <f>TRIMMEAN(Table1[[#This Row],[Low Bidder 
or CM/GC]:[Bidder 23]],2/COUNT(Table1[[#This Row],[Low Bidder 
or CM/GC]:[Bidder 23]]))</f>
        <v>#VALUE!</v>
      </c>
      <c r="M41" s="53" t="e">
        <f>IF('Standard Cost Estimate'!$D41=0,0,'Standard Cost Estimate'!$D41*'Standard Cost Estimate'!$L41)</f>
        <v>#VALUE!</v>
      </c>
      <c r="N41" s="54" t="e">
        <f>'Standard Cost Estimate'!$M41/M$500</f>
        <v>#VALUE!</v>
      </c>
      <c r="O41" s="78" t="e">
        <f>MIN(Table1[[#This Row],[Low Bidder 
or CM/GC]:[Bidder 23]])*D41</f>
        <v>#VALUE!</v>
      </c>
      <c r="P41" s="65" t="e">
        <f>Table2[[#This Row],[LB
Amount]]</f>
        <v>#VALUE!</v>
      </c>
      <c r="Q41" s="79" t="e">
        <f>MAX(Table1[[#This Row],[Low Bidder 
or CM/GC]:[Bidder 23]])*D41</f>
        <v>#VALUE!</v>
      </c>
      <c r="R41" s="33" t="e">
        <f>('Standard Cost Estimate'!$J41-'Standard Cost Estimate'!$G41)/'Standard Cost Estimate'!$G41</f>
        <v>#VALUE!</v>
      </c>
      <c r="S41" s="32" t="e">
        <f>('Standard Cost Estimate'!$J41-'Standard Cost Estimate'!$M41)/'Standard Cost Estimate'!$M41</f>
        <v>#VALUE!</v>
      </c>
      <c r="T41" s="31" t="e">
        <f>'Standard Cost Estimate'!$J41-'Standard Cost Estimate'!$G41</f>
        <v>#VALUE!</v>
      </c>
      <c r="U41" s="28" t="e">
        <f>RANK('Standard Cost Estimate'!$J41,'Standard Cost Estimate'!$J$3:$J$499)</f>
        <v>#VALUE!</v>
      </c>
      <c r="V41" s="34" t="e">
        <f>LARGE('Standard Cost Estimate'!$J$3:$J$499,COUNT(J$3:'Standard Cost Estimate'!$J41))+IF(ISNUMBER(V40),V40,0)</f>
        <v>#VALUE!</v>
      </c>
      <c r="W41" s="28" t="e">
        <f>IF(V41/J$500&lt;0.8,COUNT(V$3:V41)+1,1)</f>
        <v>#VALUE!</v>
      </c>
      <c r="X41" s="35" t="e">
        <f>IF('Standard Cost Estimate'!$U41&lt;=MAX('Standard Cost Estimate'!$W$3:$W$499),"YES","NO")</f>
        <v>#VALUE!</v>
      </c>
      <c r="Y41" s="36" t="e">
        <f>IF(AND('Standard Cost Estimate'!$X41="YES",OR('Standard Cost Estimate'!$R41&gt;0.2,'Standard Cost Estimate'!$R41&lt;-0.2)),"ANALYZE"," ")</f>
        <v>#VALUE!</v>
      </c>
      <c r="Z41" s="72" t="e">
        <f>IF(AND('Standard Cost Estimate'!$X41="YES",OR('Standard Cost Estimate'!$S41&gt;0.2,'Standard Cost Estimate'!$S41&lt;-0.2)),"ANALYZE"," ")</f>
        <v>#VALUE!</v>
      </c>
      <c r="AA41" s="67" t="e">
        <f>RANK('Standard Cost Estimate'!$G41,'Standard Cost Estimate'!$G$3:$G$499)</f>
        <v>#VALUE!</v>
      </c>
      <c r="AB41" s="68" t="e">
        <f>LARGE('Standard Cost Estimate'!$G$3:$G$499,COUNT(G$3:'Standard Cost Estimate'!$G41))+IF(ISNUMBER(AB40),AB40,0)</f>
        <v>#VALUE!</v>
      </c>
      <c r="AC41" s="67" t="e">
        <f>IF(AB41/G$500&lt;0.8,COUNT(V$3:V41)+1,1)</f>
        <v>#VALUE!</v>
      </c>
      <c r="AD41" s="93" t="e">
        <f>IF('Standard Cost Estimate'!$AA41&lt;=MAX('Standard Cost Estimate'!$AC$3:$AC$499),"YES","NO")</f>
        <v>#VALUE!</v>
      </c>
      <c r="AE41" s="94" t="e">
        <f>IF(AND('Standard Cost Estimate'!$AD41="YES",ABS('Standard Cost Estimate'!$R41)&gt;0.2),"ANALYZE"," ")</f>
        <v>#VALUE!</v>
      </c>
      <c r="AF41" s="77"/>
    </row>
    <row r="42" spans="1:32" ht="15" thickBot="1" x14ac:dyDescent="0.4">
      <c r="A42" s="50" t="e">
        <f>Table1[[#This Row],[Item Line Number]]</f>
        <v>#VALUE!</v>
      </c>
      <c r="B42" s="50" t="e">
        <f>Table1[[#This Row],[Item Number]]</f>
        <v>#VALUE!</v>
      </c>
      <c r="C42" s="51" t="e">
        <f>Table1[[#This Row],[Item Description]]</f>
        <v>#VALUE!</v>
      </c>
      <c r="D42" s="50" t="e">
        <f>Table1[[#This Row],[Quantity]]</f>
        <v>#VALUE!</v>
      </c>
      <c r="E42" s="50" t="e">
        <f>Table1[[#This Row],[Units]]</f>
        <v>#VALUE!</v>
      </c>
      <c r="F42" s="52" t="e">
        <f>Table1[[#This Row],[Engineer''s Estimate (EE)]]</f>
        <v>#VALUE!</v>
      </c>
      <c r="G42" s="53" t="e">
        <f>'Standard Cost Estimate'!$D42*'Standard Cost Estimate'!$F42</f>
        <v>#VALUE!</v>
      </c>
      <c r="H42" s="54" t="e">
        <f>'Standard Cost Estimate'!$G42/G$500</f>
        <v>#VALUE!</v>
      </c>
      <c r="I42" s="52" t="e">
        <f>Table1[[#This Row],[Low Bidder 
or CM/GC]]</f>
        <v>#VALUE!</v>
      </c>
      <c r="J42" s="53" t="e">
        <f>'Standard Cost Estimate'!$I42*'Standard Cost Estimate'!$D42</f>
        <v>#VALUE!</v>
      </c>
      <c r="K42" s="55" t="e">
        <f>'Standard Cost Estimate'!$J42/J$500</f>
        <v>#VALUE!</v>
      </c>
      <c r="L42" s="52" t="e">
        <f>TRIMMEAN(Table1[[#This Row],[Low Bidder 
or CM/GC]:[Bidder 23]],2/COUNT(Table1[[#This Row],[Low Bidder 
or CM/GC]:[Bidder 23]]))</f>
        <v>#VALUE!</v>
      </c>
      <c r="M42" s="53" t="e">
        <f>IF('Standard Cost Estimate'!$D42=0,0,'Standard Cost Estimate'!$D42*'Standard Cost Estimate'!$L42)</f>
        <v>#VALUE!</v>
      </c>
      <c r="N42" s="54" t="e">
        <f>'Standard Cost Estimate'!$M42/M$500</f>
        <v>#VALUE!</v>
      </c>
      <c r="O42" s="78" t="e">
        <f>MIN(Table1[[#This Row],[Low Bidder 
or CM/GC]:[Bidder 23]])*D42</f>
        <v>#VALUE!</v>
      </c>
      <c r="P42" s="65" t="e">
        <f>Table2[[#This Row],[LB
Amount]]</f>
        <v>#VALUE!</v>
      </c>
      <c r="Q42" s="79" t="e">
        <f>MAX(Table1[[#This Row],[Low Bidder 
or CM/GC]:[Bidder 23]])*D42</f>
        <v>#VALUE!</v>
      </c>
      <c r="R42" s="33" t="e">
        <f>('Standard Cost Estimate'!$J42-'Standard Cost Estimate'!$G42)/'Standard Cost Estimate'!$G42</f>
        <v>#VALUE!</v>
      </c>
      <c r="S42" s="32" t="e">
        <f>('Standard Cost Estimate'!$J42-'Standard Cost Estimate'!$M42)/'Standard Cost Estimate'!$M42</f>
        <v>#VALUE!</v>
      </c>
      <c r="T42" s="31" t="e">
        <f>'Standard Cost Estimate'!$J42-'Standard Cost Estimate'!$G42</f>
        <v>#VALUE!</v>
      </c>
      <c r="U42" s="28" t="e">
        <f>RANK('Standard Cost Estimate'!$J42,'Standard Cost Estimate'!$J$3:$J$499)</f>
        <v>#VALUE!</v>
      </c>
      <c r="V42" s="34" t="e">
        <f>LARGE('Standard Cost Estimate'!$J$3:$J$499,COUNT(J$3:'Standard Cost Estimate'!$J42))+IF(ISNUMBER(V41),V41,0)</f>
        <v>#VALUE!</v>
      </c>
      <c r="W42" s="28" t="e">
        <f>IF(V42/J$500&lt;0.8,COUNT(V$3:V42)+1,1)</f>
        <v>#VALUE!</v>
      </c>
      <c r="X42" s="35" t="e">
        <f>IF('Standard Cost Estimate'!$U42&lt;=MAX('Standard Cost Estimate'!$W$3:$W$499),"YES","NO")</f>
        <v>#VALUE!</v>
      </c>
      <c r="Y42" s="36" t="e">
        <f>IF(AND('Standard Cost Estimate'!$X42="YES",OR('Standard Cost Estimate'!$R42&gt;0.2,'Standard Cost Estimate'!$R42&lt;-0.2)),"ANALYZE"," ")</f>
        <v>#VALUE!</v>
      </c>
      <c r="Z42" s="72" t="e">
        <f>IF(AND('Standard Cost Estimate'!$X42="YES",OR('Standard Cost Estimate'!$S42&gt;0.2,'Standard Cost Estimate'!$S42&lt;-0.2)),"ANALYZE"," ")</f>
        <v>#VALUE!</v>
      </c>
      <c r="AA42" s="67" t="e">
        <f>RANK('Standard Cost Estimate'!$G42,'Standard Cost Estimate'!$G$3:$G$499)</f>
        <v>#VALUE!</v>
      </c>
      <c r="AB42" s="68" t="e">
        <f>LARGE('Standard Cost Estimate'!$G$3:$G$499,COUNT(G$3:'Standard Cost Estimate'!$G42))+IF(ISNUMBER(AB41),AB41,0)</f>
        <v>#VALUE!</v>
      </c>
      <c r="AC42" s="67" t="e">
        <f>IF(AB42/G$500&lt;0.8,COUNT(V$3:V42)+1,1)</f>
        <v>#VALUE!</v>
      </c>
      <c r="AD42" s="93" t="e">
        <f>IF('Standard Cost Estimate'!$AA42&lt;=MAX('Standard Cost Estimate'!$AC$3:$AC$499),"YES","NO")</f>
        <v>#VALUE!</v>
      </c>
      <c r="AE42" s="94" t="e">
        <f>IF(AND('Standard Cost Estimate'!$AD42="YES",ABS('Standard Cost Estimate'!$R42)&gt;0.2),"ANALYZE"," ")</f>
        <v>#VALUE!</v>
      </c>
      <c r="AF42" s="77"/>
    </row>
    <row r="43" spans="1:32" ht="15" thickBot="1" x14ac:dyDescent="0.4">
      <c r="A43" s="50" t="e">
        <f>Table1[[#This Row],[Item Line Number]]</f>
        <v>#VALUE!</v>
      </c>
      <c r="B43" s="50" t="e">
        <f>Table1[[#This Row],[Item Number]]</f>
        <v>#VALUE!</v>
      </c>
      <c r="C43" s="51" t="e">
        <f>Table1[[#This Row],[Item Description]]</f>
        <v>#VALUE!</v>
      </c>
      <c r="D43" s="50" t="e">
        <f>Table1[[#This Row],[Quantity]]</f>
        <v>#VALUE!</v>
      </c>
      <c r="E43" s="50" t="e">
        <f>Table1[[#This Row],[Units]]</f>
        <v>#VALUE!</v>
      </c>
      <c r="F43" s="52" t="e">
        <f>Table1[[#This Row],[Engineer''s Estimate (EE)]]</f>
        <v>#VALUE!</v>
      </c>
      <c r="G43" s="53" t="e">
        <f>'Standard Cost Estimate'!$D43*'Standard Cost Estimate'!$F43</f>
        <v>#VALUE!</v>
      </c>
      <c r="H43" s="54" t="e">
        <f>'Standard Cost Estimate'!$G43/G$500</f>
        <v>#VALUE!</v>
      </c>
      <c r="I43" s="52" t="e">
        <f>Table1[[#This Row],[Low Bidder 
or CM/GC]]</f>
        <v>#VALUE!</v>
      </c>
      <c r="J43" s="53" t="e">
        <f>'Standard Cost Estimate'!$I43*'Standard Cost Estimate'!$D43</f>
        <v>#VALUE!</v>
      </c>
      <c r="K43" s="55" t="e">
        <f>'Standard Cost Estimate'!$J43/J$500</f>
        <v>#VALUE!</v>
      </c>
      <c r="L43" s="52" t="e">
        <f>TRIMMEAN(Table1[[#This Row],[Low Bidder 
or CM/GC]:[Bidder 23]],2/COUNT(Table1[[#This Row],[Low Bidder 
or CM/GC]:[Bidder 23]]))</f>
        <v>#VALUE!</v>
      </c>
      <c r="M43" s="53" t="e">
        <f>IF('Standard Cost Estimate'!$D43=0,0,'Standard Cost Estimate'!$D43*'Standard Cost Estimate'!$L43)</f>
        <v>#VALUE!</v>
      </c>
      <c r="N43" s="54" t="e">
        <f>'Standard Cost Estimate'!$M43/M$500</f>
        <v>#VALUE!</v>
      </c>
      <c r="O43" s="78" t="e">
        <f>MIN(Table1[[#This Row],[Low Bidder 
or CM/GC]:[Bidder 23]])*D43</f>
        <v>#VALUE!</v>
      </c>
      <c r="P43" s="65" t="e">
        <f>Table2[[#This Row],[LB
Amount]]</f>
        <v>#VALUE!</v>
      </c>
      <c r="Q43" s="79" t="e">
        <f>MAX(Table1[[#This Row],[Low Bidder 
or CM/GC]:[Bidder 23]])*D43</f>
        <v>#VALUE!</v>
      </c>
      <c r="R43" s="33" t="e">
        <f>('Standard Cost Estimate'!$J43-'Standard Cost Estimate'!$G43)/'Standard Cost Estimate'!$G43</f>
        <v>#VALUE!</v>
      </c>
      <c r="S43" s="32" t="e">
        <f>('Standard Cost Estimate'!$J43-'Standard Cost Estimate'!$M43)/'Standard Cost Estimate'!$M43</f>
        <v>#VALUE!</v>
      </c>
      <c r="T43" s="31" t="e">
        <f>'Standard Cost Estimate'!$J43-'Standard Cost Estimate'!$G43</f>
        <v>#VALUE!</v>
      </c>
      <c r="U43" s="28" t="e">
        <f>RANK('Standard Cost Estimate'!$J43,'Standard Cost Estimate'!$J$3:$J$499)</f>
        <v>#VALUE!</v>
      </c>
      <c r="V43" s="34" t="e">
        <f>LARGE('Standard Cost Estimate'!$J$3:$J$499,COUNT(J$3:'Standard Cost Estimate'!$J43))+IF(ISNUMBER(V42),V42,0)</f>
        <v>#VALUE!</v>
      </c>
      <c r="W43" s="28" t="e">
        <f>IF(V43/J$500&lt;0.8,COUNT(V$3:V43)+1,1)</f>
        <v>#VALUE!</v>
      </c>
      <c r="X43" s="35" t="e">
        <f>IF('Standard Cost Estimate'!$U43&lt;=MAX('Standard Cost Estimate'!$W$3:$W$499),"YES","NO")</f>
        <v>#VALUE!</v>
      </c>
      <c r="Y43" s="36" t="e">
        <f>IF(AND('Standard Cost Estimate'!$X43="YES",OR('Standard Cost Estimate'!$R43&gt;0.2,'Standard Cost Estimate'!$R43&lt;-0.2)),"ANALYZE"," ")</f>
        <v>#VALUE!</v>
      </c>
      <c r="Z43" s="72" t="e">
        <f>IF(AND('Standard Cost Estimate'!$X43="YES",OR('Standard Cost Estimate'!$S43&gt;0.2,'Standard Cost Estimate'!$S43&lt;-0.2)),"ANALYZE"," ")</f>
        <v>#VALUE!</v>
      </c>
      <c r="AA43" s="67" t="e">
        <f>RANK('Standard Cost Estimate'!$G43,'Standard Cost Estimate'!$G$3:$G$499)</f>
        <v>#VALUE!</v>
      </c>
      <c r="AB43" s="68" t="e">
        <f>LARGE('Standard Cost Estimate'!$G$3:$G$499,COUNT(G$3:'Standard Cost Estimate'!$G43))+IF(ISNUMBER(AB42),AB42,0)</f>
        <v>#VALUE!</v>
      </c>
      <c r="AC43" s="67" t="e">
        <f>IF(AB43/G$500&lt;0.8,COUNT(V$3:V43)+1,1)</f>
        <v>#VALUE!</v>
      </c>
      <c r="AD43" s="93" t="e">
        <f>IF('Standard Cost Estimate'!$AA43&lt;=MAX('Standard Cost Estimate'!$AC$3:$AC$499),"YES","NO")</f>
        <v>#VALUE!</v>
      </c>
      <c r="AE43" s="94" t="e">
        <f>IF(AND('Standard Cost Estimate'!$AD43="YES",ABS('Standard Cost Estimate'!$R43)&gt;0.2),"ANALYZE"," ")</f>
        <v>#VALUE!</v>
      </c>
      <c r="AF43" s="77"/>
    </row>
    <row r="44" spans="1:32" ht="15" thickBot="1" x14ac:dyDescent="0.4">
      <c r="A44" s="50" t="e">
        <f>Table1[[#This Row],[Item Line Number]]</f>
        <v>#VALUE!</v>
      </c>
      <c r="B44" s="50" t="e">
        <f>Table1[[#This Row],[Item Number]]</f>
        <v>#VALUE!</v>
      </c>
      <c r="C44" s="51" t="e">
        <f>Table1[[#This Row],[Item Description]]</f>
        <v>#VALUE!</v>
      </c>
      <c r="D44" s="50" t="e">
        <f>Table1[[#This Row],[Quantity]]</f>
        <v>#VALUE!</v>
      </c>
      <c r="E44" s="50" t="e">
        <f>Table1[[#This Row],[Units]]</f>
        <v>#VALUE!</v>
      </c>
      <c r="F44" s="52" t="e">
        <f>Table1[[#This Row],[Engineer''s Estimate (EE)]]</f>
        <v>#VALUE!</v>
      </c>
      <c r="G44" s="53" t="e">
        <f>'Standard Cost Estimate'!$D44*'Standard Cost Estimate'!$F44</f>
        <v>#VALUE!</v>
      </c>
      <c r="H44" s="54" t="e">
        <f>'Standard Cost Estimate'!$G44/G$500</f>
        <v>#VALUE!</v>
      </c>
      <c r="I44" s="52" t="e">
        <f>Table1[[#This Row],[Low Bidder 
or CM/GC]]</f>
        <v>#VALUE!</v>
      </c>
      <c r="J44" s="53" t="e">
        <f>'Standard Cost Estimate'!$I44*'Standard Cost Estimate'!$D44</f>
        <v>#VALUE!</v>
      </c>
      <c r="K44" s="55" t="e">
        <f>'Standard Cost Estimate'!$J44/J$500</f>
        <v>#VALUE!</v>
      </c>
      <c r="L44" s="52" t="e">
        <f>TRIMMEAN(Table1[[#This Row],[Low Bidder 
or CM/GC]:[Bidder 23]],2/COUNT(Table1[[#This Row],[Low Bidder 
or CM/GC]:[Bidder 23]]))</f>
        <v>#VALUE!</v>
      </c>
      <c r="M44" s="53" t="e">
        <f>IF('Standard Cost Estimate'!$D44=0,0,'Standard Cost Estimate'!$D44*'Standard Cost Estimate'!$L44)</f>
        <v>#VALUE!</v>
      </c>
      <c r="N44" s="54" t="e">
        <f>'Standard Cost Estimate'!$M44/M$500</f>
        <v>#VALUE!</v>
      </c>
      <c r="O44" s="78" t="e">
        <f>MIN(Table1[[#This Row],[Low Bidder 
or CM/GC]:[Bidder 23]])*D44</f>
        <v>#VALUE!</v>
      </c>
      <c r="P44" s="65" t="e">
        <f>Table2[[#This Row],[LB
Amount]]</f>
        <v>#VALUE!</v>
      </c>
      <c r="Q44" s="79" t="e">
        <f>MAX(Table1[[#This Row],[Low Bidder 
or CM/GC]:[Bidder 23]])*D44</f>
        <v>#VALUE!</v>
      </c>
      <c r="R44" s="33" t="e">
        <f>('Standard Cost Estimate'!$J44-'Standard Cost Estimate'!$G44)/'Standard Cost Estimate'!$G44</f>
        <v>#VALUE!</v>
      </c>
      <c r="S44" s="32" t="e">
        <f>('Standard Cost Estimate'!$J44-'Standard Cost Estimate'!$M44)/'Standard Cost Estimate'!$M44</f>
        <v>#VALUE!</v>
      </c>
      <c r="T44" s="31" t="e">
        <f>'Standard Cost Estimate'!$J44-'Standard Cost Estimate'!$G44</f>
        <v>#VALUE!</v>
      </c>
      <c r="U44" s="28" t="e">
        <f>RANK('Standard Cost Estimate'!$J44,'Standard Cost Estimate'!$J$3:$J$499)</f>
        <v>#VALUE!</v>
      </c>
      <c r="V44" s="34" t="e">
        <f>LARGE('Standard Cost Estimate'!$J$3:$J$499,COUNT(J$3:'Standard Cost Estimate'!$J44))+IF(ISNUMBER(V43),V43,0)</f>
        <v>#VALUE!</v>
      </c>
      <c r="W44" s="28" t="e">
        <f>IF(V44/J$500&lt;0.8,COUNT(V$3:V44)+1,1)</f>
        <v>#VALUE!</v>
      </c>
      <c r="X44" s="35" t="e">
        <f>IF('Standard Cost Estimate'!$U44&lt;=MAX('Standard Cost Estimate'!$W$3:$W$499),"YES","NO")</f>
        <v>#VALUE!</v>
      </c>
      <c r="Y44" s="36" t="e">
        <f>IF(AND('Standard Cost Estimate'!$X44="YES",OR('Standard Cost Estimate'!$R44&gt;0.2,'Standard Cost Estimate'!$R44&lt;-0.2)),"ANALYZE"," ")</f>
        <v>#VALUE!</v>
      </c>
      <c r="Z44" s="72" t="e">
        <f>IF(AND('Standard Cost Estimate'!$X44="YES",OR('Standard Cost Estimate'!$S44&gt;0.2,'Standard Cost Estimate'!$S44&lt;-0.2)),"ANALYZE"," ")</f>
        <v>#VALUE!</v>
      </c>
      <c r="AA44" s="67" t="e">
        <f>RANK('Standard Cost Estimate'!$G44,'Standard Cost Estimate'!$G$3:$G$499)</f>
        <v>#VALUE!</v>
      </c>
      <c r="AB44" s="68" t="e">
        <f>LARGE('Standard Cost Estimate'!$G$3:$G$499,COUNT(G$3:'Standard Cost Estimate'!$G44))+IF(ISNUMBER(AB43),AB43,0)</f>
        <v>#VALUE!</v>
      </c>
      <c r="AC44" s="67" t="e">
        <f>IF(AB44/G$500&lt;0.8,COUNT(V$3:V44)+1,1)</f>
        <v>#VALUE!</v>
      </c>
      <c r="AD44" s="93" t="e">
        <f>IF('Standard Cost Estimate'!$AA44&lt;=MAX('Standard Cost Estimate'!$AC$3:$AC$499),"YES","NO")</f>
        <v>#VALUE!</v>
      </c>
      <c r="AE44" s="94" t="e">
        <f>IF(AND('Standard Cost Estimate'!$AD44="YES",ABS('Standard Cost Estimate'!$R44)&gt;0.2),"ANALYZE"," ")</f>
        <v>#VALUE!</v>
      </c>
      <c r="AF44" s="77"/>
    </row>
    <row r="45" spans="1:32" ht="15" thickBot="1" x14ac:dyDescent="0.4">
      <c r="A45" s="50" t="e">
        <f>Table1[[#This Row],[Item Line Number]]</f>
        <v>#VALUE!</v>
      </c>
      <c r="B45" s="50" t="e">
        <f>Table1[[#This Row],[Item Number]]</f>
        <v>#VALUE!</v>
      </c>
      <c r="C45" s="51" t="e">
        <f>Table1[[#This Row],[Item Description]]</f>
        <v>#VALUE!</v>
      </c>
      <c r="D45" s="50" t="e">
        <f>Table1[[#This Row],[Quantity]]</f>
        <v>#VALUE!</v>
      </c>
      <c r="E45" s="50" t="e">
        <f>Table1[[#This Row],[Units]]</f>
        <v>#VALUE!</v>
      </c>
      <c r="F45" s="52" t="e">
        <f>Table1[[#This Row],[Engineer''s Estimate (EE)]]</f>
        <v>#VALUE!</v>
      </c>
      <c r="G45" s="53" t="e">
        <f>'Standard Cost Estimate'!$D45*'Standard Cost Estimate'!$F45</f>
        <v>#VALUE!</v>
      </c>
      <c r="H45" s="54" t="e">
        <f>'Standard Cost Estimate'!$G45/G$500</f>
        <v>#VALUE!</v>
      </c>
      <c r="I45" s="52" t="e">
        <f>Table1[[#This Row],[Low Bidder 
or CM/GC]]</f>
        <v>#VALUE!</v>
      </c>
      <c r="J45" s="53" t="e">
        <f>'Standard Cost Estimate'!$I45*'Standard Cost Estimate'!$D45</f>
        <v>#VALUE!</v>
      </c>
      <c r="K45" s="55" t="e">
        <f>'Standard Cost Estimate'!$J45/J$500</f>
        <v>#VALUE!</v>
      </c>
      <c r="L45" s="52" t="e">
        <f>TRIMMEAN(Table1[[#This Row],[Low Bidder 
or CM/GC]:[Bidder 23]],2/COUNT(Table1[[#This Row],[Low Bidder 
or CM/GC]:[Bidder 23]]))</f>
        <v>#VALUE!</v>
      </c>
      <c r="M45" s="53" t="e">
        <f>IF('Standard Cost Estimate'!$D45=0,0,'Standard Cost Estimate'!$D45*'Standard Cost Estimate'!$L45)</f>
        <v>#VALUE!</v>
      </c>
      <c r="N45" s="54" t="e">
        <f>'Standard Cost Estimate'!$M45/M$500</f>
        <v>#VALUE!</v>
      </c>
      <c r="O45" s="78" t="e">
        <f>MIN(Table1[[#This Row],[Low Bidder 
or CM/GC]:[Bidder 23]])*D45</f>
        <v>#VALUE!</v>
      </c>
      <c r="P45" s="65" t="e">
        <f>Table2[[#This Row],[LB
Amount]]</f>
        <v>#VALUE!</v>
      </c>
      <c r="Q45" s="79" t="e">
        <f>MAX(Table1[[#This Row],[Low Bidder 
or CM/GC]:[Bidder 23]])*D45</f>
        <v>#VALUE!</v>
      </c>
      <c r="R45" s="33" t="e">
        <f>('Standard Cost Estimate'!$J45-'Standard Cost Estimate'!$G45)/'Standard Cost Estimate'!$G45</f>
        <v>#VALUE!</v>
      </c>
      <c r="S45" s="32" t="e">
        <f>('Standard Cost Estimate'!$J45-'Standard Cost Estimate'!$M45)/'Standard Cost Estimate'!$M45</f>
        <v>#VALUE!</v>
      </c>
      <c r="T45" s="31" t="e">
        <f>'Standard Cost Estimate'!$J45-'Standard Cost Estimate'!$G45</f>
        <v>#VALUE!</v>
      </c>
      <c r="U45" s="28" t="e">
        <f>RANK('Standard Cost Estimate'!$J45,'Standard Cost Estimate'!$J$3:$J$499)</f>
        <v>#VALUE!</v>
      </c>
      <c r="V45" s="34" t="e">
        <f>LARGE('Standard Cost Estimate'!$J$3:$J$499,COUNT(J$3:'Standard Cost Estimate'!$J45))+IF(ISNUMBER(V44),V44,0)</f>
        <v>#VALUE!</v>
      </c>
      <c r="W45" s="28" t="e">
        <f>IF(V45/J$500&lt;0.8,COUNT(V$3:V45)+1,1)</f>
        <v>#VALUE!</v>
      </c>
      <c r="X45" s="35" t="e">
        <f>IF('Standard Cost Estimate'!$U45&lt;=MAX('Standard Cost Estimate'!$W$3:$W$499),"YES","NO")</f>
        <v>#VALUE!</v>
      </c>
      <c r="Y45" s="36" t="e">
        <f>IF(AND('Standard Cost Estimate'!$X45="YES",OR('Standard Cost Estimate'!$R45&gt;0.2,'Standard Cost Estimate'!$R45&lt;-0.2)),"ANALYZE"," ")</f>
        <v>#VALUE!</v>
      </c>
      <c r="Z45" s="72" t="e">
        <f>IF(AND('Standard Cost Estimate'!$X45="YES",OR('Standard Cost Estimate'!$S45&gt;0.2,'Standard Cost Estimate'!$S45&lt;-0.2)),"ANALYZE"," ")</f>
        <v>#VALUE!</v>
      </c>
      <c r="AA45" s="67" t="e">
        <f>RANK('Standard Cost Estimate'!$G45,'Standard Cost Estimate'!$G$3:$G$499)</f>
        <v>#VALUE!</v>
      </c>
      <c r="AB45" s="68" t="e">
        <f>LARGE('Standard Cost Estimate'!$G$3:$G$499,COUNT(G$3:'Standard Cost Estimate'!$G45))+IF(ISNUMBER(AB44),AB44,0)</f>
        <v>#VALUE!</v>
      </c>
      <c r="AC45" s="67" t="e">
        <f>IF(AB45/G$500&lt;0.8,COUNT(V$3:V45)+1,1)</f>
        <v>#VALUE!</v>
      </c>
      <c r="AD45" s="93" t="e">
        <f>IF('Standard Cost Estimate'!$AA45&lt;=MAX('Standard Cost Estimate'!$AC$3:$AC$499),"YES","NO")</f>
        <v>#VALUE!</v>
      </c>
      <c r="AE45" s="94" t="e">
        <f>IF(AND('Standard Cost Estimate'!$AD45="YES",ABS('Standard Cost Estimate'!$R45)&gt;0.2),"ANALYZE"," ")</f>
        <v>#VALUE!</v>
      </c>
      <c r="AF45" s="77"/>
    </row>
    <row r="46" spans="1:32" ht="15" thickBot="1" x14ac:dyDescent="0.4">
      <c r="A46" s="50" t="e">
        <f>Table1[[#This Row],[Item Line Number]]</f>
        <v>#VALUE!</v>
      </c>
      <c r="B46" s="50" t="e">
        <f>Table1[[#This Row],[Item Number]]</f>
        <v>#VALUE!</v>
      </c>
      <c r="C46" s="51" t="e">
        <f>Table1[[#This Row],[Item Description]]</f>
        <v>#VALUE!</v>
      </c>
      <c r="D46" s="50" t="e">
        <f>Table1[[#This Row],[Quantity]]</f>
        <v>#VALUE!</v>
      </c>
      <c r="E46" s="50" t="e">
        <f>Table1[[#This Row],[Units]]</f>
        <v>#VALUE!</v>
      </c>
      <c r="F46" s="52" t="e">
        <f>Table1[[#This Row],[Engineer''s Estimate (EE)]]</f>
        <v>#VALUE!</v>
      </c>
      <c r="G46" s="53" t="e">
        <f>'Standard Cost Estimate'!$D46*'Standard Cost Estimate'!$F46</f>
        <v>#VALUE!</v>
      </c>
      <c r="H46" s="54" t="e">
        <f>'Standard Cost Estimate'!$G46/G$500</f>
        <v>#VALUE!</v>
      </c>
      <c r="I46" s="52" t="e">
        <f>Table1[[#This Row],[Low Bidder 
or CM/GC]]</f>
        <v>#VALUE!</v>
      </c>
      <c r="J46" s="53" t="e">
        <f>'Standard Cost Estimate'!$I46*'Standard Cost Estimate'!$D46</f>
        <v>#VALUE!</v>
      </c>
      <c r="K46" s="55" t="e">
        <f>'Standard Cost Estimate'!$J46/J$500</f>
        <v>#VALUE!</v>
      </c>
      <c r="L46" s="52" t="e">
        <f>TRIMMEAN(Table1[[#This Row],[Low Bidder 
or CM/GC]:[Bidder 23]],2/COUNT(Table1[[#This Row],[Low Bidder 
or CM/GC]:[Bidder 23]]))</f>
        <v>#VALUE!</v>
      </c>
      <c r="M46" s="53" t="e">
        <f>IF('Standard Cost Estimate'!$D46=0,0,'Standard Cost Estimate'!$D46*'Standard Cost Estimate'!$L46)</f>
        <v>#VALUE!</v>
      </c>
      <c r="N46" s="54" t="e">
        <f>'Standard Cost Estimate'!$M46/M$500</f>
        <v>#VALUE!</v>
      </c>
      <c r="O46" s="78" t="e">
        <f>MIN(Table1[[#This Row],[Low Bidder 
or CM/GC]:[Bidder 23]])*D46</f>
        <v>#VALUE!</v>
      </c>
      <c r="P46" s="65" t="e">
        <f>Table2[[#This Row],[LB
Amount]]</f>
        <v>#VALUE!</v>
      </c>
      <c r="Q46" s="79" t="e">
        <f>MAX(Table1[[#This Row],[Low Bidder 
or CM/GC]:[Bidder 23]])*D46</f>
        <v>#VALUE!</v>
      </c>
      <c r="R46" s="33" t="e">
        <f>('Standard Cost Estimate'!$J46-'Standard Cost Estimate'!$G46)/'Standard Cost Estimate'!$G46</f>
        <v>#VALUE!</v>
      </c>
      <c r="S46" s="32" t="e">
        <f>('Standard Cost Estimate'!$J46-'Standard Cost Estimate'!$M46)/'Standard Cost Estimate'!$M46</f>
        <v>#VALUE!</v>
      </c>
      <c r="T46" s="31" t="e">
        <f>'Standard Cost Estimate'!$J46-'Standard Cost Estimate'!$G46</f>
        <v>#VALUE!</v>
      </c>
      <c r="U46" s="28" t="e">
        <f>RANK('Standard Cost Estimate'!$J46,'Standard Cost Estimate'!$J$3:$J$499)</f>
        <v>#VALUE!</v>
      </c>
      <c r="V46" s="34" t="e">
        <f>LARGE('Standard Cost Estimate'!$J$3:$J$499,COUNT(J$3:'Standard Cost Estimate'!$J46))+IF(ISNUMBER(V45),V45,0)</f>
        <v>#VALUE!</v>
      </c>
      <c r="W46" s="28" t="e">
        <f>IF(V46/J$500&lt;0.8,COUNT(V$3:V46)+1,1)</f>
        <v>#VALUE!</v>
      </c>
      <c r="X46" s="35" t="e">
        <f>IF('Standard Cost Estimate'!$U46&lt;=MAX('Standard Cost Estimate'!$W$3:$W$499),"YES","NO")</f>
        <v>#VALUE!</v>
      </c>
      <c r="Y46" s="36" t="e">
        <f>IF(AND('Standard Cost Estimate'!$X46="YES",OR('Standard Cost Estimate'!$R46&gt;0.2,'Standard Cost Estimate'!$R46&lt;-0.2)),"ANALYZE"," ")</f>
        <v>#VALUE!</v>
      </c>
      <c r="Z46" s="72" t="e">
        <f>IF(AND('Standard Cost Estimate'!$X46="YES",OR('Standard Cost Estimate'!$S46&gt;0.2,'Standard Cost Estimate'!$S46&lt;-0.2)),"ANALYZE"," ")</f>
        <v>#VALUE!</v>
      </c>
      <c r="AA46" s="67" t="e">
        <f>RANK('Standard Cost Estimate'!$G46,'Standard Cost Estimate'!$G$3:$G$499)</f>
        <v>#VALUE!</v>
      </c>
      <c r="AB46" s="68" t="e">
        <f>LARGE('Standard Cost Estimate'!$G$3:$G$499,COUNT(G$3:'Standard Cost Estimate'!$G46))+IF(ISNUMBER(AB45),AB45,0)</f>
        <v>#VALUE!</v>
      </c>
      <c r="AC46" s="67" t="e">
        <f>IF(AB46/G$500&lt;0.8,COUNT(V$3:V46)+1,1)</f>
        <v>#VALUE!</v>
      </c>
      <c r="AD46" s="93" t="e">
        <f>IF('Standard Cost Estimate'!$AA46&lt;=MAX('Standard Cost Estimate'!$AC$3:$AC$499),"YES","NO")</f>
        <v>#VALUE!</v>
      </c>
      <c r="AE46" s="94" t="e">
        <f>IF(AND('Standard Cost Estimate'!$AD46="YES",ABS('Standard Cost Estimate'!$R46)&gt;0.2),"ANALYZE"," ")</f>
        <v>#VALUE!</v>
      </c>
      <c r="AF46" s="77"/>
    </row>
    <row r="47" spans="1:32" ht="15" thickBot="1" x14ac:dyDescent="0.4">
      <c r="A47" s="50" t="e">
        <f>Table1[[#This Row],[Item Line Number]]</f>
        <v>#VALUE!</v>
      </c>
      <c r="B47" s="50" t="e">
        <f>Table1[[#This Row],[Item Number]]</f>
        <v>#VALUE!</v>
      </c>
      <c r="C47" s="51" t="e">
        <f>Table1[[#This Row],[Item Description]]</f>
        <v>#VALUE!</v>
      </c>
      <c r="D47" s="50" t="e">
        <f>Table1[[#This Row],[Quantity]]</f>
        <v>#VALUE!</v>
      </c>
      <c r="E47" s="50" t="e">
        <f>Table1[[#This Row],[Units]]</f>
        <v>#VALUE!</v>
      </c>
      <c r="F47" s="52" t="e">
        <f>Table1[[#This Row],[Engineer''s Estimate (EE)]]</f>
        <v>#VALUE!</v>
      </c>
      <c r="G47" s="53" t="e">
        <f>'Standard Cost Estimate'!$D47*'Standard Cost Estimate'!$F47</f>
        <v>#VALUE!</v>
      </c>
      <c r="H47" s="54" t="e">
        <f>'Standard Cost Estimate'!$G47/G$500</f>
        <v>#VALUE!</v>
      </c>
      <c r="I47" s="52" t="e">
        <f>Table1[[#This Row],[Low Bidder 
or CM/GC]]</f>
        <v>#VALUE!</v>
      </c>
      <c r="J47" s="53" t="e">
        <f>'Standard Cost Estimate'!$I47*'Standard Cost Estimate'!$D47</f>
        <v>#VALUE!</v>
      </c>
      <c r="K47" s="55" t="e">
        <f>'Standard Cost Estimate'!$J47/J$500</f>
        <v>#VALUE!</v>
      </c>
      <c r="L47" s="52" t="e">
        <f>TRIMMEAN(Table1[[#This Row],[Low Bidder 
or CM/GC]:[Bidder 23]],2/COUNT(Table1[[#This Row],[Low Bidder 
or CM/GC]:[Bidder 23]]))</f>
        <v>#VALUE!</v>
      </c>
      <c r="M47" s="53" t="e">
        <f>IF('Standard Cost Estimate'!$D47=0,0,'Standard Cost Estimate'!$D47*'Standard Cost Estimate'!$L47)</f>
        <v>#VALUE!</v>
      </c>
      <c r="N47" s="54" t="e">
        <f>'Standard Cost Estimate'!$M47/M$500</f>
        <v>#VALUE!</v>
      </c>
      <c r="O47" s="78" t="e">
        <f>MIN(Table1[[#This Row],[Low Bidder 
or CM/GC]:[Bidder 23]])*D47</f>
        <v>#VALUE!</v>
      </c>
      <c r="P47" s="65" t="e">
        <f>Table2[[#This Row],[LB
Amount]]</f>
        <v>#VALUE!</v>
      </c>
      <c r="Q47" s="79" t="e">
        <f>MAX(Table1[[#This Row],[Low Bidder 
or CM/GC]:[Bidder 23]])*D47</f>
        <v>#VALUE!</v>
      </c>
      <c r="R47" s="33" t="e">
        <f>('Standard Cost Estimate'!$J47-'Standard Cost Estimate'!$G47)/'Standard Cost Estimate'!$G47</f>
        <v>#VALUE!</v>
      </c>
      <c r="S47" s="32" t="e">
        <f>('Standard Cost Estimate'!$J47-'Standard Cost Estimate'!$M47)/'Standard Cost Estimate'!$M47</f>
        <v>#VALUE!</v>
      </c>
      <c r="T47" s="31" t="e">
        <f>'Standard Cost Estimate'!$J47-'Standard Cost Estimate'!$G47</f>
        <v>#VALUE!</v>
      </c>
      <c r="U47" s="28" t="e">
        <f>RANK('Standard Cost Estimate'!$J47,'Standard Cost Estimate'!$J$3:$J$499)</f>
        <v>#VALUE!</v>
      </c>
      <c r="V47" s="34" t="e">
        <f>LARGE('Standard Cost Estimate'!$J$3:$J$499,COUNT(J$3:'Standard Cost Estimate'!$J47))+IF(ISNUMBER(V46),V46,0)</f>
        <v>#VALUE!</v>
      </c>
      <c r="W47" s="28" t="e">
        <f>IF(V47/J$500&lt;0.8,COUNT(V$3:V47)+1,1)</f>
        <v>#VALUE!</v>
      </c>
      <c r="X47" s="35" t="e">
        <f>IF('Standard Cost Estimate'!$U47&lt;=MAX('Standard Cost Estimate'!$W$3:$W$499),"YES","NO")</f>
        <v>#VALUE!</v>
      </c>
      <c r="Y47" s="36" t="e">
        <f>IF(AND('Standard Cost Estimate'!$X47="YES",OR('Standard Cost Estimate'!$R47&gt;0.2,'Standard Cost Estimate'!$R47&lt;-0.2)),"ANALYZE"," ")</f>
        <v>#VALUE!</v>
      </c>
      <c r="Z47" s="72" t="e">
        <f>IF(AND('Standard Cost Estimate'!$X47="YES",OR('Standard Cost Estimate'!$S47&gt;0.2,'Standard Cost Estimate'!$S47&lt;-0.2)),"ANALYZE"," ")</f>
        <v>#VALUE!</v>
      </c>
      <c r="AA47" s="67" t="e">
        <f>RANK('Standard Cost Estimate'!$G47,'Standard Cost Estimate'!$G$3:$G$499)</f>
        <v>#VALUE!</v>
      </c>
      <c r="AB47" s="68" t="e">
        <f>LARGE('Standard Cost Estimate'!$G$3:$G$499,COUNT(G$3:'Standard Cost Estimate'!$G47))+IF(ISNUMBER(AB46),AB46,0)</f>
        <v>#VALUE!</v>
      </c>
      <c r="AC47" s="67" t="e">
        <f>IF(AB47/G$500&lt;0.8,COUNT(V$3:V47)+1,1)</f>
        <v>#VALUE!</v>
      </c>
      <c r="AD47" s="93" t="e">
        <f>IF('Standard Cost Estimate'!$AA47&lt;=MAX('Standard Cost Estimate'!$AC$3:$AC$499),"YES","NO")</f>
        <v>#VALUE!</v>
      </c>
      <c r="AE47" s="94" t="e">
        <f>IF(AND('Standard Cost Estimate'!$AD47="YES",ABS('Standard Cost Estimate'!$R47)&gt;0.2),"ANALYZE"," ")</f>
        <v>#VALUE!</v>
      </c>
      <c r="AF47" s="77"/>
    </row>
    <row r="48" spans="1:32" ht="15" thickBot="1" x14ac:dyDescent="0.4">
      <c r="A48" s="50" t="e">
        <f>Table1[[#This Row],[Item Line Number]]</f>
        <v>#VALUE!</v>
      </c>
      <c r="B48" s="50" t="e">
        <f>Table1[[#This Row],[Item Number]]</f>
        <v>#VALUE!</v>
      </c>
      <c r="C48" s="51" t="e">
        <f>Table1[[#This Row],[Item Description]]</f>
        <v>#VALUE!</v>
      </c>
      <c r="D48" s="50" t="e">
        <f>Table1[[#This Row],[Quantity]]</f>
        <v>#VALUE!</v>
      </c>
      <c r="E48" s="50" t="e">
        <f>Table1[[#This Row],[Units]]</f>
        <v>#VALUE!</v>
      </c>
      <c r="F48" s="52" t="e">
        <f>Table1[[#This Row],[Engineer''s Estimate (EE)]]</f>
        <v>#VALUE!</v>
      </c>
      <c r="G48" s="53" t="e">
        <f>'Standard Cost Estimate'!$D48*'Standard Cost Estimate'!$F48</f>
        <v>#VALUE!</v>
      </c>
      <c r="H48" s="54" t="e">
        <f>'Standard Cost Estimate'!$G48/G$500</f>
        <v>#VALUE!</v>
      </c>
      <c r="I48" s="52" t="e">
        <f>Table1[[#This Row],[Low Bidder 
or CM/GC]]</f>
        <v>#VALUE!</v>
      </c>
      <c r="J48" s="53" t="e">
        <f>'Standard Cost Estimate'!$I48*'Standard Cost Estimate'!$D48</f>
        <v>#VALUE!</v>
      </c>
      <c r="K48" s="55" t="e">
        <f>'Standard Cost Estimate'!$J48/J$500</f>
        <v>#VALUE!</v>
      </c>
      <c r="L48" s="52" t="e">
        <f>TRIMMEAN(Table1[[#This Row],[Low Bidder 
or CM/GC]:[Bidder 23]],2/COUNT(Table1[[#This Row],[Low Bidder 
or CM/GC]:[Bidder 23]]))</f>
        <v>#VALUE!</v>
      </c>
      <c r="M48" s="53" t="e">
        <f>IF('Standard Cost Estimate'!$D48=0,0,'Standard Cost Estimate'!$D48*'Standard Cost Estimate'!$L48)</f>
        <v>#VALUE!</v>
      </c>
      <c r="N48" s="54" t="e">
        <f>'Standard Cost Estimate'!$M48/M$500</f>
        <v>#VALUE!</v>
      </c>
      <c r="O48" s="78" t="e">
        <f>MIN(Table1[[#This Row],[Low Bidder 
or CM/GC]:[Bidder 23]])*D48</f>
        <v>#VALUE!</v>
      </c>
      <c r="P48" s="65" t="e">
        <f>Table2[[#This Row],[LB
Amount]]</f>
        <v>#VALUE!</v>
      </c>
      <c r="Q48" s="79" t="e">
        <f>MAX(Table1[[#This Row],[Low Bidder 
or CM/GC]:[Bidder 23]])*D48</f>
        <v>#VALUE!</v>
      </c>
      <c r="R48" s="33" t="e">
        <f>('Standard Cost Estimate'!$J48-'Standard Cost Estimate'!$G48)/'Standard Cost Estimate'!$G48</f>
        <v>#VALUE!</v>
      </c>
      <c r="S48" s="32" t="e">
        <f>('Standard Cost Estimate'!$J48-'Standard Cost Estimate'!$M48)/'Standard Cost Estimate'!$M48</f>
        <v>#VALUE!</v>
      </c>
      <c r="T48" s="31" t="e">
        <f>'Standard Cost Estimate'!$J48-'Standard Cost Estimate'!$G48</f>
        <v>#VALUE!</v>
      </c>
      <c r="U48" s="28" t="e">
        <f>RANK('Standard Cost Estimate'!$J48,'Standard Cost Estimate'!$J$3:$J$499)</f>
        <v>#VALUE!</v>
      </c>
      <c r="V48" s="34" t="e">
        <f>LARGE('Standard Cost Estimate'!$J$3:$J$499,COUNT(J$3:'Standard Cost Estimate'!$J48))+IF(ISNUMBER(V47),V47,0)</f>
        <v>#VALUE!</v>
      </c>
      <c r="W48" s="28" t="e">
        <f>IF(V48/J$500&lt;0.8,COUNT(V$3:V48)+1,1)</f>
        <v>#VALUE!</v>
      </c>
      <c r="X48" s="35" t="e">
        <f>IF('Standard Cost Estimate'!$U48&lt;=MAX('Standard Cost Estimate'!$W$3:$W$499),"YES","NO")</f>
        <v>#VALUE!</v>
      </c>
      <c r="Y48" s="36" t="e">
        <f>IF(AND('Standard Cost Estimate'!$X48="YES",OR('Standard Cost Estimate'!$R48&gt;0.2,'Standard Cost Estimate'!$R48&lt;-0.2)),"ANALYZE"," ")</f>
        <v>#VALUE!</v>
      </c>
      <c r="Z48" s="72" t="e">
        <f>IF(AND('Standard Cost Estimate'!$X48="YES",OR('Standard Cost Estimate'!$S48&gt;0.2,'Standard Cost Estimate'!$S48&lt;-0.2)),"ANALYZE"," ")</f>
        <v>#VALUE!</v>
      </c>
      <c r="AA48" s="67" t="e">
        <f>RANK('Standard Cost Estimate'!$G48,'Standard Cost Estimate'!$G$3:$G$499)</f>
        <v>#VALUE!</v>
      </c>
      <c r="AB48" s="68" t="e">
        <f>LARGE('Standard Cost Estimate'!$G$3:$G$499,COUNT(G$3:'Standard Cost Estimate'!$G48))+IF(ISNUMBER(AB47),AB47,0)</f>
        <v>#VALUE!</v>
      </c>
      <c r="AC48" s="67" t="e">
        <f>IF(AB48/G$500&lt;0.8,COUNT(V$3:V48)+1,1)</f>
        <v>#VALUE!</v>
      </c>
      <c r="AD48" s="93" t="e">
        <f>IF('Standard Cost Estimate'!$AA48&lt;=MAX('Standard Cost Estimate'!$AC$3:$AC$499),"YES","NO")</f>
        <v>#VALUE!</v>
      </c>
      <c r="AE48" s="94" t="e">
        <f>IF(AND('Standard Cost Estimate'!$AD48="YES",ABS('Standard Cost Estimate'!$R48)&gt;0.2),"ANALYZE"," ")</f>
        <v>#VALUE!</v>
      </c>
      <c r="AF48" s="77"/>
    </row>
    <row r="49" spans="1:32" ht="15" thickBot="1" x14ac:dyDescent="0.4">
      <c r="A49" s="50" t="e">
        <f>Table1[[#This Row],[Item Line Number]]</f>
        <v>#VALUE!</v>
      </c>
      <c r="B49" s="50" t="e">
        <f>Table1[[#This Row],[Item Number]]</f>
        <v>#VALUE!</v>
      </c>
      <c r="C49" s="51" t="e">
        <f>Table1[[#This Row],[Item Description]]</f>
        <v>#VALUE!</v>
      </c>
      <c r="D49" s="50" t="e">
        <f>Table1[[#This Row],[Quantity]]</f>
        <v>#VALUE!</v>
      </c>
      <c r="E49" s="50" t="e">
        <f>Table1[[#This Row],[Units]]</f>
        <v>#VALUE!</v>
      </c>
      <c r="F49" s="52" t="e">
        <f>Table1[[#This Row],[Engineer''s Estimate (EE)]]</f>
        <v>#VALUE!</v>
      </c>
      <c r="G49" s="53" t="e">
        <f>'Standard Cost Estimate'!$D49*'Standard Cost Estimate'!$F49</f>
        <v>#VALUE!</v>
      </c>
      <c r="H49" s="54" t="e">
        <f>'Standard Cost Estimate'!$G49/G$500</f>
        <v>#VALUE!</v>
      </c>
      <c r="I49" s="52" t="e">
        <f>Table1[[#This Row],[Low Bidder 
or CM/GC]]</f>
        <v>#VALUE!</v>
      </c>
      <c r="J49" s="53" t="e">
        <f>'Standard Cost Estimate'!$I49*'Standard Cost Estimate'!$D49</f>
        <v>#VALUE!</v>
      </c>
      <c r="K49" s="55" t="e">
        <f>'Standard Cost Estimate'!$J49/J$500</f>
        <v>#VALUE!</v>
      </c>
      <c r="L49" s="52" t="e">
        <f>TRIMMEAN(Table1[[#This Row],[Low Bidder 
or CM/GC]:[Bidder 23]],2/COUNT(Table1[[#This Row],[Low Bidder 
or CM/GC]:[Bidder 23]]))</f>
        <v>#VALUE!</v>
      </c>
      <c r="M49" s="53" t="e">
        <f>IF('Standard Cost Estimate'!$D49=0,0,'Standard Cost Estimate'!$D49*'Standard Cost Estimate'!$L49)</f>
        <v>#VALUE!</v>
      </c>
      <c r="N49" s="54" t="e">
        <f>'Standard Cost Estimate'!$M49/M$500</f>
        <v>#VALUE!</v>
      </c>
      <c r="O49" s="78" t="e">
        <f>MIN(Table1[[#This Row],[Low Bidder 
or CM/GC]:[Bidder 23]])*D49</f>
        <v>#VALUE!</v>
      </c>
      <c r="P49" s="65" t="e">
        <f>Table2[[#This Row],[LB
Amount]]</f>
        <v>#VALUE!</v>
      </c>
      <c r="Q49" s="79" t="e">
        <f>MAX(Table1[[#This Row],[Low Bidder 
or CM/GC]:[Bidder 23]])*D49</f>
        <v>#VALUE!</v>
      </c>
      <c r="R49" s="33" t="e">
        <f>('Standard Cost Estimate'!$J49-'Standard Cost Estimate'!$G49)/'Standard Cost Estimate'!$G49</f>
        <v>#VALUE!</v>
      </c>
      <c r="S49" s="32" t="e">
        <f>('Standard Cost Estimate'!$J49-'Standard Cost Estimate'!$M49)/'Standard Cost Estimate'!$M49</f>
        <v>#VALUE!</v>
      </c>
      <c r="T49" s="31" t="e">
        <f>'Standard Cost Estimate'!$J49-'Standard Cost Estimate'!$G49</f>
        <v>#VALUE!</v>
      </c>
      <c r="U49" s="28" t="e">
        <f>RANK('Standard Cost Estimate'!$J49,'Standard Cost Estimate'!$J$3:$J$499)</f>
        <v>#VALUE!</v>
      </c>
      <c r="V49" s="34" t="e">
        <f>LARGE('Standard Cost Estimate'!$J$3:$J$499,COUNT(J$3:'Standard Cost Estimate'!$J49))+IF(ISNUMBER(V48),V48,0)</f>
        <v>#VALUE!</v>
      </c>
      <c r="W49" s="28" t="e">
        <f>IF(V49/J$500&lt;0.8,COUNT(V$3:V49)+1,1)</f>
        <v>#VALUE!</v>
      </c>
      <c r="X49" s="35" t="e">
        <f>IF('Standard Cost Estimate'!$U49&lt;=MAX('Standard Cost Estimate'!$W$3:$W$499),"YES","NO")</f>
        <v>#VALUE!</v>
      </c>
      <c r="Y49" s="36" t="e">
        <f>IF(AND('Standard Cost Estimate'!$X49="YES",OR('Standard Cost Estimate'!$R49&gt;0.2,'Standard Cost Estimate'!$R49&lt;-0.2)),"ANALYZE"," ")</f>
        <v>#VALUE!</v>
      </c>
      <c r="Z49" s="72" t="e">
        <f>IF(AND('Standard Cost Estimate'!$X49="YES",OR('Standard Cost Estimate'!$S49&gt;0.2,'Standard Cost Estimate'!$S49&lt;-0.2)),"ANALYZE"," ")</f>
        <v>#VALUE!</v>
      </c>
      <c r="AA49" s="67" t="e">
        <f>RANK('Standard Cost Estimate'!$G49,'Standard Cost Estimate'!$G$3:$G$499)</f>
        <v>#VALUE!</v>
      </c>
      <c r="AB49" s="68" t="e">
        <f>LARGE('Standard Cost Estimate'!$G$3:$G$499,COUNT(G$3:'Standard Cost Estimate'!$G49))+IF(ISNUMBER(AB48),AB48,0)</f>
        <v>#VALUE!</v>
      </c>
      <c r="AC49" s="67" t="e">
        <f>IF(AB49/G$500&lt;0.8,COUNT(V$3:V49)+1,1)</f>
        <v>#VALUE!</v>
      </c>
      <c r="AD49" s="93" t="e">
        <f>IF('Standard Cost Estimate'!$AA49&lt;=MAX('Standard Cost Estimate'!$AC$3:$AC$499),"YES","NO")</f>
        <v>#VALUE!</v>
      </c>
      <c r="AE49" s="94" t="e">
        <f>IF(AND('Standard Cost Estimate'!$AD49="YES",ABS('Standard Cost Estimate'!$R49)&gt;0.2),"ANALYZE"," ")</f>
        <v>#VALUE!</v>
      </c>
      <c r="AF49" s="77"/>
    </row>
    <row r="50" spans="1:32" ht="15" thickBot="1" x14ac:dyDescent="0.4">
      <c r="A50" s="50" t="e">
        <f>Table1[[#This Row],[Item Line Number]]</f>
        <v>#VALUE!</v>
      </c>
      <c r="B50" s="50" t="e">
        <f>Table1[[#This Row],[Item Number]]</f>
        <v>#VALUE!</v>
      </c>
      <c r="C50" s="51" t="e">
        <f>Table1[[#This Row],[Item Description]]</f>
        <v>#VALUE!</v>
      </c>
      <c r="D50" s="50" t="e">
        <f>Table1[[#This Row],[Quantity]]</f>
        <v>#VALUE!</v>
      </c>
      <c r="E50" s="50" t="e">
        <f>Table1[[#This Row],[Units]]</f>
        <v>#VALUE!</v>
      </c>
      <c r="F50" s="52" t="e">
        <f>Table1[[#This Row],[Engineer''s Estimate (EE)]]</f>
        <v>#VALUE!</v>
      </c>
      <c r="G50" s="53" t="e">
        <f>'Standard Cost Estimate'!$D50*'Standard Cost Estimate'!$F50</f>
        <v>#VALUE!</v>
      </c>
      <c r="H50" s="54" t="e">
        <f>'Standard Cost Estimate'!$G50/G$500</f>
        <v>#VALUE!</v>
      </c>
      <c r="I50" s="52" t="e">
        <f>Table1[[#This Row],[Low Bidder 
or CM/GC]]</f>
        <v>#VALUE!</v>
      </c>
      <c r="J50" s="53" t="e">
        <f>'Standard Cost Estimate'!$I50*'Standard Cost Estimate'!$D50</f>
        <v>#VALUE!</v>
      </c>
      <c r="K50" s="55" t="e">
        <f>'Standard Cost Estimate'!$J50/J$500</f>
        <v>#VALUE!</v>
      </c>
      <c r="L50" s="52" t="e">
        <f>TRIMMEAN(Table1[[#This Row],[Low Bidder 
or CM/GC]:[Bidder 23]],2/COUNT(Table1[[#This Row],[Low Bidder 
or CM/GC]:[Bidder 23]]))</f>
        <v>#VALUE!</v>
      </c>
      <c r="M50" s="53" t="e">
        <f>IF('Standard Cost Estimate'!$D50=0,0,'Standard Cost Estimate'!$D50*'Standard Cost Estimate'!$L50)</f>
        <v>#VALUE!</v>
      </c>
      <c r="N50" s="54" t="e">
        <f>'Standard Cost Estimate'!$M50/M$500</f>
        <v>#VALUE!</v>
      </c>
      <c r="O50" s="78" t="e">
        <f>MIN(Table1[[#This Row],[Low Bidder 
or CM/GC]:[Bidder 23]])*D50</f>
        <v>#VALUE!</v>
      </c>
      <c r="P50" s="65" t="e">
        <f>Table2[[#This Row],[LB
Amount]]</f>
        <v>#VALUE!</v>
      </c>
      <c r="Q50" s="79" t="e">
        <f>MAX(Table1[[#This Row],[Low Bidder 
or CM/GC]:[Bidder 23]])*D50</f>
        <v>#VALUE!</v>
      </c>
      <c r="R50" s="33" t="e">
        <f>('Standard Cost Estimate'!$J50-'Standard Cost Estimate'!$G50)/'Standard Cost Estimate'!$G50</f>
        <v>#VALUE!</v>
      </c>
      <c r="S50" s="32" t="e">
        <f>('Standard Cost Estimate'!$J50-'Standard Cost Estimate'!$M50)/'Standard Cost Estimate'!$M50</f>
        <v>#VALUE!</v>
      </c>
      <c r="T50" s="31" t="e">
        <f>'Standard Cost Estimate'!$J50-'Standard Cost Estimate'!$G50</f>
        <v>#VALUE!</v>
      </c>
      <c r="U50" s="28" t="e">
        <f>RANK('Standard Cost Estimate'!$J50,'Standard Cost Estimate'!$J$3:$J$499)</f>
        <v>#VALUE!</v>
      </c>
      <c r="V50" s="34" t="e">
        <f>LARGE('Standard Cost Estimate'!$J$3:$J$499,COUNT(J$3:'Standard Cost Estimate'!$J50))+IF(ISNUMBER(V49),V49,0)</f>
        <v>#VALUE!</v>
      </c>
      <c r="W50" s="28" t="e">
        <f>IF(V50/J$500&lt;0.8,COUNT(V$3:V50)+1,1)</f>
        <v>#VALUE!</v>
      </c>
      <c r="X50" s="35" t="e">
        <f>IF('Standard Cost Estimate'!$U50&lt;=MAX('Standard Cost Estimate'!$W$3:$W$499),"YES","NO")</f>
        <v>#VALUE!</v>
      </c>
      <c r="Y50" s="36" t="e">
        <f>IF(AND('Standard Cost Estimate'!$X50="YES",OR('Standard Cost Estimate'!$R50&gt;0.2,'Standard Cost Estimate'!$R50&lt;-0.2)),"ANALYZE"," ")</f>
        <v>#VALUE!</v>
      </c>
      <c r="Z50" s="72" t="e">
        <f>IF(AND('Standard Cost Estimate'!$X50="YES",OR('Standard Cost Estimate'!$S50&gt;0.2,'Standard Cost Estimate'!$S50&lt;-0.2)),"ANALYZE"," ")</f>
        <v>#VALUE!</v>
      </c>
      <c r="AA50" s="67" t="e">
        <f>RANK('Standard Cost Estimate'!$G50,'Standard Cost Estimate'!$G$3:$G$499)</f>
        <v>#VALUE!</v>
      </c>
      <c r="AB50" s="68" t="e">
        <f>LARGE('Standard Cost Estimate'!$G$3:$G$499,COUNT(G$3:'Standard Cost Estimate'!$G50))+IF(ISNUMBER(AB49),AB49,0)</f>
        <v>#VALUE!</v>
      </c>
      <c r="AC50" s="67" t="e">
        <f>IF(AB50/G$500&lt;0.8,COUNT(V$3:V50)+1,1)</f>
        <v>#VALUE!</v>
      </c>
      <c r="AD50" s="93" t="e">
        <f>IF('Standard Cost Estimate'!$AA50&lt;=MAX('Standard Cost Estimate'!$AC$3:$AC$499),"YES","NO")</f>
        <v>#VALUE!</v>
      </c>
      <c r="AE50" s="94" t="e">
        <f>IF(AND('Standard Cost Estimate'!$AD50="YES",ABS('Standard Cost Estimate'!$R50)&gt;0.2),"ANALYZE"," ")</f>
        <v>#VALUE!</v>
      </c>
      <c r="AF50" s="77"/>
    </row>
    <row r="51" spans="1:32" ht="15" thickBot="1" x14ac:dyDescent="0.4">
      <c r="A51" s="50" t="e">
        <f>Table1[[#This Row],[Item Line Number]]</f>
        <v>#VALUE!</v>
      </c>
      <c r="B51" s="50" t="e">
        <f>Table1[[#This Row],[Item Number]]</f>
        <v>#VALUE!</v>
      </c>
      <c r="C51" s="51" t="e">
        <f>Table1[[#This Row],[Item Description]]</f>
        <v>#VALUE!</v>
      </c>
      <c r="D51" s="50" t="e">
        <f>Table1[[#This Row],[Quantity]]</f>
        <v>#VALUE!</v>
      </c>
      <c r="E51" s="50" t="e">
        <f>Table1[[#This Row],[Units]]</f>
        <v>#VALUE!</v>
      </c>
      <c r="F51" s="52" t="e">
        <f>Table1[[#This Row],[Engineer''s Estimate (EE)]]</f>
        <v>#VALUE!</v>
      </c>
      <c r="G51" s="53" t="e">
        <f>'Standard Cost Estimate'!$D51*'Standard Cost Estimate'!$F51</f>
        <v>#VALUE!</v>
      </c>
      <c r="H51" s="54" t="e">
        <f>'Standard Cost Estimate'!$G51/G$500</f>
        <v>#VALUE!</v>
      </c>
      <c r="I51" s="52" t="e">
        <f>Table1[[#This Row],[Low Bidder 
or CM/GC]]</f>
        <v>#VALUE!</v>
      </c>
      <c r="J51" s="53" t="e">
        <f>'Standard Cost Estimate'!$I51*'Standard Cost Estimate'!$D51</f>
        <v>#VALUE!</v>
      </c>
      <c r="K51" s="55" t="e">
        <f>'Standard Cost Estimate'!$J51/J$500</f>
        <v>#VALUE!</v>
      </c>
      <c r="L51" s="52" t="e">
        <f>TRIMMEAN(Table1[[#This Row],[Low Bidder 
or CM/GC]:[Bidder 23]],2/COUNT(Table1[[#This Row],[Low Bidder 
or CM/GC]:[Bidder 23]]))</f>
        <v>#VALUE!</v>
      </c>
      <c r="M51" s="53" t="e">
        <f>IF('Standard Cost Estimate'!$D51=0,0,'Standard Cost Estimate'!$D51*'Standard Cost Estimate'!$L51)</f>
        <v>#VALUE!</v>
      </c>
      <c r="N51" s="54" t="e">
        <f>'Standard Cost Estimate'!$M51/M$500</f>
        <v>#VALUE!</v>
      </c>
      <c r="O51" s="78" t="e">
        <f>MIN(Table1[[#This Row],[Low Bidder 
or CM/GC]:[Bidder 23]])*D51</f>
        <v>#VALUE!</v>
      </c>
      <c r="P51" s="65" t="e">
        <f>Table2[[#This Row],[LB
Amount]]</f>
        <v>#VALUE!</v>
      </c>
      <c r="Q51" s="79" t="e">
        <f>MAX(Table1[[#This Row],[Low Bidder 
or CM/GC]:[Bidder 23]])*D51</f>
        <v>#VALUE!</v>
      </c>
      <c r="R51" s="33" t="e">
        <f>('Standard Cost Estimate'!$J51-'Standard Cost Estimate'!$G51)/'Standard Cost Estimate'!$G51</f>
        <v>#VALUE!</v>
      </c>
      <c r="S51" s="32" t="e">
        <f>('Standard Cost Estimate'!$J51-'Standard Cost Estimate'!$M51)/'Standard Cost Estimate'!$M51</f>
        <v>#VALUE!</v>
      </c>
      <c r="T51" s="31" t="e">
        <f>'Standard Cost Estimate'!$J51-'Standard Cost Estimate'!$G51</f>
        <v>#VALUE!</v>
      </c>
      <c r="U51" s="28" t="e">
        <f>RANK('Standard Cost Estimate'!$J51,'Standard Cost Estimate'!$J$3:$J$499)</f>
        <v>#VALUE!</v>
      </c>
      <c r="V51" s="34" t="e">
        <f>LARGE('Standard Cost Estimate'!$J$3:$J$499,COUNT(J$3:'Standard Cost Estimate'!$J51))+IF(ISNUMBER(V50),V50,0)</f>
        <v>#VALUE!</v>
      </c>
      <c r="W51" s="28" t="e">
        <f>IF(V51/J$500&lt;0.8,COUNT(V$3:V51)+1,1)</f>
        <v>#VALUE!</v>
      </c>
      <c r="X51" s="35" t="e">
        <f>IF('Standard Cost Estimate'!$U51&lt;=MAX('Standard Cost Estimate'!$W$3:$W$499),"YES","NO")</f>
        <v>#VALUE!</v>
      </c>
      <c r="Y51" s="36" t="e">
        <f>IF(AND('Standard Cost Estimate'!$X51="YES",OR('Standard Cost Estimate'!$R51&gt;0.2,'Standard Cost Estimate'!$R51&lt;-0.2)),"ANALYZE"," ")</f>
        <v>#VALUE!</v>
      </c>
      <c r="Z51" s="72" t="e">
        <f>IF(AND('Standard Cost Estimate'!$X51="YES",OR('Standard Cost Estimate'!$S51&gt;0.2,'Standard Cost Estimate'!$S51&lt;-0.2)),"ANALYZE"," ")</f>
        <v>#VALUE!</v>
      </c>
      <c r="AA51" s="67" t="e">
        <f>RANK('Standard Cost Estimate'!$G51,'Standard Cost Estimate'!$G$3:$G$499)</f>
        <v>#VALUE!</v>
      </c>
      <c r="AB51" s="68" t="e">
        <f>LARGE('Standard Cost Estimate'!$G$3:$G$499,COUNT(G$3:'Standard Cost Estimate'!$G51))+IF(ISNUMBER(AB50),AB50,0)</f>
        <v>#VALUE!</v>
      </c>
      <c r="AC51" s="67" t="e">
        <f>IF(AB51/G$500&lt;0.8,COUNT(V$3:V51)+1,1)</f>
        <v>#VALUE!</v>
      </c>
      <c r="AD51" s="93" t="e">
        <f>IF('Standard Cost Estimate'!$AA51&lt;=MAX('Standard Cost Estimate'!$AC$3:$AC$499),"YES","NO")</f>
        <v>#VALUE!</v>
      </c>
      <c r="AE51" s="94" t="e">
        <f>IF(AND('Standard Cost Estimate'!$AD51="YES",ABS('Standard Cost Estimate'!$R51)&gt;0.2),"ANALYZE"," ")</f>
        <v>#VALUE!</v>
      </c>
      <c r="AF51" s="77"/>
    </row>
    <row r="52" spans="1:32" ht="15" thickBot="1" x14ac:dyDescent="0.4">
      <c r="A52" s="50" t="e">
        <f>Table1[[#This Row],[Item Line Number]]</f>
        <v>#VALUE!</v>
      </c>
      <c r="B52" s="50" t="e">
        <f>Table1[[#This Row],[Item Number]]</f>
        <v>#VALUE!</v>
      </c>
      <c r="C52" s="51" t="e">
        <f>Table1[[#This Row],[Item Description]]</f>
        <v>#VALUE!</v>
      </c>
      <c r="D52" s="50" t="e">
        <f>Table1[[#This Row],[Quantity]]</f>
        <v>#VALUE!</v>
      </c>
      <c r="E52" s="50" t="e">
        <f>Table1[[#This Row],[Units]]</f>
        <v>#VALUE!</v>
      </c>
      <c r="F52" s="52" t="e">
        <f>Table1[[#This Row],[Engineer''s Estimate (EE)]]</f>
        <v>#VALUE!</v>
      </c>
      <c r="G52" s="53" t="e">
        <f>'Standard Cost Estimate'!$D52*'Standard Cost Estimate'!$F52</f>
        <v>#VALUE!</v>
      </c>
      <c r="H52" s="54" t="e">
        <f>'Standard Cost Estimate'!$G52/G$500</f>
        <v>#VALUE!</v>
      </c>
      <c r="I52" s="52" t="e">
        <f>Table1[[#This Row],[Low Bidder 
or CM/GC]]</f>
        <v>#VALUE!</v>
      </c>
      <c r="J52" s="53" t="e">
        <f>'Standard Cost Estimate'!$I52*'Standard Cost Estimate'!$D52</f>
        <v>#VALUE!</v>
      </c>
      <c r="K52" s="55" t="e">
        <f>'Standard Cost Estimate'!$J52/J$500</f>
        <v>#VALUE!</v>
      </c>
      <c r="L52" s="52" t="e">
        <f>TRIMMEAN(Table1[[#This Row],[Low Bidder 
or CM/GC]:[Bidder 23]],2/COUNT(Table1[[#This Row],[Low Bidder 
or CM/GC]:[Bidder 23]]))</f>
        <v>#VALUE!</v>
      </c>
      <c r="M52" s="53" t="e">
        <f>IF('Standard Cost Estimate'!$D52=0,0,'Standard Cost Estimate'!$D52*'Standard Cost Estimate'!$L52)</f>
        <v>#VALUE!</v>
      </c>
      <c r="N52" s="54" t="e">
        <f>'Standard Cost Estimate'!$M52/M$500</f>
        <v>#VALUE!</v>
      </c>
      <c r="O52" s="78" t="e">
        <f>MIN(Table1[[#This Row],[Low Bidder 
or CM/GC]:[Bidder 23]])*D52</f>
        <v>#VALUE!</v>
      </c>
      <c r="P52" s="65" t="e">
        <f>Table2[[#This Row],[LB
Amount]]</f>
        <v>#VALUE!</v>
      </c>
      <c r="Q52" s="79" t="e">
        <f>MAX(Table1[[#This Row],[Low Bidder 
or CM/GC]:[Bidder 23]])*D52</f>
        <v>#VALUE!</v>
      </c>
      <c r="R52" s="33" t="e">
        <f>('Standard Cost Estimate'!$J52-'Standard Cost Estimate'!$G52)/'Standard Cost Estimate'!$G52</f>
        <v>#VALUE!</v>
      </c>
      <c r="S52" s="32" t="e">
        <f>('Standard Cost Estimate'!$J52-'Standard Cost Estimate'!$M52)/'Standard Cost Estimate'!$M52</f>
        <v>#VALUE!</v>
      </c>
      <c r="T52" s="31" t="e">
        <f>'Standard Cost Estimate'!$J52-'Standard Cost Estimate'!$G52</f>
        <v>#VALUE!</v>
      </c>
      <c r="U52" s="28" t="e">
        <f>RANK('Standard Cost Estimate'!$J52,'Standard Cost Estimate'!$J$3:$J$499)</f>
        <v>#VALUE!</v>
      </c>
      <c r="V52" s="34" t="e">
        <f>LARGE('Standard Cost Estimate'!$J$3:$J$499,COUNT(J$3:'Standard Cost Estimate'!$J52))+IF(ISNUMBER(V51),V51,0)</f>
        <v>#VALUE!</v>
      </c>
      <c r="W52" s="28" t="e">
        <f>IF(V52/J$500&lt;0.8,COUNT(V$3:V52)+1,1)</f>
        <v>#VALUE!</v>
      </c>
      <c r="X52" s="35" t="e">
        <f>IF('Standard Cost Estimate'!$U52&lt;=MAX('Standard Cost Estimate'!$W$3:$W$499),"YES","NO")</f>
        <v>#VALUE!</v>
      </c>
      <c r="Y52" s="36" t="e">
        <f>IF(AND('Standard Cost Estimate'!$X52="YES",OR('Standard Cost Estimate'!$R52&gt;0.2,'Standard Cost Estimate'!$R52&lt;-0.2)),"ANALYZE"," ")</f>
        <v>#VALUE!</v>
      </c>
      <c r="Z52" s="72" t="e">
        <f>IF(AND('Standard Cost Estimate'!$X52="YES",OR('Standard Cost Estimate'!$S52&gt;0.2,'Standard Cost Estimate'!$S52&lt;-0.2)),"ANALYZE"," ")</f>
        <v>#VALUE!</v>
      </c>
      <c r="AA52" s="67" t="e">
        <f>RANK('Standard Cost Estimate'!$G52,'Standard Cost Estimate'!$G$3:$G$499)</f>
        <v>#VALUE!</v>
      </c>
      <c r="AB52" s="68" t="e">
        <f>LARGE('Standard Cost Estimate'!$G$3:$G$499,COUNT(G$3:'Standard Cost Estimate'!$G52))+IF(ISNUMBER(AB51),AB51,0)</f>
        <v>#VALUE!</v>
      </c>
      <c r="AC52" s="67" t="e">
        <f>IF(AB52/G$500&lt;0.8,COUNT(V$3:V52)+1,1)</f>
        <v>#VALUE!</v>
      </c>
      <c r="AD52" s="93" t="e">
        <f>IF('Standard Cost Estimate'!$AA52&lt;=MAX('Standard Cost Estimate'!$AC$3:$AC$499),"YES","NO")</f>
        <v>#VALUE!</v>
      </c>
      <c r="AE52" s="94" t="e">
        <f>IF(AND('Standard Cost Estimate'!$AD52="YES",ABS('Standard Cost Estimate'!$R52)&gt;0.2),"ANALYZE"," ")</f>
        <v>#VALUE!</v>
      </c>
      <c r="AF52" s="77"/>
    </row>
    <row r="53" spans="1:32" ht="15" thickBot="1" x14ac:dyDescent="0.4">
      <c r="A53" s="50" t="e">
        <f>Table1[[#This Row],[Item Line Number]]</f>
        <v>#VALUE!</v>
      </c>
      <c r="B53" s="50" t="e">
        <f>Table1[[#This Row],[Item Number]]</f>
        <v>#VALUE!</v>
      </c>
      <c r="C53" s="51" t="e">
        <f>Table1[[#This Row],[Item Description]]</f>
        <v>#VALUE!</v>
      </c>
      <c r="D53" s="50" t="e">
        <f>Table1[[#This Row],[Quantity]]</f>
        <v>#VALUE!</v>
      </c>
      <c r="E53" s="50" t="e">
        <f>Table1[[#This Row],[Units]]</f>
        <v>#VALUE!</v>
      </c>
      <c r="F53" s="52" t="e">
        <f>Table1[[#This Row],[Engineer''s Estimate (EE)]]</f>
        <v>#VALUE!</v>
      </c>
      <c r="G53" s="53" t="e">
        <f>'Standard Cost Estimate'!$D53*'Standard Cost Estimate'!$F53</f>
        <v>#VALUE!</v>
      </c>
      <c r="H53" s="54" t="e">
        <f>'Standard Cost Estimate'!$G53/G$500</f>
        <v>#VALUE!</v>
      </c>
      <c r="I53" s="52" t="e">
        <f>Table1[[#This Row],[Low Bidder 
or CM/GC]]</f>
        <v>#VALUE!</v>
      </c>
      <c r="J53" s="53" t="e">
        <f>'Standard Cost Estimate'!$I53*'Standard Cost Estimate'!$D53</f>
        <v>#VALUE!</v>
      </c>
      <c r="K53" s="55" t="e">
        <f>'Standard Cost Estimate'!$J53/J$500</f>
        <v>#VALUE!</v>
      </c>
      <c r="L53" s="52" t="e">
        <f>TRIMMEAN(Table1[[#This Row],[Low Bidder 
or CM/GC]:[Bidder 23]],2/COUNT(Table1[[#This Row],[Low Bidder 
or CM/GC]:[Bidder 23]]))</f>
        <v>#VALUE!</v>
      </c>
      <c r="M53" s="53" t="e">
        <f>IF('Standard Cost Estimate'!$D53=0,0,'Standard Cost Estimate'!$D53*'Standard Cost Estimate'!$L53)</f>
        <v>#VALUE!</v>
      </c>
      <c r="N53" s="54" t="e">
        <f>'Standard Cost Estimate'!$M53/M$500</f>
        <v>#VALUE!</v>
      </c>
      <c r="O53" s="78" t="e">
        <f>MIN(Table1[[#This Row],[Low Bidder 
or CM/GC]:[Bidder 23]])*D53</f>
        <v>#VALUE!</v>
      </c>
      <c r="P53" s="65" t="e">
        <f>Table2[[#This Row],[LB
Amount]]</f>
        <v>#VALUE!</v>
      </c>
      <c r="Q53" s="79" t="e">
        <f>MAX(Table1[[#This Row],[Low Bidder 
or CM/GC]:[Bidder 23]])*D53</f>
        <v>#VALUE!</v>
      </c>
      <c r="R53" s="33" t="e">
        <f>('Standard Cost Estimate'!$J53-'Standard Cost Estimate'!$G53)/'Standard Cost Estimate'!$G53</f>
        <v>#VALUE!</v>
      </c>
      <c r="S53" s="32" t="e">
        <f>('Standard Cost Estimate'!$J53-'Standard Cost Estimate'!$M53)/'Standard Cost Estimate'!$M53</f>
        <v>#VALUE!</v>
      </c>
      <c r="T53" s="31" t="e">
        <f>'Standard Cost Estimate'!$J53-'Standard Cost Estimate'!$G53</f>
        <v>#VALUE!</v>
      </c>
      <c r="U53" s="28" t="e">
        <f>RANK('Standard Cost Estimate'!$J53,'Standard Cost Estimate'!$J$3:$J$499)</f>
        <v>#VALUE!</v>
      </c>
      <c r="V53" s="34" t="e">
        <f>LARGE('Standard Cost Estimate'!$J$3:$J$499,COUNT(J$3:'Standard Cost Estimate'!$J53))+IF(ISNUMBER(V52),V52,0)</f>
        <v>#VALUE!</v>
      </c>
      <c r="W53" s="28" t="e">
        <f>IF(V53/J$500&lt;0.8,COUNT(V$3:V53)+1,1)</f>
        <v>#VALUE!</v>
      </c>
      <c r="X53" s="35" t="e">
        <f>IF('Standard Cost Estimate'!$U53&lt;=MAX('Standard Cost Estimate'!$W$3:$W$499),"YES","NO")</f>
        <v>#VALUE!</v>
      </c>
      <c r="Y53" s="36" t="e">
        <f>IF(AND('Standard Cost Estimate'!$X53="YES",OR('Standard Cost Estimate'!$R53&gt;0.2,'Standard Cost Estimate'!$R53&lt;-0.2)),"ANALYZE"," ")</f>
        <v>#VALUE!</v>
      </c>
      <c r="Z53" s="72" t="e">
        <f>IF(AND('Standard Cost Estimate'!$X53="YES",OR('Standard Cost Estimate'!$S53&gt;0.2,'Standard Cost Estimate'!$S53&lt;-0.2)),"ANALYZE"," ")</f>
        <v>#VALUE!</v>
      </c>
      <c r="AA53" s="67" t="e">
        <f>RANK('Standard Cost Estimate'!$G53,'Standard Cost Estimate'!$G$3:$G$499)</f>
        <v>#VALUE!</v>
      </c>
      <c r="AB53" s="68" t="e">
        <f>LARGE('Standard Cost Estimate'!$G$3:$G$499,COUNT(G$3:'Standard Cost Estimate'!$G53))+IF(ISNUMBER(AB52),AB52,0)</f>
        <v>#VALUE!</v>
      </c>
      <c r="AC53" s="67" t="e">
        <f>IF(AB53/G$500&lt;0.8,COUNT(V$3:V53)+1,1)</f>
        <v>#VALUE!</v>
      </c>
      <c r="AD53" s="93" t="e">
        <f>IF('Standard Cost Estimate'!$AA53&lt;=MAX('Standard Cost Estimate'!$AC$3:$AC$499),"YES","NO")</f>
        <v>#VALUE!</v>
      </c>
      <c r="AE53" s="94" t="e">
        <f>IF(AND('Standard Cost Estimate'!$AD53="YES",ABS('Standard Cost Estimate'!$R53)&gt;0.2),"ANALYZE"," ")</f>
        <v>#VALUE!</v>
      </c>
      <c r="AF53" s="77"/>
    </row>
    <row r="54" spans="1:32" ht="15" thickBot="1" x14ac:dyDescent="0.4">
      <c r="A54" s="50" t="e">
        <f>Table1[[#This Row],[Item Line Number]]</f>
        <v>#VALUE!</v>
      </c>
      <c r="B54" s="50" t="e">
        <f>Table1[[#This Row],[Item Number]]</f>
        <v>#VALUE!</v>
      </c>
      <c r="C54" s="51" t="e">
        <f>Table1[[#This Row],[Item Description]]</f>
        <v>#VALUE!</v>
      </c>
      <c r="D54" s="50" t="e">
        <f>Table1[[#This Row],[Quantity]]</f>
        <v>#VALUE!</v>
      </c>
      <c r="E54" s="50" t="e">
        <f>Table1[[#This Row],[Units]]</f>
        <v>#VALUE!</v>
      </c>
      <c r="F54" s="52" t="e">
        <f>Table1[[#This Row],[Engineer''s Estimate (EE)]]</f>
        <v>#VALUE!</v>
      </c>
      <c r="G54" s="53" t="e">
        <f>'Standard Cost Estimate'!$D54*'Standard Cost Estimate'!$F54</f>
        <v>#VALUE!</v>
      </c>
      <c r="H54" s="54" t="e">
        <f>'Standard Cost Estimate'!$G54/G$500</f>
        <v>#VALUE!</v>
      </c>
      <c r="I54" s="52" t="e">
        <f>Table1[[#This Row],[Low Bidder 
or CM/GC]]</f>
        <v>#VALUE!</v>
      </c>
      <c r="J54" s="53" t="e">
        <f>'Standard Cost Estimate'!$I54*'Standard Cost Estimate'!$D54</f>
        <v>#VALUE!</v>
      </c>
      <c r="K54" s="55" t="e">
        <f>'Standard Cost Estimate'!$J54/J$500</f>
        <v>#VALUE!</v>
      </c>
      <c r="L54" s="52" t="e">
        <f>TRIMMEAN(Table1[[#This Row],[Low Bidder 
or CM/GC]:[Bidder 23]],2/COUNT(Table1[[#This Row],[Low Bidder 
or CM/GC]:[Bidder 23]]))</f>
        <v>#VALUE!</v>
      </c>
      <c r="M54" s="53" t="e">
        <f>IF('Standard Cost Estimate'!$D54=0,0,'Standard Cost Estimate'!$D54*'Standard Cost Estimate'!$L54)</f>
        <v>#VALUE!</v>
      </c>
      <c r="N54" s="54" t="e">
        <f>'Standard Cost Estimate'!$M54/M$500</f>
        <v>#VALUE!</v>
      </c>
      <c r="O54" s="78" t="e">
        <f>MIN(Table1[[#This Row],[Low Bidder 
or CM/GC]:[Bidder 23]])*D54</f>
        <v>#VALUE!</v>
      </c>
      <c r="P54" s="65" t="e">
        <f>Table2[[#This Row],[LB
Amount]]</f>
        <v>#VALUE!</v>
      </c>
      <c r="Q54" s="79" t="e">
        <f>MAX(Table1[[#This Row],[Low Bidder 
or CM/GC]:[Bidder 23]])*D54</f>
        <v>#VALUE!</v>
      </c>
      <c r="R54" s="33" t="e">
        <f>('Standard Cost Estimate'!$J54-'Standard Cost Estimate'!$G54)/'Standard Cost Estimate'!$G54</f>
        <v>#VALUE!</v>
      </c>
      <c r="S54" s="32" t="e">
        <f>('Standard Cost Estimate'!$J54-'Standard Cost Estimate'!$M54)/'Standard Cost Estimate'!$M54</f>
        <v>#VALUE!</v>
      </c>
      <c r="T54" s="31" t="e">
        <f>'Standard Cost Estimate'!$J54-'Standard Cost Estimate'!$G54</f>
        <v>#VALUE!</v>
      </c>
      <c r="U54" s="28" t="e">
        <f>RANK('Standard Cost Estimate'!$J54,'Standard Cost Estimate'!$J$3:$J$499)</f>
        <v>#VALUE!</v>
      </c>
      <c r="V54" s="34" t="e">
        <f>LARGE('Standard Cost Estimate'!$J$3:$J$499,COUNT(J$3:'Standard Cost Estimate'!$J54))+IF(ISNUMBER(V53),V53,0)</f>
        <v>#VALUE!</v>
      </c>
      <c r="W54" s="28" t="e">
        <f>IF(V54/J$500&lt;0.8,COUNT(V$3:V54)+1,1)</f>
        <v>#VALUE!</v>
      </c>
      <c r="X54" s="35" t="e">
        <f>IF('Standard Cost Estimate'!$U54&lt;=MAX('Standard Cost Estimate'!$W$3:$W$499),"YES","NO")</f>
        <v>#VALUE!</v>
      </c>
      <c r="Y54" s="36" t="e">
        <f>IF(AND('Standard Cost Estimate'!$X54="YES",OR('Standard Cost Estimate'!$R54&gt;0.2,'Standard Cost Estimate'!$R54&lt;-0.2)),"ANALYZE"," ")</f>
        <v>#VALUE!</v>
      </c>
      <c r="Z54" s="72" t="e">
        <f>IF(AND('Standard Cost Estimate'!$X54="YES",OR('Standard Cost Estimate'!$S54&gt;0.2,'Standard Cost Estimate'!$S54&lt;-0.2)),"ANALYZE"," ")</f>
        <v>#VALUE!</v>
      </c>
      <c r="AA54" s="67" t="e">
        <f>RANK('Standard Cost Estimate'!$G54,'Standard Cost Estimate'!$G$3:$G$499)</f>
        <v>#VALUE!</v>
      </c>
      <c r="AB54" s="68" t="e">
        <f>LARGE('Standard Cost Estimate'!$G$3:$G$499,COUNT(G$3:'Standard Cost Estimate'!$G54))+IF(ISNUMBER(AB53),AB53,0)</f>
        <v>#VALUE!</v>
      </c>
      <c r="AC54" s="67" t="e">
        <f>IF(AB54/G$500&lt;0.8,COUNT(V$3:V54)+1,1)</f>
        <v>#VALUE!</v>
      </c>
      <c r="AD54" s="93" t="e">
        <f>IF('Standard Cost Estimate'!$AA54&lt;=MAX('Standard Cost Estimate'!$AC$3:$AC$499),"YES","NO")</f>
        <v>#VALUE!</v>
      </c>
      <c r="AE54" s="94" t="e">
        <f>IF(AND('Standard Cost Estimate'!$AD54="YES",ABS('Standard Cost Estimate'!$R54)&gt;0.2),"ANALYZE"," ")</f>
        <v>#VALUE!</v>
      </c>
      <c r="AF54" s="77"/>
    </row>
    <row r="55" spans="1:32" ht="15" thickBot="1" x14ac:dyDescent="0.4">
      <c r="A55" s="50" t="e">
        <f>Table1[[#This Row],[Item Line Number]]</f>
        <v>#VALUE!</v>
      </c>
      <c r="B55" s="50" t="e">
        <f>Table1[[#This Row],[Item Number]]</f>
        <v>#VALUE!</v>
      </c>
      <c r="C55" s="51" t="e">
        <f>Table1[[#This Row],[Item Description]]</f>
        <v>#VALUE!</v>
      </c>
      <c r="D55" s="50" t="e">
        <f>Table1[[#This Row],[Quantity]]</f>
        <v>#VALUE!</v>
      </c>
      <c r="E55" s="50" t="e">
        <f>Table1[[#This Row],[Units]]</f>
        <v>#VALUE!</v>
      </c>
      <c r="F55" s="52" t="e">
        <f>Table1[[#This Row],[Engineer''s Estimate (EE)]]</f>
        <v>#VALUE!</v>
      </c>
      <c r="G55" s="53" t="e">
        <f>'Standard Cost Estimate'!$D55*'Standard Cost Estimate'!$F55</f>
        <v>#VALUE!</v>
      </c>
      <c r="H55" s="54" t="e">
        <f>'Standard Cost Estimate'!$G55/G$500</f>
        <v>#VALUE!</v>
      </c>
      <c r="I55" s="52" t="e">
        <f>Table1[[#This Row],[Low Bidder 
or CM/GC]]</f>
        <v>#VALUE!</v>
      </c>
      <c r="J55" s="53" t="e">
        <f>'Standard Cost Estimate'!$I55*'Standard Cost Estimate'!$D55</f>
        <v>#VALUE!</v>
      </c>
      <c r="K55" s="55" t="e">
        <f>'Standard Cost Estimate'!$J55/J$500</f>
        <v>#VALUE!</v>
      </c>
      <c r="L55" s="52" t="e">
        <f>TRIMMEAN(Table1[[#This Row],[Low Bidder 
or CM/GC]:[Bidder 23]],2/COUNT(Table1[[#This Row],[Low Bidder 
or CM/GC]:[Bidder 23]]))</f>
        <v>#VALUE!</v>
      </c>
      <c r="M55" s="53" t="e">
        <f>IF('Standard Cost Estimate'!$D55=0,0,'Standard Cost Estimate'!$D55*'Standard Cost Estimate'!$L55)</f>
        <v>#VALUE!</v>
      </c>
      <c r="N55" s="54" t="e">
        <f>'Standard Cost Estimate'!$M55/M$500</f>
        <v>#VALUE!</v>
      </c>
      <c r="O55" s="78" t="e">
        <f>MIN(Table1[[#This Row],[Low Bidder 
or CM/GC]:[Bidder 23]])*D55</f>
        <v>#VALUE!</v>
      </c>
      <c r="P55" s="65" t="e">
        <f>Table2[[#This Row],[LB
Amount]]</f>
        <v>#VALUE!</v>
      </c>
      <c r="Q55" s="79" t="e">
        <f>MAX(Table1[[#This Row],[Low Bidder 
or CM/GC]:[Bidder 23]])*D55</f>
        <v>#VALUE!</v>
      </c>
      <c r="R55" s="33" t="e">
        <f>('Standard Cost Estimate'!$J55-'Standard Cost Estimate'!$G55)/'Standard Cost Estimate'!$G55</f>
        <v>#VALUE!</v>
      </c>
      <c r="S55" s="32" t="e">
        <f>('Standard Cost Estimate'!$J55-'Standard Cost Estimate'!$M55)/'Standard Cost Estimate'!$M55</f>
        <v>#VALUE!</v>
      </c>
      <c r="T55" s="31" t="e">
        <f>'Standard Cost Estimate'!$J55-'Standard Cost Estimate'!$G55</f>
        <v>#VALUE!</v>
      </c>
      <c r="U55" s="28" t="e">
        <f>RANK('Standard Cost Estimate'!$J55,'Standard Cost Estimate'!$J$3:$J$499)</f>
        <v>#VALUE!</v>
      </c>
      <c r="V55" s="34" t="e">
        <f>LARGE('Standard Cost Estimate'!$J$3:$J$499,COUNT(J$3:'Standard Cost Estimate'!$J55))+IF(ISNUMBER(V54),V54,0)</f>
        <v>#VALUE!</v>
      </c>
      <c r="W55" s="28" t="e">
        <f>IF(V55/J$500&lt;0.8,COUNT(V$3:V55)+1,1)</f>
        <v>#VALUE!</v>
      </c>
      <c r="X55" s="35" t="e">
        <f>IF('Standard Cost Estimate'!$U55&lt;=MAX('Standard Cost Estimate'!$W$3:$W$499),"YES","NO")</f>
        <v>#VALUE!</v>
      </c>
      <c r="Y55" s="36" t="e">
        <f>IF(AND('Standard Cost Estimate'!$X55="YES",OR('Standard Cost Estimate'!$R55&gt;0.2,'Standard Cost Estimate'!$R55&lt;-0.2)),"ANALYZE"," ")</f>
        <v>#VALUE!</v>
      </c>
      <c r="Z55" s="72" t="e">
        <f>IF(AND('Standard Cost Estimate'!$X55="YES",OR('Standard Cost Estimate'!$S55&gt;0.2,'Standard Cost Estimate'!$S55&lt;-0.2)),"ANALYZE"," ")</f>
        <v>#VALUE!</v>
      </c>
      <c r="AA55" s="67" t="e">
        <f>RANK('Standard Cost Estimate'!$G55,'Standard Cost Estimate'!$G$3:$G$499)</f>
        <v>#VALUE!</v>
      </c>
      <c r="AB55" s="68" t="e">
        <f>LARGE('Standard Cost Estimate'!$G$3:$G$499,COUNT(G$3:'Standard Cost Estimate'!$G55))+IF(ISNUMBER(AB54),AB54,0)</f>
        <v>#VALUE!</v>
      </c>
      <c r="AC55" s="67" t="e">
        <f>IF(AB55/G$500&lt;0.8,COUNT(V$3:V55)+1,1)</f>
        <v>#VALUE!</v>
      </c>
      <c r="AD55" s="93" t="e">
        <f>IF('Standard Cost Estimate'!$AA55&lt;=MAX('Standard Cost Estimate'!$AC$3:$AC$499),"YES","NO")</f>
        <v>#VALUE!</v>
      </c>
      <c r="AE55" s="94" t="e">
        <f>IF(AND('Standard Cost Estimate'!$AD55="YES",ABS('Standard Cost Estimate'!$R55)&gt;0.2),"ANALYZE"," ")</f>
        <v>#VALUE!</v>
      </c>
      <c r="AF55" s="77"/>
    </row>
    <row r="56" spans="1:32" ht="15" thickBot="1" x14ac:dyDescent="0.4">
      <c r="A56" s="50" t="e">
        <f>Table1[[#This Row],[Item Line Number]]</f>
        <v>#VALUE!</v>
      </c>
      <c r="B56" s="50" t="e">
        <f>Table1[[#This Row],[Item Number]]</f>
        <v>#VALUE!</v>
      </c>
      <c r="C56" s="51" t="e">
        <f>Table1[[#This Row],[Item Description]]</f>
        <v>#VALUE!</v>
      </c>
      <c r="D56" s="50" t="e">
        <f>Table1[[#This Row],[Quantity]]</f>
        <v>#VALUE!</v>
      </c>
      <c r="E56" s="50" t="e">
        <f>Table1[[#This Row],[Units]]</f>
        <v>#VALUE!</v>
      </c>
      <c r="F56" s="52" t="e">
        <f>Table1[[#This Row],[Engineer''s Estimate (EE)]]</f>
        <v>#VALUE!</v>
      </c>
      <c r="G56" s="53" t="e">
        <f>'Standard Cost Estimate'!$D56*'Standard Cost Estimate'!$F56</f>
        <v>#VALUE!</v>
      </c>
      <c r="H56" s="54" t="e">
        <f>'Standard Cost Estimate'!$G56/G$500</f>
        <v>#VALUE!</v>
      </c>
      <c r="I56" s="52" t="e">
        <f>Table1[[#This Row],[Low Bidder 
or CM/GC]]</f>
        <v>#VALUE!</v>
      </c>
      <c r="J56" s="53" t="e">
        <f>'Standard Cost Estimate'!$I56*'Standard Cost Estimate'!$D56</f>
        <v>#VALUE!</v>
      </c>
      <c r="K56" s="55" t="e">
        <f>'Standard Cost Estimate'!$J56/J$500</f>
        <v>#VALUE!</v>
      </c>
      <c r="L56" s="52" t="e">
        <f>TRIMMEAN(Table1[[#This Row],[Low Bidder 
or CM/GC]:[Bidder 23]],2/COUNT(Table1[[#This Row],[Low Bidder 
or CM/GC]:[Bidder 23]]))</f>
        <v>#VALUE!</v>
      </c>
      <c r="M56" s="53" t="e">
        <f>IF('Standard Cost Estimate'!$D56=0,0,'Standard Cost Estimate'!$D56*'Standard Cost Estimate'!$L56)</f>
        <v>#VALUE!</v>
      </c>
      <c r="N56" s="54" t="e">
        <f>'Standard Cost Estimate'!$M56/M$500</f>
        <v>#VALUE!</v>
      </c>
      <c r="O56" s="78" t="e">
        <f>MIN(Table1[[#This Row],[Low Bidder 
or CM/GC]:[Bidder 23]])*D56</f>
        <v>#VALUE!</v>
      </c>
      <c r="P56" s="65" t="e">
        <f>Table2[[#This Row],[LB
Amount]]</f>
        <v>#VALUE!</v>
      </c>
      <c r="Q56" s="79" t="e">
        <f>MAX(Table1[[#This Row],[Low Bidder 
or CM/GC]:[Bidder 23]])*D56</f>
        <v>#VALUE!</v>
      </c>
      <c r="R56" s="33" t="e">
        <f>('Standard Cost Estimate'!$J56-'Standard Cost Estimate'!$G56)/'Standard Cost Estimate'!$G56</f>
        <v>#VALUE!</v>
      </c>
      <c r="S56" s="32" t="e">
        <f>('Standard Cost Estimate'!$J56-'Standard Cost Estimate'!$M56)/'Standard Cost Estimate'!$M56</f>
        <v>#VALUE!</v>
      </c>
      <c r="T56" s="31" t="e">
        <f>'Standard Cost Estimate'!$J56-'Standard Cost Estimate'!$G56</f>
        <v>#VALUE!</v>
      </c>
      <c r="U56" s="28" t="e">
        <f>RANK('Standard Cost Estimate'!$J56,'Standard Cost Estimate'!$J$3:$J$499)</f>
        <v>#VALUE!</v>
      </c>
      <c r="V56" s="34" t="e">
        <f>LARGE('Standard Cost Estimate'!$J$3:$J$499,COUNT(J$3:'Standard Cost Estimate'!$J56))+IF(ISNUMBER(V55),V55,0)</f>
        <v>#VALUE!</v>
      </c>
      <c r="W56" s="28" t="e">
        <f>IF(V56/J$500&lt;0.8,COUNT(V$3:V56)+1,1)</f>
        <v>#VALUE!</v>
      </c>
      <c r="X56" s="35" t="e">
        <f>IF('Standard Cost Estimate'!$U56&lt;=MAX('Standard Cost Estimate'!$W$3:$W$499),"YES","NO")</f>
        <v>#VALUE!</v>
      </c>
      <c r="Y56" s="36" t="e">
        <f>IF(AND('Standard Cost Estimate'!$X56="YES",OR('Standard Cost Estimate'!$R56&gt;0.2,'Standard Cost Estimate'!$R56&lt;-0.2)),"ANALYZE"," ")</f>
        <v>#VALUE!</v>
      </c>
      <c r="Z56" s="72" t="e">
        <f>IF(AND('Standard Cost Estimate'!$X56="YES",OR('Standard Cost Estimate'!$S56&gt;0.2,'Standard Cost Estimate'!$S56&lt;-0.2)),"ANALYZE"," ")</f>
        <v>#VALUE!</v>
      </c>
      <c r="AA56" s="67" t="e">
        <f>RANK('Standard Cost Estimate'!$G56,'Standard Cost Estimate'!$G$3:$G$499)</f>
        <v>#VALUE!</v>
      </c>
      <c r="AB56" s="68" t="e">
        <f>LARGE('Standard Cost Estimate'!$G$3:$G$499,COUNT(G$3:'Standard Cost Estimate'!$G56))+IF(ISNUMBER(AB55),AB55,0)</f>
        <v>#VALUE!</v>
      </c>
      <c r="AC56" s="67" t="e">
        <f>IF(AB56/G$500&lt;0.8,COUNT(V$3:V56)+1,1)</f>
        <v>#VALUE!</v>
      </c>
      <c r="AD56" s="93" t="e">
        <f>IF('Standard Cost Estimate'!$AA56&lt;=MAX('Standard Cost Estimate'!$AC$3:$AC$499),"YES","NO")</f>
        <v>#VALUE!</v>
      </c>
      <c r="AE56" s="94" t="e">
        <f>IF(AND('Standard Cost Estimate'!$AD56="YES",ABS('Standard Cost Estimate'!$R56)&gt;0.2),"ANALYZE"," ")</f>
        <v>#VALUE!</v>
      </c>
      <c r="AF56" s="77"/>
    </row>
    <row r="57" spans="1:32" ht="15" thickBot="1" x14ac:dyDescent="0.4">
      <c r="A57" s="50" t="e">
        <f>Table1[[#This Row],[Item Line Number]]</f>
        <v>#VALUE!</v>
      </c>
      <c r="B57" s="50" t="e">
        <f>Table1[[#This Row],[Item Number]]</f>
        <v>#VALUE!</v>
      </c>
      <c r="C57" s="51" t="e">
        <f>Table1[[#This Row],[Item Description]]</f>
        <v>#VALUE!</v>
      </c>
      <c r="D57" s="50" t="e">
        <f>Table1[[#This Row],[Quantity]]</f>
        <v>#VALUE!</v>
      </c>
      <c r="E57" s="50" t="e">
        <f>Table1[[#This Row],[Units]]</f>
        <v>#VALUE!</v>
      </c>
      <c r="F57" s="52" t="e">
        <f>Table1[[#This Row],[Engineer''s Estimate (EE)]]</f>
        <v>#VALUE!</v>
      </c>
      <c r="G57" s="53" t="e">
        <f>'Standard Cost Estimate'!$D57*'Standard Cost Estimate'!$F57</f>
        <v>#VALUE!</v>
      </c>
      <c r="H57" s="54" t="e">
        <f>'Standard Cost Estimate'!$G57/G$500</f>
        <v>#VALUE!</v>
      </c>
      <c r="I57" s="52" t="e">
        <f>Table1[[#This Row],[Low Bidder 
or CM/GC]]</f>
        <v>#VALUE!</v>
      </c>
      <c r="J57" s="53" t="e">
        <f>'Standard Cost Estimate'!$I57*'Standard Cost Estimate'!$D57</f>
        <v>#VALUE!</v>
      </c>
      <c r="K57" s="55" t="e">
        <f>'Standard Cost Estimate'!$J57/J$500</f>
        <v>#VALUE!</v>
      </c>
      <c r="L57" s="52" t="e">
        <f>TRIMMEAN(Table1[[#This Row],[Low Bidder 
or CM/GC]:[Bidder 23]],2/COUNT(Table1[[#This Row],[Low Bidder 
or CM/GC]:[Bidder 23]]))</f>
        <v>#VALUE!</v>
      </c>
      <c r="M57" s="53" t="e">
        <f>IF('Standard Cost Estimate'!$D57=0,0,'Standard Cost Estimate'!$D57*'Standard Cost Estimate'!$L57)</f>
        <v>#VALUE!</v>
      </c>
      <c r="N57" s="54" t="e">
        <f>'Standard Cost Estimate'!$M57/M$500</f>
        <v>#VALUE!</v>
      </c>
      <c r="O57" s="78" t="e">
        <f>MIN(Table1[[#This Row],[Low Bidder 
or CM/GC]:[Bidder 23]])*D57</f>
        <v>#VALUE!</v>
      </c>
      <c r="P57" s="65" t="e">
        <f>Table2[[#This Row],[LB
Amount]]</f>
        <v>#VALUE!</v>
      </c>
      <c r="Q57" s="79" t="e">
        <f>MAX(Table1[[#This Row],[Low Bidder 
or CM/GC]:[Bidder 23]])*D57</f>
        <v>#VALUE!</v>
      </c>
      <c r="R57" s="33" t="e">
        <f>('Standard Cost Estimate'!$J57-'Standard Cost Estimate'!$G57)/'Standard Cost Estimate'!$G57</f>
        <v>#VALUE!</v>
      </c>
      <c r="S57" s="32" t="e">
        <f>('Standard Cost Estimate'!$J57-'Standard Cost Estimate'!$M57)/'Standard Cost Estimate'!$M57</f>
        <v>#VALUE!</v>
      </c>
      <c r="T57" s="31" t="e">
        <f>'Standard Cost Estimate'!$J57-'Standard Cost Estimate'!$G57</f>
        <v>#VALUE!</v>
      </c>
      <c r="U57" s="28" t="e">
        <f>RANK('Standard Cost Estimate'!$J57,'Standard Cost Estimate'!$J$3:$J$499)</f>
        <v>#VALUE!</v>
      </c>
      <c r="V57" s="34" t="e">
        <f>LARGE('Standard Cost Estimate'!$J$3:$J$499,COUNT(J$3:'Standard Cost Estimate'!$J57))+IF(ISNUMBER(V56),V56,0)</f>
        <v>#VALUE!</v>
      </c>
      <c r="W57" s="28" t="e">
        <f>IF(V57/J$500&lt;0.8,COUNT(V$3:V57)+1,1)</f>
        <v>#VALUE!</v>
      </c>
      <c r="X57" s="35" t="e">
        <f>IF('Standard Cost Estimate'!$U57&lt;=MAX('Standard Cost Estimate'!$W$3:$W$499),"YES","NO")</f>
        <v>#VALUE!</v>
      </c>
      <c r="Y57" s="36" t="e">
        <f>IF(AND('Standard Cost Estimate'!$X57="YES",OR('Standard Cost Estimate'!$R57&gt;0.2,'Standard Cost Estimate'!$R57&lt;-0.2)),"ANALYZE"," ")</f>
        <v>#VALUE!</v>
      </c>
      <c r="Z57" s="72" t="e">
        <f>IF(AND('Standard Cost Estimate'!$X57="YES",OR('Standard Cost Estimate'!$S57&gt;0.2,'Standard Cost Estimate'!$S57&lt;-0.2)),"ANALYZE"," ")</f>
        <v>#VALUE!</v>
      </c>
      <c r="AA57" s="67" t="e">
        <f>RANK('Standard Cost Estimate'!$G57,'Standard Cost Estimate'!$G$3:$G$499)</f>
        <v>#VALUE!</v>
      </c>
      <c r="AB57" s="68" t="e">
        <f>LARGE('Standard Cost Estimate'!$G$3:$G$499,COUNT(G$3:'Standard Cost Estimate'!$G57))+IF(ISNUMBER(AB56),AB56,0)</f>
        <v>#VALUE!</v>
      </c>
      <c r="AC57" s="67" t="e">
        <f>IF(AB57/G$500&lt;0.8,COUNT(V$3:V57)+1,1)</f>
        <v>#VALUE!</v>
      </c>
      <c r="AD57" s="93" t="e">
        <f>IF('Standard Cost Estimate'!$AA57&lt;=MAX('Standard Cost Estimate'!$AC$3:$AC$499),"YES","NO")</f>
        <v>#VALUE!</v>
      </c>
      <c r="AE57" s="94" t="e">
        <f>IF(AND('Standard Cost Estimate'!$AD57="YES",ABS('Standard Cost Estimate'!$R57)&gt;0.2),"ANALYZE"," ")</f>
        <v>#VALUE!</v>
      </c>
      <c r="AF57" s="77"/>
    </row>
    <row r="58" spans="1:32" ht="15" thickBot="1" x14ac:dyDescent="0.4">
      <c r="A58" s="50" t="e">
        <f>Table1[[#This Row],[Item Line Number]]</f>
        <v>#VALUE!</v>
      </c>
      <c r="B58" s="50" t="e">
        <f>Table1[[#This Row],[Item Number]]</f>
        <v>#VALUE!</v>
      </c>
      <c r="C58" s="51" t="e">
        <f>Table1[[#This Row],[Item Description]]</f>
        <v>#VALUE!</v>
      </c>
      <c r="D58" s="50" t="e">
        <f>Table1[[#This Row],[Quantity]]</f>
        <v>#VALUE!</v>
      </c>
      <c r="E58" s="50" t="e">
        <f>Table1[[#This Row],[Units]]</f>
        <v>#VALUE!</v>
      </c>
      <c r="F58" s="52" t="e">
        <f>Table1[[#This Row],[Engineer''s Estimate (EE)]]</f>
        <v>#VALUE!</v>
      </c>
      <c r="G58" s="53" t="e">
        <f>'Standard Cost Estimate'!$D58*'Standard Cost Estimate'!$F58</f>
        <v>#VALUE!</v>
      </c>
      <c r="H58" s="54" t="e">
        <f>'Standard Cost Estimate'!$G58/G$500</f>
        <v>#VALUE!</v>
      </c>
      <c r="I58" s="52" t="e">
        <f>Table1[[#This Row],[Low Bidder 
or CM/GC]]</f>
        <v>#VALUE!</v>
      </c>
      <c r="J58" s="53" t="e">
        <f>'Standard Cost Estimate'!$I58*'Standard Cost Estimate'!$D58</f>
        <v>#VALUE!</v>
      </c>
      <c r="K58" s="55" t="e">
        <f>'Standard Cost Estimate'!$J58/J$500</f>
        <v>#VALUE!</v>
      </c>
      <c r="L58" s="52" t="e">
        <f>TRIMMEAN(Table1[[#This Row],[Low Bidder 
or CM/GC]:[Bidder 23]],2/COUNT(Table1[[#This Row],[Low Bidder 
or CM/GC]:[Bidder 23]]))</f>
        <v>#VALUE!</v>
      </c>
      <c r="M58" s="53" t="e">
        <f>IF('Standard Cost Estimate'!$D58=0,0,'Standard Cost Estimate'!$D58*'Standard Cost Estimate'!$L58)</f>
        <v>#VALUE!</v>
      </c>
      <c r="N58" s="54" t="e">
        <f>'Standard Cost Estimate'!$M58/M$500</f>
        <v>#VALUE!</v>
      </c>
      <c r="O58" s="78" t="e">
        <f>MIN(Table1[[#This Row],[Low Bidder 
or CM/GC]:[Bidder 23]])*D58</f>
        <v>#VALUE!</v>
      </c>
      <c r="P58" s="65" t="e">
        <f>Table2[[#This Row],[LB
Amount]]</f>
        <v>#VALUE!</v>
      </c>
      <c r="Q58" s="79" t="e">
        <f>MAX(Table1[[#This Row],[Low Bidder 
or CM/GC]:[Bidder 23]])*D58</f>
        <v>#VALUE!</v>
      </c>
      <c r="R58" s="33" t="e">
        <f>('Standard Cost Estimate'!$J58-'Standard Cost Estimate'!$G58)/'Standard Cost Estimate'!$G58</f>
        <v>#VALUE!</v>
      </c>
      <c r="S58" s="32" t="e">
        <f>('Standard Cost Estimate'!$J58-'Standard Cost Estimate'!$M58)/'Standard Cost Estimate'!$M58</f>
        <v>#VALUE!</v>
      </c>
      <c r="T58" s="31" t="e">
        <f>'Standard Cost Estimate'!$J58-'Standard Cost Estimate'!$G58</f>
        <v>#VALUE!</v>
      </c>
      <c r="U58" s="28" t="e">
        <f>RANK('Standard Cost Estimate'!$J58,'Standard Cost Estimate'!$J$3:$J$499)</f>
        <v>#VALUE!</v>
      </c>
      <c r="V58" s="34" t="e">
        <f>LARGE('Standard Cost Estimate'!$J$3:$J$499,COUNT(J$3:'Standard Cost Estimate'!$J58))+IF(ISNUMBER(V57),V57,0)</f>
        <v>#VALUE!</v>
      </c>
      <c r="W58" s="28" t="e">
        <f>IF(V58/J$500&lt;0.8,COUNT(V$3:V58)+1,1)</f>
        <v>#VALUE!</v>
      </c>
      <c r="X58" s="35" t="e">
        <f>IF('Standard Cost Estimate'!$U58&lt;=MAX('Standard Cost Estimate'!$W$3:$W$499),"YES","NO")</f>
        <v>#VALUE!</v>
      </c>
      <c r="Y58" s="36" t="e">
        <f>IF(AND('Standard Cost Estimate'!$X58="YES",OR('Standard Cost Estimate'!$R58&gt;0.2,'Standard Cost Estimate'!$R58&lt;-0.2)),"ANALYZE"," ")</f>
        <v>#VALUE!</v>
      </c>
      <c r="Z58" s="72" t="e">
        <f>IF(AND('Standard Cost Estimate'!$X58="YES",OR('Standard Cost Estimate'!$S58&gt;0.2,'Standard Cost Estimate'!$S58&lt;-0.2)),"ANALYZE"," ")</f>
        <v>#VALUE!</v>
      </c>
      <c r="AA58" s="67" t="e">
        <f>RANK('Standard Cost Estimate'!$G58,'Standard Cost Estimate'!$G$3:$G$499)</f>
        <v>#VALUE!</v>
      </c>
      <c r="AB58" s="68" t="e">
        <f>LARGE('Standard Cost Estimate'!$G$3:$G$499,COUNT(G$3:'Standard Cost Estimate'!$G58))+IF(ISNUMBER(AB57),AB57,0)</f>
        <v>#VALUE!</v>
      </c>
      <c r="AC58" s="67" t="e">
        <f>IF(AB58/G$500&lt;0.8,COUNT(V$3:V58)+1,1)</f>
        <v>#VALUE!</v>
      </c>
      <c r="AD58" s="93" t="e">
        <f>IF('Standard Cost Estimate'!$AA58&lt;=MAX('Standard Cost Estimate'!$AC$3:$AC$499),"YES","NO")</f>
        <v>#VALUE!</v>
      </c>
      <c r="AE58" s="94" t="e">
        <f>IF(AND('Standard Cost Estimate'!$AD58="YES",ABS('Standard Cost Estimate'!$R58)&gt;0.2),"ANALYZE"," ")</f>
        <v>#VALUE!</v>
      </c>
      <c r="AF58" s="77"/>
    </row>
    <row r="59" spans="1:32" ht="15" thickBot="1" x14ac:dyDescent="0.4">
      <c r="A59" s="50" t="e">
        <f>Table1[[#This Row],[Item Line Number]]</f>
        <v>#VALUE!</v>
      </c>
      <c r="B59" s="50" t="e">
        <f>Table1[[#This Row],[Item Number]]</f>
        <v>#VALUE!</v>
      </c>
      <c r="C59" s="51" t="e">
        <f>Table1[[#This Row],[Item Description]]</f>
        <v>#VALUE!</v>
      </c>
      <c r="D59" s="50" t="e">
        <f>Table1[[#This Row],[Quantity]]</f>
        <v>#VALUE!</v>
      </c>
      <c r="E59" s="50" t="e">
        <f>Table1[[#This Row],[Units]]</f>
        <v>#VALUE!</v>
      </c>
      <c r="F59" s="52" t="e">
        <f>Table1[[#This Row],[Engineer''s Estimate (EE)]]</f>
        <v>#VALUE!</v>
      </c>
      <c r="G59" s="53" t="e">
        <f>'Standard Cost Estimate'!$D59*'Standard Cost Estimate'!$F59</f>
        <v>#VALUE!</v>
      </c>
      <c r="H59" s="54" t="e">
        <f>'Standard Cost Estimate'!$G59/G$500</f>
        <v>#VALUE!</v>
      </c>
      <c r="I59" s="52" t="e">
        <f>Table1[[#This Row],[Low Bidder 
or CM/GC]]</f>
        <v>#VALUE!</v>
      </c>
      <c r="J59" s="53" t="e">
        <f>'Standard Cost Estimate'!$I59*'Standard Cost Estimate'!$D59</f>
        <v>#VALUE!</v>
      </c>
      <c r="K59" s="55" t="e">
        <f>'Standard Cost Estimate'!$J59/J$500</f>
        <v>#VALUE!</v>
      </c>
      <c r="L59" s="52" t="e">
        <f>TRIMMEAN(Table1[[#This Row],[Low Bidder 
or CM/GC]:[Bidder 23]],2/COUNT(Table1[[#This Row],[Low Bidder 
or CM/GC]:[Bidder 23]]))</f>
        <v>#VALUE!</v>
      </c>
      <c r="M59" s="53" t="e">
        <f>IF('Standard Cost Estimate'!$D59=0,0,'Standard Cost Estimate'!$D59*'Standard Cost Estimate'!$L59)</f>
        <v>#VALUE!</v>
      </c>
      <c r="N59" s="54" t="e">
        <f>'Standard Cost Estimate'!$M59/M$500</f>
        <v>#VALUE!</v>
      </c>
      <c r="O59" s="78" t="e">
        <f>MIN(Table1[[#This Row],[Low Bidder 
or CM/GC]:[Bidder 23]])*D59</f>
        <v>#VALUE!</v>
      </c>
      <c r="P59" s="65" t="e">
        <f>Table2[[#This Row],[LB
Amount]]</f>
        <v>#VALUE!</v>
      </c>
      <c r="Q59" s="79" t="e">
        <f>MAX(Table1[[#This Row],[Low Bidder 
or CM/GC]:[Bidder 23]])*D59</f>
        <v>#VALUE!</v>
      </c>
      <c r="R59" s="33" t="e">
        <f>('Standard Cost Estimate'!$J59-'Standard Cost Estimate'!$G59)/'Standard Cost Estimate'!$G59</f>
        <v>#VALUE!</v>
      </c>
      <c r="S59" s="32" t="e">
        <f>('Standard Cost Estimate'!$J59-'Standard Cost Estimate'!$M59)/'Standard Cost Estimate'!$M59</f>
        <v>#VALUE!</v>
      </c>
      <c r="T59" s="31" t="e">
        <f>'Standard Cost Estimate'!$J59-'Standard Cost Estimate'!$G59</f>
        <v>#VALUE!</v>
      </c>
      <c r="U59" s="28" t="e">
        <f>RANK('Standard Cost Estimate'!$J59,'Standard Cost Estimate'!$J$3:$J$499)</f>
        <v>#VALUE!</v>
      </c>
      <c r="V59" s="34" t="e">
        <f>LARGE('Standard Cost Estimate'!$J$3:$J$499,COUNT(J$3:'Standard Cost Estimate'!$J59))+IF(ISNUMBER(V58),V58,0)</f>
        <v>#VALUE!</v>
      </c>
      <c r="W59" s="28" t="e">
        <f>IF(V59/J$500&lt;0.8,COUNT(V$3:V59)+1,1)</f>
        <v>#VALUE!</v>
      </c>
      <c r="X59" s="35" t="e">
        <f>IF('Standard Cost Estimate'!$U59&lt;=MAX('Standard Cost Estimate'!$W$3:$W$499),"YES","NO")</f>
        <v>#VALUE!</v>
      </c>
      <c r="Y59" s="36" t="e">
        <f>IF(AND('Standard Cost Estimate'!$X59="YES",OR('Standard Cost Estimate'!$R59&gt;0.2,'Standard Cost Estimate'!$R59&lt;-0.2)),"ANALYZE"," ")</f>
        <v>#VALUE!</v>
      </c>
      <c r="Z59" s="72" t="e">
        <f>IF(AND('Standard Cost Estimate'!$X59="YES",OR('Standard Cost Estimate'!$S59&gt;0.2,'Standard Cost Estimate'!$S59&lt;-0.2)),"ANALYZE"," ")</f>
        <v>#VALUE!</v>
      </c>
      <c r="AA59" s="67" t="e">
        <f>RANK('Standard Cost Estimate'!$G59,'Standard Cost Estimate'!$G$3:$G$499)</f>
        <v>#VALUE!</v>
      </c>
      <c r="AB59" s="68" t="e">
        <f>LARGE('Standard Cost Estimate'!$G$3:$G$499,COUNT(G$3:'Standard Cost Estimate'!$G59))+IF(ISNUMBER(AB58),AB58,0)</f>
        <v>#VALUE!</v>
      </c>
      <c r="AC59" s="67" t="e">
        <f>IF(AB59/G$500&lt;0.8,COUNT(V$3:V59)+1,1)</f>
        <v>#VALUE!</v>
      </c>
      <c r="AD59" s="93" t="e">
        <f>IF('Standard Cost Estimate'!$AA59&lt;=MAX('Standard Cost Estimate'!$AC$3:$AC$499),"YES","NO")</f>
        <v>#VALUE!</v>
      </c>
      <c r="AE59" s="94" t="e">
        <f>IF(AND('Standard Cost Estimate'!$AD59="YES",ABS('Standard Cost Estimate'!$R59)&gt;0.2),"ANALYZE"," ")</f>
        <v>#VALUE!</v>
      </c>
      <c r="AF59" s="77"/>
    </row>
    <row r="60" spans="1:32" ht="15" thickBot="1" x14ac:dyDescent="0.4">
      <c r="A60" s="50" t="e">
        <f>Table1[[#This Row],[Item Line Number]]</f>
        <v>#VALUE!</v>
      </c>
      <c r="B60" s="50" t="e">
        <f>Table1[[#This Row],[Item Number]]</f>
        <v>#VALUE!</v>
      </c>
      <c r="C60" s="51" t="e">
        <f>Table1[[#This Row],[Item Description]]</f>
        <v>#VALUE!</v>
      </c>
      <c r="D60" s="50" t="e">
        <f>Table1[[#This Row],[Quantity]]</f>
        <v>#VALUE!</v>
      </c>
      <c r="E60" s="50" t="e">
        <f>Table1[[#This Row],[Units]]</f>
        <v>#VALUE!</v>
      </c>
      <c r="F60" s="52" t="e">
        <f>Table1[[#This Row],[Engineer''s Estimate (EE)]]</f>
        <v>#VALUE!</v>
      </c>
      <c r="G60" s="53" t="e">
        <f>'Standard Cost Estimate'!$D60*'Standard Cost Estimate'!$F60</f>
        <v>#VALUE!</v>
      </c>
      <c r="H60" s="54" t="e">
        <f>'Standard Cost Estimate'!$G60/G$500</f>
        <v>#VALUE!</v>
      </c>
      <c r="I60" s="52" t="e">
        <f>Table1[[#This Row],[Low Bidder 
or CM/GC]]</f>
        <v>#VALUE!</v>
      </c>
      <c r="J60" s="53" t="e">
        <f>'Standard Cost Estimate'!$I60*'Standard Cost Estimate'!$D60</f>
        <v>#VALUE!</v>
      </c>
      <c r="K60" s="55" t="e">
        <f>'Standard Cost Estimate'!$J60/J$500</f>
        <v>#VALUE!</v>
      </c>
      <c r="L60" s="52" t="e">
        <f>TRIMMEAN(Table1[[#This Row],[Low Bidder 
or CM/GC]:[Bidder 23]],2/COUNT(Table1[[#This Row],[Low Bidder 
or CM/GC]:[Bidder 23]]))</f>
        <v>#VALUE!</v>
      </c>
      <c r="M60" s="53" t="e">
        <f>IF('Standard Cost Estimate'!$D60=0,0,'Standard Cost Estimate'!$D60*'Standard Cost Estimate'!$L60)</f>
        <v>#VALUE!</v>
      </c>
      <c r="N60" s="54" t="e">
        <f>'Standard Cost Estimate'!$M60/M$500</f>
        <v>#VALUE!</v>
      </c>
      <c r="O60" s="78" t="e">
        <f>MIN(Table1[[#This Row],[Low Bidder 
or CM/GC]:[Bidder 23]])*D60</f>
        <v>#VALUE!</v>
      </c>
      <c r="P60" s="65" t="e">
        <f>Table2[[#This Row],[LB
Amount]]</f>
        <v>#VALUE!</v>
      </c>
      <c r="Q60" s="79" t="e">
        <f>MAX(Table1[[#This Row],[Low Bidder 
or CM/GC]:[Bidder 23]])*D60</f>
        <v>#VALUE!</v>
      </c>
      <c r="R60" s="33" t="e">
        <f>('Standard Cost Estimate'!$J60-'Standard Cost Estimate'!$G60)/'Standard Cost Estimate'!$G60</f>
        <v>#VALUE!</v>
      </c>
      <c r="S60" s="32" t="e">
        <f>('Standard Cost Estimate'!$J60-'Standard Cost Estimate'!$M60)/'Standard Cost Estimate'!$M60</f>
        <v>#VALUE!</v>
      </c>
      <c r="T60" s="31" t="e">
        <f>'Standard Cost Estimate'!$J60-'Standard Cost Estimate'!$G60</f>
        <v>#VALUE!</v>
      </c>
      <c r="U60" s="28" t="e">
        <f>RANK('Standard Cost Estimate'!$J60,'Standard Cost Estimate'!$J$3:$J$499)</f>
        <v>#VALUE!</v>
      </c>
      <c r="V60" s="34" t="e">
        <f>LARGE('Standard Cost Estimate'!$J$3:$J$499,COUNT(J$3:'Standard Cost Estimate'!$J60))+IF(ISNUMBER(V59),V59,0)</f>
        <v>#VALUE!</v>
      </c>
      <c r="W60" s="28" t="e">
        <f>IF(V60/J$500&lt;0.8,COUNT(V$3:V60)+1,1)</f>
        <v>#VALUE!</v>
      </c>
      <c r="X60" s="35" t="e">
        <f>IF('Standard Cost Estimate'!$U60&lt;=MAX('Standard Cost Estimate'!$W$3:$W$499),"YES","NO")</f>
        <v>#VALUE!</v>
      </c>
      <c r="Y60" s="36" t="e">
        <f>IF(AND('Standard Cost Estimate'!$X60="YES",OR('Standard Cost Estimate'!$R60&gt;0.2,'Standard Cost Estimate'!$R60&lt;-0.2)),"ANALYZE"," ")</f>
        <v>#VALUE!</v>
      </c>
      <c r="Z60" s="72" t="e">
        <f>IF(AND('Standard Cost Estimate'!$X60="YES",OR('Standard Cost Estimate'!$S60&gt;0.2,'Standard Cost Estimate'!$S60&lt;-0.2)),"ANALYZE"," ")</f>
        <v>#VALUE!</v>
      </c>
      <c r="AA60" s="67" t="e">
        <f>RANK('Standard Cost Estimate'!$G60,'Standard Cost Estimate'!$G$3:$G$499)</f>
        <v>#VALUE!</v>
      </c>
      <c r="AB60" s="68" t="e">
        <f>LARGE('Standard Cost Estimate'!$G$3:$G$499,COUNT(G$3:'Standard Cost Estimate'!$G60))+IF(ISNUMBER(AB59),AB59,0)</f>
        <v>#VALUE!</v>
      </c>
      <c r="AC60" s="67" t="e">
        <f>IF(AB60/G$500&lt;0.8,COUNT(V$3:V60)+1,1)</f>
        <v>#VALUE!</v>
      </c>
      <c r="AD60" s="93" t="e">
        <f>IF('Standard Cost Estimate'!$AA60&lt;=MAX('Standard Cost Estimate'!$AC$3:$AC$499),"YES","NO")</f>
        <v>#VALUE!</v>
      </c>
      <c r="AE60" s="94" t="e">
        <f>IF(AND('Standard Cost Estimate'!$AD60="YES",ABS('Standard Cost Estimate'!$R60)&gt;0.2),"ANALYZE"," ")</f>
        <v>#VALUE!</v>
      </c>
      <c r="AF60" s="77"/>
    </row>
    <row r="61" spans="1:32" ht="15" thickBot="1" x14ac:dyDescent="0.4">
      <c r="A61" s="50" t="e">
        <f>Table1[[#This Row],[Item Line Number]]</f>
        <v>#VALUE!</v>
      </c>
      <c r="B61" s="50" t="e">
        <f>Table1[[#This Row],[Item Number]]</f>
        <v>#VALUE!</v>
      </c>
      <c r="C61" s="51" t="e">
        <f>Table1[[#This Row],[Item Description]]</f>
        <v>#VALUE!</v>
      </c>
      <c r="D61" s="50" t="e">
        <f>Table1[[#This Row],[Quantity]]</f>
        <v>#VALUE!</v>
      </c>
      <c r="E61" s="50" t="e">
        <f>Table1[[#This Row],[Units]]</f>
        <v>#VALUE!</v>
      </c>
      <c r="F61" s="52" t="e">
        <f>Table1[[#This Row],[Engineer''s Estimate (EE)]]</f>
        <v>#VALUE!</v>
      </c>
      <c r="G61" s="53" t="e">
        <f>'Standard Cost Estimate'!$D61*'Standard Cost Estimate'!$F61</f>
        <v>#VALUE!</v>
      </c>
      <c r="H61" s="54" t="e">
        <f>'Standard Cost Estimate'!$G61/G$500</f>
        <v>#VALUE!</v>
      </c>
      <c r="I61" s="52" t="e">
        <f>Table1[[#This Row],[Low Bidder 
or CM/GC]]</f>
        <v>#VALUE!</v>
      </c>
      <c r="J61" s="53" t="e">
        <f>'Standard Cost Estimate'!$I61*'Standard Cost Estimate'!$D61</f>
        <v>#VALUE!</v>
      </c>
      <c r="K61" s="55" t="e">
        <f>'Standard Cost Estimate'!$J61/J$500</f>
        <v>#VALUE!</v>
      </c>
      <c r="L61" s="52" t="e">
        <f>TRIMMEAN(Table1[[#This Row],[Low Bidder 
or CM/GC]:[Bidder 23]],2/COUNT(Table1[[#This Row],[Low Bidder 
or CM/GC]:[Bidder 23]]))</f>
        <v>#VALUE!</v>
      </c>
      <c r="M61" s="53" t="e">
        <f>IF('Standard Cost Estimate'!$D61=0,0,'Standard Cost Estimate'!$D61*'Standard Cost Estimate'!$L61)</f>
        <v>#VALUE!</v>
      </c>
      <c r="N61" s="54" t="e">
        <f>'Standard Cost Estimate'!$M61/M$500</f>
        <v>#VALUE!</v>
      </c>
      <c r="O61" s="78" t="e">
        <f>MIN(Table1[[#This Row],[Low Bidder 
or CM/GC]:[Bidder 23]])*D61</f>
        <v>#VALUE!</v>
      </c>
      <c r="P61" s="65" t="e">
        <f>Table2[[#This Row],[LB
Amount]]</f>
        <v>#VALUE!</v>
      </c>
      <c r="Q61" s="79" t="e">
        <f>MAX(Table1[[#This Row],[Low Bidder 
or CM/GC]:[Bidder 23]])*D61</f>
        <v>#VALUE!</v>
      </c>
      <c r="R61" s="33" t="e">
        <f>('Standard Cost Estimate'!$J61-'Standard Cost Estimate'!$G61)/'Standard Cost Estimate'!$G61</f>
        <v>#VALUE!</v>
      </c>
      <c r="S61" s="32" t="e">
        <f>('Standard Cost Estimate'!$J61-'Standard Cost Estimate'!$M61)/'Standard Cost Estimate'!$M61</f>
        <v>#VALUE!</v>
      </c>
      <c r="T61" s="31" t="e">
        <f>'Standard Cost Estimate'!$J61-'Standard Cost Estimate'!$G61</f>
        <v>#VALUE!</v>
      </c>
      <c r="U61" s="28" t="e">
        <f>RANK('Standard Cost Estimate'!$J61,'Standard Cost Estimate'!$J$3:$J$499)</f>
        <v>#VALUE!</v>
      </c>
      <c r="V61" s="34" t="e">
        <f>LARGE('Standard Cost Estimate'!$J$3:$J$499,COUNT(J$3:'Standard Cost Estimate'!$J61))+IF(ISNUMBER(V60),V60,0)</f>
        <v>#VALUE!</v>
      </c>
      <c r="W61" s="28" t="e">
        <f>IF(V61/J$500&lt;0.8,COUNT(V$3:V61)+1,1)</f>
        <v>#VALUE!</v>
      </c>
      <c r="X61" s="35" t="e">
        <f>IF('Standard Cost Estimate'!$U61&lt;=MAX('Standard Cost Estimate'!$W$3:$W$499),"YES","NO")</f>
        <v>#VALUE!</v>
      </c>
      <c r="Y61" s="36" t="e">
        <f>IF(AND('Standard Cost Estimate'!$X61="YES",OR('Standard Cost Estimate'!$R61&gt;0.2,'Standard Cost Estimate'!$R61&lt;-0.2)),"ANALYZE"," ")</f>
        <v>#VALUE!</v>
      </c>
      <c r="Z61" s="72" t="e">
        <f>IF(AND('Standard Cost Estimate'!$X61="YES",OR('Standard Cost Estimate'!$S61&gt;0.2,'Standard Cost Estimate'!$S61&lt;-0.2)),"ANALYZE"," ")</f>
        <v>#VALUE!</v>
      </c>
      <c r="AA61" s="67" t="e">
        <f>RANK('Standard Cost Estimate'!$G61,'Standard Cost Estimate'!$G$3:$G$499)</f>
        <v>#VALUE!</v>
      </c>
      <c r="AB61" s="68" t="e">
        <f>LARGE('Standard Cost Estimate'!$G$3:$G$499,COUNT(G$3:'Standard Cost Estimate'!$G61))+IF(ISNUMBER(AB60),AB60,0)</f>
        <v>#VALUE!</v>
      </c>
      <c r="AC61" s="67" t="e">
        <f>IF(AB61/G$500&lt;0.8,COUNT(V$3:V61)+1,1)</f>
        <v>#VALUE!</v>
      </c>
      <c r="AD61" s="93" t="e">
        <f>IF('Standard Cost Estimate'!$AA61&lt;=MAX('Standard Cost Estimate'!$AC$3:$AC$499),"YES","NO")</f>
        <v>#VALUE!</v>
      </c>
      <c r="AE61" s="94" t="e">
        <f>IF(AND('Standard Cost Estimate'!$AD61="YES",ABS('Standard Cost Estimate'!$R61)&gt;0.2),"ANALYZE"," ")</f>
        <v>#VALUE!</v>
      </c>
      <c r="AF61" s="77"/>
    </row>
    <row r="62" spans="1:32" ht="15" thickBot="1" x14ac:dyDescent="0.4">
      <c r="A62" s="50" t="e">
        <f>Table1[[#This Row],[Item Line Number]]</f>
        <v>#VALUE!</v>
      </c>
      <c r="B62" s="50" t="e">
        <f>Table1[[#This Row],[Item Number]]</f>
        <v>#VALUE!</v>
      </c>
      <c r="C62" s="51" t="e">
        <f>Table1[[#This Row],[Item Description]]</f>
        <v>#VALUE!</v>
      </c>
      <c r="D62" s="50" t="e">
        <f>Table1[[#This Row],[Quantity]]</f>
        <v>#VALUE!</v>
      </c>
      <c r="E62" s="50" t="e">
        <f>Table1[[#This Row],[Units]]</f>
        <v>#VALUE!</v>
      </c>
      <c r="F62" s="52" t="e">
        <f>Table1[[#This Row],[Engineer''s Estimate (EE)]]</f>
        <v>#VALUE!</v>
      </c>
      <c r="G62" s="53" t="e">
        <f>'Standard Cost Estimate'!$D62*'Standard Cost Estimate'!$F62</f>
        <v>#VALUE!</v>
      </c>
      <c r="H62" s="54" t="e">
        <f>'Standard Cost Estimate'!$G62/G$500</f>
        <v>#VALUE!</v>
      </c>
      <c r="I62" s="52" t="e">
        <f>Table1[[#This Row],[Low Bidder 
or CM/GC]]</f>
        <v>#VALUE!</v>
      </c>
      <c r="J62" s="53" t="e">
        <f>'Standard Cost Estimate'!$I62*'Standard Cost Estimate'!$D62</f>
        <v>#VALUE!</v>
      </c>
      <c r="K62" s="55" t="e">
        <f>'Standard Cost Estimate'!$J62/J$500</f>
        <v>#VALUE!</v>
      </c>
      <c r="L62" s="52" t="e">
        <f>TRIMMEAN(Table1[[#This Row],[Low Bidder 
or CM/GC]:[Bidder 23]],2/COUNT(Table1[[#This Row],[Low Bidder 
or CM/GC]:[Bidder 23]]))</f>
        <v>#VALUE!</v>
      </c>
      <c r="M62" s="53" t="e">
        <f>IF('Standard Cost Estimate'!$D62=0,0,'Standard Cost Estimate'!$D62*'Standard Cost Estimate'!$L62)</f>
        <v>#VALUE!</v>
      </c>
      <c r="N62" s="54" t="e">
        <f>'Standard Cost Estimate'!$M62/M$500</f>
        <v>#VALUE!</v>
      </c>
      <c r="O62" s="78" t="e">
        <f>MIN(Table1[[#This Row],[Low Bidder 
or CM/GC]:[Bidder 23]])*D62</f>
        <v>#VALUE!</v>
      </c>
      <c r="P62" s="65" t="e">
        <f>Table2[[#This Row],[LB
Amount]]</f>
        <v>#VALUE!</v>
      </c>
      <c r="Q62" s="79" t="e">
        <f>MAX(Table1[[#This Row],[Low Bidder 
or CM/GC]:[Bidder 23]])*D62</f>
        <v>#VALUE!</v>
      </c>
      <c r="R62" s="33" t="e">
        <f>('Standard Cost Estimate'!$J62-'Standard Cost Estimate'!$G62)/'Standard Cost Estimate'!$G62</f>
        <v>#VALUE!</v>
      </c>
      <c r="S62" s="32" t="e">
        <f>('Standard Cost Estimate'!$J62-'Standard Cost Estimate'!$M62)/'Standard Cost Estimate'!$M62</f>
        <v>#VALUE!</v>
      </c>
      <c r="T62" s="31" t="e">
        <f>'Standard Cost Estimate'!$J62-'Standard Cost Estimate'!$G62</f>
        <v>#VALUE!</v>
      </c>
      <c r="U62" s="28" t="e">
        <f>RANK('Standard Cost Estimate'!$J62,'Standard Cost Estimate'!$J$3:$J$499)</f>
        <v>#VALUE!</v>
      </c>
      <c r="V62" s="34" t="e">
        <f>LARGE('Standard Cost Estimate'!$J$3:$J$499,COUNT(J$3:'Standard Cost Estimate'!$J62))+IF(ISNUMBER(V61),V61,0)</f>
        <v>#VALUE!</v>
      </c>
      <c r="W62" s="28" t="e">
        <f>IF(V62/J$500&lt;0.8,COUNT(V$3:V62)+1,1)</f>
        <v>#VALUE!</v>
      </c>
      <c r="X62" s="35" t="e">
        <f>IF('Standard Cost Estimate'!$U62&lt;=MAX('Standard Cost Estimate'!$W$3:$W$499),"YES","NO")</f>
        <v>#VALUE!</v>
      </c>
      <c r="Y62" s="36" t="e">
        <f>IF(AND('Standard Cost Estimate'!$X62="YES",OR('Standard Cost Estimate'!$R62&gt;0.2,'Standard Cost Estimate'!$R62&lt;-0.2)),"ANALYZE"," ")</f>
        <v>#VALUE!</v>
      </c>
      <c r="Z62" s="72" t="e">
        <f>IF(AND('Standard Cost Estimate'!$X62="YES",OR('Standard Cost Estimate'!$S62&gt;0.2,'Standard Cost Estimate'!$S62&lt;-0.2)),"ANALYZE"," ")</f>
        <v>#VALUE!</v>
      </c>
      <c r="AA62" s="67" t="e">
        <f>RANK('Standard Cost Estimate'!$G62,'Standard Cost Estimate'!$G$3:$G$499)</f>
        <v>#VALUE!</v>
      </c>
      <c r="AB62" s="68" t="e">
        <f>LARGE('Standard Cost Estimate'!$G$3:$G$499,COUNT(G$3:'Standard Cost Estimate'!$G62))+IF(ISNUMBER(AB61),AB61,0)</f>
        <v>#VALUE!</v>
      </c>
      <c r="AC62" s="67" t="e">
        <f>IF(AB62/G$500&lt;0.8,COUNT(V$3:V62)+1,1)</f>
        <v>#VALUE!</v>
      </c>
      <c r="AD62" s="93" t="e">
        <f>IF('Standard Cost Estimate'!$AA62&lt;=MAX('Standard Cost Estimate'!$AC$3:$AC$499),"YES","NO")</f>
        <v>#VALUE!</v>
      </c>
      <c r="AE62" s="94" t="e">
        <f>IF(AND('Standard Cost Estimate'!$AD62="YES",ABS('Standard Cost Estimate'!$R62)&gt;0.2),"ANALYZE"," ")</f>
        <v>#VALUE!</v>
      </c>
      <c r="AF62" s="77"/>
    </row>
    <row r="63" spans="1:32" ht="15" thickBot="1" x14ac:dyDescent="0.4">
      <c r="A63" s="50" t="e">
        <f>Table1[[#This Row],[Item Line Number]]</f>
        <v>#VALUE!</v>
      </c>
      <c r="B63" s="50" t="e">
        <f>Table1[[#This Row],[Item Number]]</f>
        <v>#VALUE!</v>
      </c>
      <c r="C63" s="51" t="e">
        <f>Table1[[#This Row],[Item Description]]</f>
        <v>#VALUE!</v>
      </c>
      <c r="D63" s="50" t="e">
        <f>Table1[[#This Row],[Quantity]]</f>
        <v>#VALUE!</v>
      </c>
      <c r="E63" s="50" t="e">
        <f>Table1[[#This Row],[Units]]</f>
        <v>#VALUE!</v>
      </c>
      <c r="F63" s="52" t="e">
        <f>Table1[[#This Row],[Engineer''s Estimate (EE)]]</f>
        <v>#VALUE!</v>
      </c>
      <c r="G63" s="53" t="e">
        <f>'Standard Cost Estimate'!$D63*'Standard Cost Estimate'!$F63</f>
        <v>#VALUE!</v>
      </c>
      <c r="H63" s="54" t="e">
        <f>'Standard Cost Estimate'!$G63/G$500</f>
        <v>#VALUE!</v>
      </c>
      <c r="I63" s="52" t="e">
        <f>Table1[[#This Row],[Low Bidder 
or CM/GC]]</f>
        <v>#VALUE!</v>
      </c>
      <c r="J63" s="53" t="e">
        <f>'Standard Cost Estimate'!$I63*'Standard Cost Estimate'!$D63</f>
        <v>#VALUE!</v>
      </c>
      <c r="K63" s="55" t="e">
        <f>'Standard Cost Estimate'!$J63/J$500</f>
        <v>#VALUE!</v>
      </c>
      <c r="L63" s="52" t="e">
        <f>TRIMMEAN(Table1[[#This Row],[Low Bidder 
or CM/GC]:[Bidder 23]],2/COUNT(Table1[[#This Row],[Low Bidder 
or CM/GC]:[Bidder 23]]))</f>
        <v>#VALUE!</v>
      </c>
      <c r="M63" s="53" t="e">
        <f>IF('Standard Cost Estimate'!$D63=0,0,'Standard Cost Estimate'!$D63*'Standard Cost Estimate'!$L63)</f>
        <v>#VALUE!</v>
      </c>
      <c r="N63" s="54" t="e">
        <f>'Standard Cost Estimate'!$M63/M$500</f>
        <v>#VALUE!</v>
      </c>
      <c r="O63" s="78" t="e">
        <f>MIN(Table1[[#This Row],[Low Bidder 
or CM/GC]:[Bidder 23]])*D63</f>
        <v>#VALUE!</v>
      </c>
      <c r="P63" s="65" t="e">
        <f>Table2[[#This Row],[LB
Amount]]</f>
        <v>#VALUE!</v>
      </c>
      <c r="Q63" s="79" t="e">
        <f>MAX(Table1[[#This Row],[Low Bidder 
or CM/GC]:[Bidder 23]])*D63</f>
        <v>#VALUE!</v>
      </c>
      <c r="R63" s="33" t="e">
        <f>('Standard Cost Estimate'!$J63-'Standard Cost Estimate'!$G63)/'Standard Cost Estimate'!$G63</f>
        <v>#VALUE!</v>
      </c>
      <c r="S63" s="32" t="e">
        <f>('Standard Cost Estimate'!$J63-'Standard Cost Estimate'!$M63)/'Standard Cost Estimate'!$M63</f>
        <v>#VALUE!</v>
      </c>
      <c r="T63" s="31" t="e">
        <f>'Standard Cost Estimate'!$J63-'Standard Cost Estimate'!$G63</f>
        <v>#VALUE!</v>
      </c>
      <c r="U63" s="28" t="e">
        <f>RANK('Standard Cost Estimate'!$J63,'Standard Cost Estimate'!$J$3:$J$499)</f>
        <v>#VALUE!</v>
      </c>
      <c r="V63" s="34" t="e">
        <f>LARGE('Standard Cost Estimate'!$J$3:$J$499,COUNT(J$3:'Standard Cost Estimate'!$J63))+IF(ISNUMBER(V62),V62,0)</f>
        <v>#VALUE!</v>
      </c>
      <c r="W63" s="28" t="e">
        <f>IF(V63/J$500&lt;0.8,COUNT(V$3:V63)+1,1)</f>
        <v>#VALUE!</v>
      </c>
      <c r="X63" s="35" t="e">
        <f>IF('Standard Cost Estimate'!$U63&lt;=MAX('Standard Cost Estimate'!$W$3:$W$499),"YES","NO")</f>
        <v>#VALUE!</v>
      </c>
      <c r="Y63" s="36" t="e">
        <f>IF(AND('Standard Cost Estimate'!$X63="YES",OR('Standard Cost Estimate'!$R63&gt;0.2,'Standard Cost Estimate'!$R63&lt;-0.2)),"ANALYZE"," ")</f>
        <v>#VALUE!</v>
      </c>
      <c r="Z63" s="72" t="e">
        <f>IF(AND('Standard Cost Estimate'!$X63="YES",OR('Standard Cost Estimate'!$S63&gt;0.2,'Standard Cost Estimate'!$S63&lt;-0.2)),"ANALYZE"," ")</f>
        <v>#VALUE!</v>
      </c>
      <c r="AA63" s="67" t="e">
        <f>RANK('Standard Cost Estimate'!$G63,'Standard Cost Estimate'!$G$3:$G$499)</f>
        <v>#VALUE!</v>
      </c>
      <c r="AB63" s="68" t="e">
        <f>LARGE('Standard Cost Estimate'!$G$3:$G$499,COUNT(G$3:'Standard Cost Estimate'!$G63))+IF(ISNUMBER(AB62),AB62,0)</f>
        <v>#VALUE!</v>
      </c>
      <c r="AC63" s="67" t="e">
        <f>IF(AB63/G$500&lt;0.8,COUNT(V$3:V63)+1,1)</f>
        <v>#VALUE!</v>
      </c>
      <c r="AD63" s="93" t="e">
        <f>IF('Standard Cost Estimate'!$AA63&lt;=MAX('Standard Cost Estimate'!$AC$3:$AC$499),"YES","NO")</f>
        <v>#VALUE!</v>
      </c>
      <c r="AE63" s="94" t="e">
        <f>IF(AND('Standard Cost Estimate'!$AD63="YES",ABS('Standard Cost Estimate'!$R63)&gt;0.2),"ANALYZE"," ")</f>
        <v>#VALUE!</v>
      </c>
      <c r="AF63" s="77"/>
    </row>
    <row r="64" spans="1:32" ht="15" thickBot="1" x14ac:dyDescent="0.4">
      <c r="A64" s="50" t="e">
        <f>Table1[[#This Row],[Item Line Number]]</f>
        <v>#VALUE!</v>
      </c>
      <c r="B64" s="50" t="e">
        <f>Table1[[#This Row],[Item Number]]</f>
        <v>#VALUE!</v>
      </c>
      <c r="C64" s="51" t="e">
        <f>Table1[[#This Row],[Item Description]]</f>
        <v>#VALUE!</v>
      </c>
      <c r="D64" s="50" t="e">
        <f>Table1[[#This Row],[Quantity]]</f>
        <v>#VALUE!</v>
      </c>
      <c r="E64" s="50" t="e">
        <f>Table1[[#This Row],[Units]]</f>
        <v>#VALUE!</v>
      </c>
      <c r="F64" s="52" t="e">
        <f>Table1[[#This Row],[Engineer''s Estimate (EE)]]</f>
        <v>#VALUE!</v>
      </c>
      <c r="G64" s="53" t="e">
        <f>'Standard Cost Estimate'!$D64*'Standard Cost Estimate'!$F64</f>
        <v>#VALUE!</v>
      </c>
      <c r="H64" s="54" t="e">
        <f>'Standard Cost Estimate'!$G64/G$500</f>
        <v>#VALUE!</v>
      </c>
      <c r="I64" s="52" t="e">
        <f>Table1[[#This Row],[Low Bidder 
or CM/GC]]</f>
        <v>#VALUE!</v>
      </c>
      <c r="J64" s="53" t="e">
        <f>'Standard Cost Estimate'!$I64*'Standard Cost Estimate'!$D64</f>
        <v>#VALUE!</v>
      </c>
      <c r="K64" s="55" t="e">
        <f>'Standard Cost Estimate'!$J64/J$500</f>
        <v>#VALUE!</v>
      </c>
      <c r="L64" s="52" t="e">
        <f>TRIMMEAN(Table1[[#This Row],[Low Bidder 
or CM/GC]:[Bidder 23]],2/COUNT(Table1[[#This Row],[Low Bidder 
or CM/GC]:[Bidder 23]]))</f>
        <v>#VALUE!</v>
      </c>
      <c r="M64" s="53" t="e">
        <f>IF('Standard Cost Estimate'!$D64=0,0,'Standard Cost Estimate'!$D64*'Standard Cost Estimate'!$L64)</f>
        <v>#VALUE!</v>
      </c>
      <c r="N64" s="54" t="e">
        <f>'Standard Cost Estimate'!$M64/M$500</f>
        <v>#VALUE!</v>
      </c>
      <c r="O64" s="78" t="e">
        <f>MIN(Table1[[#This Row],[Low Bidder 
or CM/GC]:[Bidder 23]])*D64</f>
        <v>#VALUE!</v>
      </c>
      <c r="P64" s="65" t="e">
        <f>Table2[[#This Row],[LB
Amount]]</f>
        <v>#VALUE!</v>
      </c>
      <c r="Q64" s="79" t="e">
        <f>MAX(Table1[[#This Row],[Low Bidder 
or CM/GC]:[Bidder 23]])*D64</f>
        <v>#VALUE!</v>
      </c>
      <c r="R64" s="33" t="e">
        <f>('Standard Cost Estimate'!$J64-'Standard Cost Estimate'!$G64)/'Standard Cost Estimate'!$G64</f>
        <v>#VALUE!</v>
      </c>
      <c r="S64" s="32" t="e">
        <f>('Standard Cost Estimate'!$J64-'Standard Cost Estimate'!$M64)/'Standard Cost Estimate'!$M64</f>
        <v>#VALUE!</v>
      </c>
      <c r="T64" s="31" t="e">
        <f>'Standard Cost Estimate'!$J64-'Standard Cost Estimate'!$G64</f>
        <v>#VALUE!</v>
      </c>
      <c r="U64" s="28" t="e">
        <f>RANK('Standard Cost Estimate'!$J64,'Standard Cost Estimate'!$J$3:$J$499)</f>
        <v>#VALUE!</v>
      </c>
      <c r="V64" s="34" t="e">
        <f>LARGE('Standard Cost Estimate'!$J$3:$J$499,COUNT(J$3:'Standard Cost Estimate'!$J64))+IF(ISNUMBER(V63),V63,0)</f>
        <v>#VALUE!</v>
      </c>
      <c r="W64" s="28" t="e">
        <f>IF(V64/J$500&lt;0.8,COUNT(V$3:V64)+1,1)</f>
        <v>#VALUE!</v>
      </c>
      <c r="X64" s="35" t="e">
        <f>IF('Standard Cost Estimate'!$U64&lt;=MAX('Standard Cost Estimate'!$W$3:$W$499),"YES","NO")</f>
        <v>#VALUE!</v>
      </c>
      <c r="Y64" s="36" t="e">
        <f>IF(AND('Standard Cost Estimate'!$X64="YES",OR('Standard Cost Estimate'!$R64&gt;0.2,'Standard Cost Estimate'!$R64&lt;-0.2)),"ANALYZE"," ")</f>
        <v>#VALUE!</v>
      </c>
      <c r="Z64" s="72" t="e">
        <f>IF(AND('Standard Cost Estimate'!$X64="YES",OR('Standard Cost Estimate'!$S64&gt;0.2,'Standard Cost Estimate'!$S64&lt;-0.2)),"ANALYZE"," ")</f>
        <v>#VALUE!</v>
      </c>
      <c r="AA64" s="67" t="e">
        <f>RANK('Standard Cost Estimate'!$G64,'Standard Cost Estimate'!$G$3:$G$499)</f>
        <v>#VALUE!</v>
      </c>
      <c r="AB64" s="68" t="e">
        <f>LARGE('Standard Cost Estimate'!$G$3:$G$499,COUNT(G$3:'Standard Cost Estimate'!$G64))+IF(ISNUMBER(AB63),AB63,0)</f>
        <v>#VALUE!</v>
      </c>
      <c r="AC64" s="67" t="e">
        <f>IF(AB64/G$500&lt;0.8,COUNT(V$3:V64)+1,1)</f>
        <v>#VALUE!</v>
      </c>
      <c r="AD64" s="93" t="e">
        <f>IF('Standard Cost Estimate'!$AA64&lt;=MAX('Standard Cost Estimate'!$AC$3:$AC$499),"YES","NO")</f>
        <v>#VALUE!</v>
      </c>
      <c r="AE64" s="94" t="e">
        <f>IF(AND('Standard Cost Estimate'!$AD64="YES",ABS('Standard Cost Estimate'!$R64)&gt;0.2),"ANALYZE"," ")</f>
        <v>#VALUE!</v>
      </c>
      <c r="AF64" s="77"/>
    </row>
    <row r="65" spans="1:32" ht="15" thickBot="1" x14ac:dyDescent="0.4">
      <c r="A65" s="50" t="e">
        <f>Table1[[#This Row],[Item Line Number]]</f>
        <v>#VALUE!</v>
      </c>
      <c r="B65" s="50" t="e">
        <f>Table1[[#This Row],[Item Number]]</f>
        <v>#VALUE!</v>
      </c>
      <c r="C65" s="51" t="e">
        <f>Table1[[#This Row],[Item Description]]</f>
        <v>#VALUE!</v>
      </c>
      <c r="D65" s="50" t="e">
        <f>Table1[[#This Row],[Quantity]]</f>
        <v>#VALUE!</v>
      </c>
      <c r="E65" s="50" t="e">
        <f>Table1[[#This Row],[Units]]</f>
        <v>#VALUE!</v>
      </c>
      <c r="F65" s="52" t="e">
        <f>Table1[[#This Row],[Engineer''s Estimate (EE)]]</f>
        <v>#VALUE!</v>
      </c>
      <c r="G65" s="53" t="e">
        <f>'Standard Cost Estimate'!$D65*'Standard Cost Estimate'!$F65</f>
        <v>#VALUE!</v>
      </c>
      <c r="H65" s="54" t="e">
        <f>'Standard Cost Estimate'!$G65/G$500</f>
        <v>#VALUE!</v>
      </c>
      <c r="I65" s="52" t="e">
        <f>Table1[[#This Row],[Low Bidder 
or CM/GC]]</f>
        <v>#VALUE!</v>
      </c>
      <c r="J65" s="53" t="e">
        <f>'Standard Cost Estimate'!$I65*'Standard Cost Estimate'!$D65</f>
        <v>#VALUE!</v>
      </c>
      <c r="K65" s="55" t="e">
        <f>'Standard Cost Estimate'!$J65/J$500</f>
        <v>#VALUE!</v>
      </c>
      <c r="L65" s="52" t="e">
        <f>TRIMMEAN(Table1[[#This Row],[Low Bidder 
or CM/GC]:[Bidder 23]],2/COUNT(Table1[[#This Row],[Low Bidder 
or CM/GC]:[Bidder 23]]))</f>
        <v>#VALUE!</v>
      </c>
      <c r="M65" s="53" t="e">
        <f>IF('Standard Cost Estimate'!$D65=0,0,'Standard Cost Estimate'!$D65*'Standard Cost Estimate'!$L65)</f>
        <v>#VALUE!</v>
      </c>
      <c r="N65" s="54" t="e">
        <f>'Standard Cost Estimate'!$M65/M$500</f>
        <v>#VALUE!</v>
      </c>
      <c r="O65" s="78" t="e">
        <f>MIN(Table1[[#This Row],[Low Bidder 
or CM/GC]:[Bidder 23]])*D65</f>
        <v>#VALUE!</v>
      </c>
      <c r="P65" s="65" t="e">
        <f>Table2[[#This Row],[LB
Amount]]</f>
        <v>#VALUE!</v>
      </c>
      <c r="Q65" s="79" t="e">
        <f>MAX(Table1[[#This Row],[Low Bidder 
or CM/GC]:[Bidder 23]])*D65</f>
        <v>#VALUE!</v>
      </c>
      <c r="R65" s="33" t="e">
        <f>('Standard Cost Estimate'!$J65-'Standard Cost Estimate'!$G65)/'Standard Cost Estimate'!$G65</f>
        <v>#VALUE!</v>
      </c>
      <c r="S65" s="32" t="e">
        <f>('Standard Cost Estimate'!$J65-'Standard Cost Estimate'!$M65)/'Standard Cost Estimate'!$M65</f>
        <v>#VALUE!</v>
      </c>
      <c r="T65" s="31" t="e">
        <f>'Standard Cost Estimate'!$J65-'Standard Cost Estimate'!$G65</f>
        <v>#VALUE!</v>
      </c>
      <c r="U65" s="28" t="e">
        <f>RANK('Standard Cost Estimate'!$J65,'Standard Cost Estimate'!$J$3:$J$499)</f>
        <v>#VALUE!</v>
      </c>
      <c r="V65" s="34" t="e">
        <f>LARGE('Standard Cost Estimate'!$J$3:$J$499,COUNT(J$3:'Standard Cost Estimate'!$J65))+IF(ISNUMBER(V64),V64,0)</f>
        <v>#VALUE!</v>
      </c>
      <c r="W65" s="28" t="e">
        <f>IF(V65/J$500&lt;0.8,COUNT(V$3:V65)+1,1)</f>
        <v>#VALUE!</v>
      </c>
      <c r="X65" s="35" t="e">
        <f>IF('Standard Cost Estimate'!$U65&lt;=MAX('Standard Cost Estimate'!$W$3:$W$499),"YES","NO")</f>
        <v>#VALUE!</v>
      </c>
      <c r="Y65" s="36" t="e">
        <f>IF(AND('Standard Cost Estimate'!$X65="YES",OR('Standard Cost Estimate'!$R65&gt;0.2,'Standard Cost Estimate'!$R65&lt;-0.2)),"ANALYZE"," ")</f>
        <v>#VALUE!</v>
      </c>
      <c r="Z65" s="72" t="e">
        <f>IF(AND('Standard Cost Estimate'!$X65="YES",OR('Standard Cost Estimate'!$S65&gt;0.2,'Standard Cost Estimate'!$S65&lt;-0.2)),"ANALYZE"," ")</f>
        <v>#VALUE!</v>
      </c>
      <c r="AA65" s="67" t="e">
        <f>RANK('Standard Cost Estimate'!$G65,'Standard Cost Estimate'!$G$3:$G$499)</f>
        <v>#VALUE!</v>
      </c>
      <c r="AB65" s="68" t="e">
        <f>LARGE('Standard Cost Estimate'!$G$3:$G$499,COUNT(G$3:'Standard Cost Estimate'!$G65))+IF(ISNUMBER(AB64),AB64,0)</f>
        <v>#VALUE!</v>
      </c>
      <c r="AC65" s="67" t="e">
        <f>IF(AB65/G$500&lt;0.8,COUNT(V$3:V65)+1,1)</f>
        <v>#VALUE!</v>
      </c>
      <c r="AD65" s="93" t="e">
        <f>IF('Standard Cost Estimate'!$AA65&lt;=MAX('Standard Cost Estimate'!$AC$3:$AC$499),"YES","NO")</f>
        <v>#VALUE!</v>
      </c>
      <c r="AE65" s="94" t="e">
        <f>IF(AND('Standard Cost Estimate'!$AD65="YES",ABS('Standard Cost Estimate'!$R65)&gt;0.2),"ANALYZE"," ")</f>
        <v>#VALUE!</v>
      </c>
      <c r="AF65" s="77"/>
    </row>
    <row r="66" spans="1:32" ht="15" thickBot="1" x14ac:dyDescent="0.4">
      <c r="A66" s="50" t="e">
        <f>Table1[[#This Row],[Item Line Number]]</f>
        <v>#VALUE!</v>
      </c>
      <c r="B66" s="50" t="e">
        <f>Table1[[#This Row],[Item Number]]</f>
        <v>#VALUE!</v>
      </c>
      <c r="C66" s="51" t="e">
        <f>Table1[[#This Row],[Item Description]]</f>
        <v>#VALUE!</v>
      </c>
      <c r="D66" s="50" t="e">
        <f>Table1[[#This Row],[Quantity]]</f>
        <v>#VALUE!</v>
      </c>
      <c r="E66" s="50" t="e">
        <f>Table1[[#This Row],[Units]]</f>
        <v>#VALUE!</v>
      </c>
      <c r="F66" s="52" t="e">
        <f>Table1[[#This Row],[Engineer''s Estimate (EE)]]</f>
        <v>#VALUE!</v>
      </c>
      <c r="G66" s="53" t="e">
        <f>'Standard Cost Estimate'!$D66*'Standard Cost Estimate'!$F66</f>
        <v>#VALUE!</v>
      </c>
      <c r="H66" s="54" t="e">
        <f>'Standard Cost Estimate'!$G66/G$500</f>
        <v>#VALUE!</v>
      </c>
      <c r="I66" s="52" t="e">
        <f>Table1[[#This Row],[Low Bidder 
or CM/GC]]</f>
        <v>#VALUE!</v>
      </c>
      <c r="J66" s="53" t="e">
        <f>'Standard Cost Estimate'!$I66*'Standard Cost Estimate'!$D66</f>
        <v>#VALUE!</v>
      </c>
      <c r="K66" s="55" t="e">
        <f>'Standard Cost Estimate'!$J66/J$500</f>
        <v>#VALUE!</v>
      </c>
      <c r="L66" s="52" t="e">
        <f>TRIMMEAN(Table1[[#This Row],[Low Bidder 
or CM/GC]:[Bidder 23]],2/COUNT(Table1[[#This Row],[Low Bidder 
or CM/GC]:[Bidder 23]]))</f>
        <v>#VALUE!</v>
      </c>
      <c r="M66" s="53" t="e">
        <f>IF('Standard Cost Estimate'!$D66=0,0,'Standard Cost Estimate'!$D66*'Standard Cost Estimate'!$L66)</f>
        <v>#VALUE!</v>
      </c>
      <c r="N66" s="54" t="e">
        <f>'Standard Cost Estimate'!$M66/M$500</f>
        <v>#VALUE!</v>
      </c>
      <c r="O66" s="78" t="e">
        <f>MIN(Table1[[#This Row],[Low Bidder 
or CM/GC]:[Bidder 23]])*D66</f>
        <v>#VALUE!</v>
      </c>
      <c r="P66" s="65" t="e">
        <f>Table2[[#This Row],[LB
Amount]]</f>
        <v>#VALUE!</v>
      </c>
      <c r="Q66" s="79" t="e">
        <f>MAX(Table1[[#This Row],[Low Bidder 
or CM/GC]:[Bidder 23]])*D66</f>
        <v>#VALUE!</v>
      </c>
      <c r="R66" s="33" t="e">
        <f>('Standard Cost Estimate'!$J66-'Standard Cost Estimate'!$G66)/'Standard Cost Estimate'!$G66</f>
        <v>#VALUE!</v>
      </c>
      <c r="S66" s="32" t="e">
        <f>('Standard Cost Estimate'!$J66-'Standard Cost Estimate'!$M66)/'Standard Cost Estimate'!$M66</f>
        <v>#VALUE!</v>
      </c>
      <c r="T66" s="31" t="e">
        <f>'Standard Cost Estimate'!$J66-'Standard Cost Estimate'!$G66</f>
        <v>#VALUE!</v>
      </c>
      <c r="U66" s="28" t="e">
        <f>RANK('Standard Cost Estimate'!$J66,'Standard Cost Estimate'!$J$3:$J$499)</f>
        <v>#VALUE!</v>
      </c>
      <c r="V66" s="34" t="e">
        <f>LARGE('Standard Cost Estimate'!$J$3:$J$499,COUNT(J$3:'Standard Cost Estimate'!$J66))+IF(ISNUMBER(V65),V65,0)</f>
        <v>#VALUE!</v>
      </c>
      <c r="W66" s="28" t="e">
        <f>IF(V66/J$500&lt;0.8,COUNT(V$3:V66)+1,1)</f>
        <v>#VALUE!</v>
      </c>
      <c r="X66" s="35" t="e">
        <f>IF('Standard Cost Estimate'!$U66&lt;=MAX('Standard Cost Estimate'!$W$3:$W$499),"YES","NO")</f>
        <v>#VALUE!</v>
      </c>
      <c r="Y66" s="36" t="e">
        <f>IF(AND('Standard Cost Estimate'!$X66="YES",OR('Standard Cost Estimate'!$R66&gt;0.2,'Standard Cost Estimate'!$R66&lt;-0.2)),"ANALYZE"," ")</f>
        <v>#VALUE!</v>
      </c>
      <c r="Z66" s="72" t="e">
        <f>IF(AND('Standard Cost Estimate'!$X66="YES",OR('Standard Cost Estimate'!$S66&gt;0.2,'Standard Cost Estimate'!$S66&lt;-0.2)),"ANALYZE"," ")</f>
        <v>#VALUE!</v>
      </c>
      <c r="AA66" s="67" t="e">
        <f>RANK('Standard Cost Estimate'!$G66,'Standard Cost Estimate'!$G$3:$G$499)</f>
        <v>#VALUE!</v>
      </c>
      <c r="AB66" s="68" t="e">
        <f>LARGE('Standard Cost Estimate'!$G$3:$G$499,COUNT(G$3:'Standard Cost Estimate'!$G66))+IF(ISNUMBER(AB65),AB65,0)</f>
        <v>#VALUE!</v>
      </c>
      <c r="AC66" s="67" t="e">
        <f>IF(AB66/G$500&lt;0.8,COUNT(V$3:V66)+1,1)</f>
        <v>#VALUE!</v>
      </c>
      <c r="AD66" s="93" t="e">
        <f>IF('Standard Cost Estimate'!$AA66&lt;=MAX('Standard Cost Estimate'!$AC$3:$AC$499),"YES","NO")</f>
        <v>#VALUE!</v>
      </c>
      <c r="AE66" s="94" t="e">
        <f>IF(AND('Standard Cost Estimate'!$AD66="YES",ABS('Standard Cost Estimate'!$R66)&gt;0.2),"ANALYZE"," ")</f>
        <v>#VALUE!</v>
      </c>
      <c r="AF66" s="77"/>
    </row>
    <row r="67" spans="1:32" ht="15" thickBot="1" x14ac:dyDescent="0.4">
      <c r="A67" s="50" t="e">
        <f>Table1[[#This Row],[Item Line Number]]</f>
        <v>#VALUE!</v>
      </c>
      <c r="B67" s="50" t="e">
        <f>Table1[[#This Row],[Item Number]]</f>
        <v>#VALUE!</v>
      </c>
      <c r="C67" s="51" t="e">
        <f>Table1[[#This Row],[Item Description]]</f>
        <v>#VALUE!</v>
      </c>
      <c r="D67" s="50" t="e">
        <f>Table1[[#This Row],[Quantity]]</f>
        <v>#VALUE!</v>
      </c>
      <c r="E67" s="50" t="e">
        <f>Table1[[#This Row],[Units]]</f>
        <v>#VALUE!</v>
      </c>
      <c r="F67" s="52" t="e">
        <f>Table1[[#This Row],[Engineer''s Estimate (EE)]]</f>
        <v>#VALUE!</v>
      </c>
      <c r="G67" s="53" t="e">
        <f>'Standard Cost Estimate'!$D67*'Standard Cost Estimate'!$F67</f>
        <v>#VALUE!</v>
      </c>
      <c r="H67" s="54" t="e">
        <f>'Standard Cost Estimate'!$G67/G$500</f>
        <v>#VALUE!</v>
      </c>
      <c r="I67" s="52" t="e">
        <f>Table1[[#This Row],[Low Bidder 
or CM/GC]]</f>
        <v>#VALUE!</v>
      </c>
      <c r="J67" s="53" t="e">
        <f>'Standard Cost Estimate'!$I67*'Standard Cost Estimate'!$D67</f>
        <v>#VALUE!</v>
      </c>
      <c r="K67" s="55" t="e">
        <f>'Standard Cost Estimate'!$J67/J$500</f>
        <v>#VALUE!</v>
      </c>
      <c r="L67" s="52" t="e">
        <f>TRIMMEAN(Table1[[#This Row],[Low Bidder 
or CM/GC]:[Bidder 23]],2/COUNT(Table1[[#This Row],[Low Bidder 
or CM/GC]:[Bidder 23]]))</f>
        <v>#VALUE!</v>
      </c>
      <c r="M67" s="53" t="e">
        <f>IF('Standard Cost Estimate'!$D67=0,0,'Standard Cost Estimate'!$D67*'Standard Cost Estimate'!$L67)</f>
        <v>#VALUE!</v>
      </c>
      <c r="N67" s="54" t="e">
        <f>'Standard Cost Estimate'!$M67/M$500</f>
        <v>#VALUE!</v>
      </c>
      <c r="O67" s="78" t="e">
        <f>MIN(Table1[[#This Row],[Low Bidder 
or CM/GC]:[Bidder 23]])*D67</f>
        <v>#VALUE!</v>
      </c>
      <c r="P67" s="65" t="e">
        <f>Table2[[#This Row],[LB
Amount]]</f>
        <v>#VALUE!</v>
      </c>
      <c r="Q67" s="79" t="e">
        <f>MAX(Table1[[#This Row],[Low Bidder 
or CM/GC]:[Bidder 23]])*D67</f>
        <v>#VALUE!</v>
      </c>
      <c r="R67" s="33" t="e">
        <f>('Standard Cost Estimate'!$J67-'Standard Cost Estimate'!$G67)/'Standard Cost Estimate'!$G67</f>
        <v>#VALUE!</v>
      </c>
      <c r="S67" s="32" t="e">
        <f>('Standard Cost Estimate'!$J67-'Standard Cost Estimate'!$M67)/'Standard Cost Estimate'!$M67</f>
        <v>#VALUE!</v>
      </c>
      <c r="T67" s="31" t="e">
        <f>'Standard Cost Estimate'!$J67-'Standard Cost Estimate'!$G67</f>
        <v>#VALUE!</v>
      </c>
      <c r="U67" s="28" t="e">
        <f>RANK('Standard Cost Estimate'!$J67,'Standard Cost Estimate'!$J$3:$J$499)</f>
        <v>#VALUE!</v>
      </c>
      <c r="V67" s="34" t="e">
        <f>LARGE('Standard Cost Estimate'!$J$3:$J$499,COUNT(J$3:'Standard Cost Estimate'!$J67))+IF(ISNUMBER(V66),V66,0)</f>
        <v>#VALUE!</v>
      </c>
      <c r="W67" s="28" t="e">
        <f>IF(V67/J$500&lt;0.8,COUNT(V$3:V67)+1,1)</f>
        <v>#VALUE!</v>
      </c>
      <c r="X67" s="35" t="e">
        <f>IF('Standard Cost Estimate'!$U67&lt;=MAX('Standard Cost Estimate'!$W$3:$W$499),"YES","NO")</f>
        <v>#VALUE!</v>
      </c>
      <c r="Y67" s="36" t="e">
        <f>IF(AND('Standard Cost Estimate'!$X67="YES",OR('Standard Cost Estimate'!$R67&gt;0.2,'Standard Cost Estimate'!$R67&lt;-0.2)),"ANALYZE"," ")</f>
        <v>#VALUE!</v>
      </c>
      <c r="Z67" s="72" t="e">
        <f>IF(AND('Standard Cost Estimate'!$X67="YES",OR('Standard Cost Estimate'!$S67&gt;0.2,'Standard Cost Estimate'!$S67&lt;-0.2)),"ANALYZE"," ")</f>
        <v>#VALUE!</v>
      </c>
      <c r="AA67" s="67" t="e">
        <f>RANK('Standard Cost Estimate'!$G67,'Standard Cost Estimate'!$G$3:$G$499)</f>
        <v>#VALUE!</v>
      </c>
      <c r="AB67" s="68" t="e">
        <f>LARGE('Standard Cost Estimate'!$G$3:$G$499,COUNT(G$3:'Standard Cost Estimate'!$G67))+IF(ISNUMBER(AB66),AB66,0)</f>
        <v>#VALUE!</v>
      </c>
      <c r="AC67" s="67" t="e">
        <f>IF(AB67/G$500&lt;0.8,COUNT(V$3:V67)+1,1)</f>
        <v>#VALUE!</v>
      </c>
      <c r="AD67" s="93" t="e">
        <f>IF('Standard Cost Estimate'!$AA67&lt;=MAX('Standard Cost Estimate'!$AC$3:$AC$499),"YES","NO")</f>
        <v>#VALUE!</v>
      </c>
      <c r="AE67" s="94" t="e">
        <f>IF(AND('Standard Cost Estimate'!$AD67="YES",ABS('Standard Cost Estimate'!$R67)&gt;0.2),"ANALYZE"," ")</f>
        <v>#VALUE!</v>
      </c>
      <c r="AF67" s="77"/>
    </row>
    <row r="68" spans="1:32" ht="15" thickBot="1" x14ac:dyDescent="0.4">
      <c r="A68" s="50" t="e">
        <f>Table1[[#This Row],[Item Line Number]]</f>
        <v>#VALUE!</v>
      </c>
      <c r="B68" s="50" t="e">
        <f>Table1[[#This Row],[Item Number]]</f>
        <v>#VALUE!</v>
      </c>
      <c r="C68" s="51" t="e">
        <f>Table1[[#This Row],[Item Description]]</f>
        <v>#VALUE!</v>
      </c>
      <c r="D68" s="50" t="e">
        <f>Table1[[#This Row],[Quantity]]</f>
        <v>#VALUE!</v>
      </c>
      <c r="E68" s="50" t="e">
        <f>Table1[[#This Row],[Units]]</f>
        <v>#VALUE!</v>
      </c>
      <c r="F68" s="52" t="e">
        <f>Table1[[#This Row],[Engineer''s Estimate (EE)]]</f>
        <v>#VALUE!</v>
      </c>
      <c r="G68" s="53" t="e">
        <f>'Standard Cost Estimate'!$D68*'Standard Cost Estimate'!$F68</f>
        <v>#VALUE!</v>
      </c>
      <c r="H68" s="54" t="e">
        <f>'Standard Cost Estimate'!$G68/G$500</f>
        <v>#VALUE!</v>
      </c>
      <c r="I68" s="52" t="e">
        <f>Table1[[#This Row],[Low Bidder 
or CM/GC]]</f>
        <v>#VALUE!</v>
      </c>
      <c r="J68" s="53" t="e">
        <f>'Standard Cost Estimate'!$I68*'Standard Cost Estimate'!$D68</f>
        <v>#VALUE!</v>
      </c>
      <c r="K68" s="55" t="e">
        <f>'Standard Cost Estimate'!$J68/J$500</f>
        <v>#VALUE!</v>
      </c>
      <c r="L68" s="52" t="e">
        <f>TRIMMEAN(Table1[[#This Row],[Low Bidder 
or CM/GC]:[Bidder 23]],2/COUNT(Table1[[#This Row],[Low Bidder 
or CM/GC]:[Bidder 23]]))</f>
        <v>#VALUE!</v>
      </c>
      <c r="M68" s="53" t="e">
        <f>IF('Standard Cost Estimate'!$D68=0,0,'Standard Cost Estimate'!$D68*'Standard Cost Estimate'!$L68)</f>
        <v>#VALUE!</v>
      </c>
      <c r="N68" s="54" t="e">
        <f>'Standard Cost Estimate'!$M68/M$500</f>
        <v>#VALUE!</v>
      </c>
      <c r="O68" s="78" t="e">
        <f>MIN(Table1[[#This Row],[Low Bidder 
or CM/GC]:[Bidder 23]])*D68</f>
        <v>#VALUE!</v>
      </c>
      <c r="P68" s="65" t="e">
        <f>Table2[[#This Row],[LB
Amount]]</f>
        <v>#VALUE!</v>
      </c>
      <c r="Q68" s="79" t="e">
        <f>MAX(Table1[[#This Row],[Low Bidder 
or CM/GC]:[Bidder 23]])*D68</f>
        <v>#VALUE!</v>
      </c>
      <c r="R68" s="33" t="e">
        <f>('Standard Cost Estimate'!$J68-'Standard Cost Estimate'!$G68)/'Standard Cost Estimate'!$G68</f>
        <v>#VALUE!</v>
      </c>
      <c r="S68" s="32" t="e">
        <f>('Standard Cost Estimate'!$J68-'Standard Cost Estimate'!$M68)/'Standard Cost Estimate'!$M68</f>
        <v>#VALUE!</v>
      </c>
      <c r="T68" s="31" t="e">
        <f>'Standard Cost Estimate'!$J68-'Standard Cost Estimate'!$G68</f>
        <v>#VALUE!</v>
      </c>
      <c r="U68" s="28" t="e">
        <f>RANK('Standard Cost Estimate'!$J68,'Standard Cost Estimate'!$J$3:$J$499)</f>
        <v>#VALUE!</v>
      </c>
      <c r="V68" s="34" t="e">
        <f>LARGE('Standard Cost Estimate'!$J$3:$J$499,COUNT(J$3:'Standard Cost Estimate'!$J68))+IF(ISNUMBER(V67),V67,0)</f>
        <v>#VALUE!</v>
      </c>
      <c r="W68" s="28" t="e">
        <f>IF(V68/J$500&lt;0.8,COUNT(V$3:V68)+1,1)</f>
        <v>#VALUE!</v>
      </c>
      <c r="X68" s="35" t="e">
        <f>IF('Standard Cost Estimate'!$U68&lt;=MAX('Standard Cost Estimate'!$W$3:$W$499),"YES","NO")</f>
        <v>#VALUE!</v>
      </c>
      <c r="Y68" s="36" t="e">
        <f>IF(AND('Standard Cost Estimate'!$X68="YES",OR('Standard Cost Estimate'!$R68&gt;0.2,'Standard Cost Estimate'!$R68&lt;-0.2)),"ANALYZE"," ")</f>
        <v>#VALUE!</v>
      </c>
      <c r="Z68" s="72" t="e">
        <f>IF(AND('Standard Cost Estimate'!$X68="YES",OR('Standard Cost Estimate'!$S68&gt;0.2,'Standard Cost Estimate'!$S68&lt;-0.2)),"ANALYZE"," ")</f>
        <v>#VALUE!</v>
      </c>
      <c r="AA68" s="67" t="e">
        <f>RANK('Standard Cost Estimate'!$G68,'Standard Cost Estimate'!$G$3:$G$499)</f>
        <v>#VALUE!</v>
      </c>
      <c r="AB68" s="68" t="e">
        <f>LARGE('Standard Cost Estimate'!$G$3:$G$499,COUNT(G$3:'Standard Cost Estimate'!$G68))+IF(ISNUMBER(AB67),AB67,0)</f>
        <v>#VALUE!</v>
      </c>
      <c r="AC68" s="67" t="e">
        <f>IF(AB68/G$500&lt;0.8,COUNT(V$3:V68)+1,1)</f>
        <v>#VALUE!</v>
      </c>
      <c r="AD68" s="93" t="e">
        <f>IF('Standard Cost Estimate'!$AA68&lt;=MAX('Standard Cost Estimate'!$AC$3:$AC$499),"YES","NO")</f>
        <v>#VALUE!</v>
      </c>
      <c r="AE68" s="94" t="e">
        <f>IF(AND('Standard Cost Estimate'!$AD68="YES",ABS('Standard Cost Estimate'!$R68)&gt;0.2),"ANALYZE"," ")</f>
        <v>#VALUE!</v>
      </c>
      <c r="AF68" s="77"/>
    </row>
    <row r="69" spans="1:32" ht="15" thickBot="1" x14ac:dyDescent="0.4">
      <c r="A69" s="50" t="e">
        <f>Table1[[#This Row],[Item Line Number]]</f>
        <v>#VALUE!</v>
      </c>
      <c r="B69" s="50" t="e">
        <f>Table1[[#This Row],[Item Number]]</f>
        <v>#VALUE!</v>
      </c>
      <c r="C69" s="51" t="e">
        <f>Table1[[#This Row],[Item Description]]</f>
        <v>#VALUE!</v>
      </c>
      <c r="D69" s="50" t="e">
        <f>Table1[[#This Row],[Quantity]]</f>
        <v>#VALUE!</v>
      </c>
      <c r="E69" s="50" t="e">
        <f>Table1[[#This Row],[Units]]</f>
        <v>#VALUE!</v>
      </c>
      <c r="F69" s="52" t="e">
        <f>Table1[[#This Row],[Engineer''s Estimate (EE)]]</f>
        <v>#VALUE!</v>
      </c>
      <c r="G69" s="53" t="e">
        <f>'Standard Cost Estimate'!$D69*'Standard Cost Estimate'!$F69</f>
        <v>#VALUE!</v>
      </c>
      <c r="H69" s="54" t="e">
        <f>'Standard Cost Estimate'!$G69/G$500</f>
        <v>#VALUE!</v>
      </c>
      <c r="I69" s="52" t="e">
        <f>Table1[[#This Row],[Low Bidder 
or CM/GC]]</f>
        <v>#VALUE!</v>
      </c>
      <c r="J69" s="53" t="e">
        <f>'Standard Cost Estimate'!$I69*'Standard Cost Estimate'!$D69</f>
        <v>#VALUE!</v>
      </c>
      <c r="K69" s="55" t="e">
        <f>'Standard Cost Estimate'!$J69/J$500</f>
        <v>#VALUE!</v>
      </c>
      <c r="L69" s="52" t="e">
        <f>TRIMMEAN(Table1[[#This Row],[Low Bidder 
or CM/GC]:[Bidder 23]],2/COUNT(Table1[[#This Row],[Low Bidder 
or CM/GC]:[Bidder 23]]))</f>
        <v>#VALUE!</v>
      </c>
      <c r="M69" s="53" t="e">
        <f>IF('Standard Cost Estimate'!$D69=0,0,'Standard Cost Estimate'!$D69*'Standard Cost Estimate'!$L69)</f>
        <v>#VALUE!</v>
      </c>
      <c r="N69" s="54" t="e">
        <f>'Standard Cost Estimate'!$M69/M$500</f>
        <v>#VALUE!</v>
      </c>
      <c r="O69" s="78" t="e">
        <f>MIN(Table1[[#This Row],[Low Bidder 
or CM/GC]:[Bidder 23]])*D69</f>
        <v>#VALUE!</v>
      </c>
      <c r="P69" s="65" t="e">
        <f>Table2[[#This Row],[LB
Amount]]</f>
        <v>#VALUE!</v>
      </c>
      <c r="Q69" s="79" t="e">
        <f>MAX(Table1[[#This Row],[Low Bidder 
or CM/GC]:[Bidder 23]])*D69</f>
        <v>#VALUE!</v>
      </c>
      <c r="R69" s="33" t="e">
        <f>('Standard Cost Estimate'!$J69-'Standard Cost Estimate'!$G69)/'Standard Cost Estimate'!$G69</f>
        <v>#VALUE!</v>
      </c>
      <c r="S69" s="32" t="e">
        <f>('Standard Cost Estimate'!$J69-'Standard Cost Estimate'!$M69)/'Standard Cost Estimate'!$M69</f>
        <v>#VALUE!</v>
      </c>
      <c r="T69" s="31" t="e">
        <f>'Standard Cost Estimate'!$J69-'Standard Cost Estimate'!$G69</f>
        <v>#VALUE!</v>
      </c>
      <c r="U69" s="28" t="e">
        <f>RANK('Standard Cost Estimate'!$J69,'Standard Cost Estimate'!$J$3:$J$499)</f>
        <v>#VALUE!</v>
      </c>
      <c r="V69" s="34" t="e">
        <f>LARGE('Standard Cost Estimate'!$J$3:$J$499,COUNT(J$3:'Standard Cost Estimate'!$J69))+IF(ISNUMBER(V68),V68,0)</f>
        <v>#VALUE!</v>
      </c>
      <c r="W69" s="28" t="e">
        <f>IF(V69/J$500&lt;0.8,COUNT(V$3:V69)+1,1)</f>
        <v>#VALUE!</v>
      </c>
      <c r="X69" s="35" t="e">
        <f>IF('Standard Cost Estimate'!$U69&lt;=MAX('Standard Cost Estimate'!$W$3:$W$499),"YES","NO")</f>
        <v>#VALUE!</v>
      </c>
      <c r="Y69" s="36" t="e">
        <f>IF(AND('Standard Cost Estimate'!$X69="YES",OR('Standard Cost Estimate'!$R69&gt;0.2,'Standard Cost Estimate'!$R69&lt;-0.2)),"ANALYZE"," ")</f>
        <v>#VALUE!</v>
      </c>
      <c r="Z69" s="72" t="e">
        <f>IF(AND('Standard Cost Estimate'!$X69="YES",OR('Standard Cost Estimate'!$S69&gt;0.2,'Standard Cost Estimate'!$S69&lt;-0.2)),"ANALYZE"," ")</f>
        <v>#VALUE!</v>
      </c>
      <c r="AA69" s="67" t="e">
        <f>RANK('Standard Cost Estimate'!$G69,'Standard Cost Estimate'!$G$3:$G$499)</f>
        <v>#VALUE!</v>
      </c>
      <c r="AB69" s="68" t="e">
        <f>LARGE('Standard Cost Estimate'!$G$3:$G$499,COUNT(G$3:'Standard Cost Estimate'!$G69))+IF(ISNUMBER(AB68),AB68,0)</f>
        <v>#VALUE!</v>
      </c>
      <c r="AC69" s="67" t="e">
        <f>IF(AB69/G$500&lt;0.8,COUNT(V$3:V69)+1,1)</f>
        <v>#VALUE!</v>
      </c>
      <c r="AD69" s="93" t="e">
        <f>IF('Standard Cost Estimate'!$AA69&lt;=MAX('Standard Cost Estimate'!$AC$3:$AC$499),"YES","NO")</f>
        <v>#VALUE!</v>
      </c>
      <c r="AE69" s="94" t="e">
        <f>IF(AND('Standard Cost Estimate'!$AD69="YES",ABS('Standard Cost Estimate'!$R69)&gt;0.2),"ANALYZE"," ")</f>
        <v>#VALUE!</v>
      </c>
      <c r="AF69" s="77"/>
    </row>
    <row r="70" spans="1:32" ht="15" thickBot="1" x14ac:dyDescent="0.4">
      <c r="A70" s="50" t="e">
        <f>Table1[[#This Row],[Item Line Number]]</f>
        <v>#VALUE!</v>
      </c>
      <c r="B70" s="50" t="e">
        <f>Table1[[#This Row],[Item Number]]</f>
        <v>#VALUE!</v>
      </c>
      <c r="C70" s="51" t="e">
        <f>Table1[[#This Row],[Item Description]]</f>
        <v>#VALUE!</v>
      </c>
      <c r="D70" s="50" t="e">
        <f>Table1[[#This Row],[Quantity]]</f>
        <v>#VALUE!</v>
      </c>
      <c r="E70" s="50" t="e">
        <f>Table1[[#This Row],[Units]]</f>
        <v>#VALUE!</v>
      </c>
      <c r="F70" s="52" t="e">
        <f>Table1[[#This Row],[Engineer''s Estimate (EE)]]</f>
        <v>#VALUE!</v>
      </c>
      <c r="G70" s="53" t="e">
        <f>'Standard Cost Estimate'!$D70*'Standard Cost Estimate'!$F70</f>
        <v>#VALUE!</v>
      </c>
      <c r="H70" s="54" t="e">
        <f>'Standard Cost Estimate'!$G70/G$500</f>
        <v>#VALUE!</v>
      </c>
      <c r="I70" s="52" t="e">
        <f>Table1[[#This Row],[Low Bidder 
or CM/GC]]</f>
        <v>#VALUE!</v>
      </c>
      <c r="J70" s="53" t="e">
        <f>'Standard Cost Estimate'!$I70*'Standard Cost Estimate'!$D70</f>
        <v>#VALUE!</v>
      </c>
      <c r="K70" s="55" t="e">
        <f>'Standard Cost Estimate'!$J70/J$500</f>
        <v>#VALUE!</v>
      </c>
      <c r="L70" s="52" t="e">
        <f>TRIMMEAN(Table1[[#This Row],[Low Bidder 
or CM/GC]:[Bidder 23]],2/COUNT(Table1[[#This Row],[Low Bidder 
or CM/GC]:[Bidder 23]]))</f>
        <v>#VALUE!</v>
      </c>
      <c r="M70" s="53" t="e">
        <f>IF('Standard Cost Estimate'!$D70=0,0,'Standard Cost Estimate'!$D70*'Standard Cost Estimate'!$L70)</f>
        <v>#VALUE!</v>
      </c>
      <c r="N70" s="54" t="e">
        <f>'Standard Cost Estimate'!$M70/M$500</f>
        <v>#VALUE!</v>
      </c>
      <c r="O70" s="78" t="e">
        <f>MIN(Table1[[#This Row],[Low Bidder 
or CM/GC]:[Bidder 23]])*D70</f>
        <v>#VALUE!</v>
      </c>
      <c r="P70" s="65" t="e">
        <f>Table2[[#This Row],[LB
Amount]]</f>
        <v>#VALUE!</v>
      </c>
      <c r="Q70" s="79" t="e">
        <f>MAX(Table1[[#This Row],[Low Bidder 
or CM/GC]:[Bidder 23]])*D70</f>
        <v>#VALUE!</v>
      </c>
      <c r="R70" s="33" t="e">
        <f>('Standard Cost Estimate'!$J70-'Standard Cost Estimate'!$G70)/'Standard Cost Estimate'!$G70</f>
        <v>#VALUE!</v>
      </c>
      <c r="S70" s="32" t="e">
        <f>('Standard Cost Estimate'!$J70-'Standard Cost Estimate'!$M70)/'Standard Cost Estimate'!$M70</f>
        <v>#VALUE!</v>
      </c>
      <c r="T70" s="31" t="e">
        <f>'Standard Cost Estimate'!$J70-'Standard Cost Estimate'!$G70</f>
        <v>#VALUE!</v>
      </c>
      <c r="U70" s="28" t="e">
        <f>RANK('Standard Cost Estimate'!$J70,'Standard Cost Estimate'!$J$3:$J$499)</f>
        <v>#VALUE!</v>
      </c>
      <c r="V70" s="34" t="e">
        <f>LARGE('Standard Cost Estimate'!$J$3:$J$499,COUNT(J$3:'Standard Cost Estimate'!$J70))+IF(ISNUMBER(V69),V69,0)</f>
        <v>#VALUE!</v>
      </c>
      <c r="W70" s="28" t="e">
        <f>IF(V70/J$500&lt;0.8,COUNT(V$3:V70)+1,1)</f>
        <v>#VALUE!</v>
      </c>
      <c r="X70" s="35" t="e">
        <f>IF('Standard Cost Estimate'!$U70&lt;=MAX('Standard Cost Estimate'!$W$3:$W$499),"YES","NO")</f>
        <v>#VALUE!</v>
      </c>
      <c r="Y70" s="36" t="e">
        <f>IF(AND('Standard Cost Estimate'!$X70="YES",OR('Standard Cost Estimate'!$R70&gt;0.2,'Standard Cost Estimate'!$R70&lt;-0.2)),"ANALYZE"," ")</f>
        <v>#VALUE!</v>
      </c>
      <c r="Z70" s="72" t="e">
        <f>IF(AND('Standard Cost Estimate'!$X70="YES",OR('Standard Cost Estimate'!$S70&gt;0.2,'Standard Cost Estimate'!$S70&lt;-0.2)),"ANALYZE"," ")</f>
        <v>#VALUE!</v>
      </c>
      <c r="AA70" s="67" t="e">
        <f>RANK('Standard Cost Estimate'!$G70,'Standard Cost Estimate'!$G$3:$G$499)</f>
        <v>#VALUE!</v>
      </c>
      <c r="AB70" s="68" t="e">
        <f>LARGE('Standard Cost Estimate'!$G$3:$G$499,COUNT(G$3:'Standard Cost Estimate'!$G70))+IF(ISNUMBER(AB69),AB69,0)</f>
        <v>#VALUE!</v>
      </c>
      <c r="AC70" s="67" t="e">
        <f>IF(AB70/G$500&lt;0.8,COUNT(V$3:V70)+1,1)</f>
        <v>#VALUE!</v>
      </c>
      <c r="AD70" s="93" t="e">
        <f>IF('Standard Cost Estimate'!$AA70&lt;=MAX('Standard Cost Estimate'!$AC$3:$AC$499),"YES","NO")</f>
        <v>#VALUE!</v>
      </c>
      <c r="AE70" s="94" t="e">
        <f>IF(AND('Standard Cost Estimate'!$AD70="YES",ABS('Standard Cost Estimate'!$R70)&gt;0.2),"ANALYZE"," ")</f>
        <v>#VALUE!</v>
      </c>
      <c r="AF70" s="77"/>
    </row>
    <row r="71" spans="1:32" ht="15" thickBot="1" x14ac:dyDescent="0.4">
      <c r="A71" s="50" t="e">
        <f>Table1[[#This Row],[Item Line Number]]</f>
        <v>#VALUE!</v>
      </c>
      <c r="B71" s="50" t="e">
        <f>Table1[[#This Row],[Item Number]]</f>
        <v>#VALUE!</v>
      </c>
      <c r="C71" s="51" t="e">
        <f>Table1[[#This Row],[Item Description]]</f>
        <v>#VALUE!</v>
      </c>
      <c r="D71" s="50" t="e">
        <f>Table1[[#This Row],[Quantity]]</f>
        <v>#VALUE!</v>
      </c>
      <c r="E71" s="50" t="e">
        <f>Table1[[#This Row],[Units]]</f>
        <v>#VALUE!</v>
      </c>
      <c r="F71" s="52" t="e">
        <f>Table1[[#This Row],[Engineer''s Estimate (EE)]]</f>
        <v>#VALUE!</v>
      </c>
      <c r="G71" s="53" t="e">
        <f>'Standard Cost Estimate'!$D71*'Standard Cost Estimate'!$F71</f>
        <v>#VALUE!</v>
      </c>
      <c r="H71" s="54" t="e">
        <f>'Standard Cost Estimate'!$G71/G$500</f>
        <v>#VALUE!</v>
      </c>
      <c r="I71" s="52" t="e">
        <f>Table1[[#This Row],[Low Bidder 
or CM/GC]]</f>
        <v>#VALUE!</v>
      </c>
      <c r="J71" s="53" t="e">
        <f>'Standard Cost Estimate'!$I71*'Standard Cost Estimate'!$D71</f>
        <v>#VALUE!</v>
      </c>
      <c r="K71" s="55" t="e">
        <f>'Standard Cost Estimate'!$J71/J$500</f>
        <v>#VALUE!</v>
      </c>
      <c r="L71" s="52" t="e">
        <f>TRIMMEAN(Table1[[#This Row],[Low Bidder 
or CM/GC]:[Bidder 23]],2/COUNT(Table1[[#This Row],[Low Bidder 
or CM/GC]:[Bidder 23]]))</f>
        <v>#VALUE!</v>
      </c>
      <c r="M71" s="53" t="e">
        <f>IF('Standard Cost Estimate'!$D71=0,0,'Standard Cost Estimate'!$D71*'Standard Cost Estimate'!$L71)</f>
        <v>#VALUE!</v>
      </c>
      <c r="N71" s="54" t="e">
        <f>'Standard Cost Estimate'!$M71/M$500</f>
        <v>#VALUE!</v>
      </c>
      <c r="O71" s="78" t="e">
        <f>MIN(Table1[[#This Row],[Low Bidder 
or CM/GC]:[Bidder 23]])*D71</f>
        <v>#VALUE!</v>
      </c>
      <c r="P71" s="65" t="e">
        <f>Table2[[#This Row],[LB
Amount]]</f>
        <v>#VALUE!</v>
      </c>
      <c r="Q71" s="79" t="e">
        <f>MAX(Table1[[#This Row],[Low Bidder 
or CM/GC]:[Bidder 23]])*D71</f>
        <v>#VALUE!</v>
      </c>
      <c r="R71" s="33" t="e">
        <f>('Standard Cost Estimate'!$J71-'Standard Cost Estimate'!$G71)/'Standard Cost Estimate'!$G71</f>
        <v>#VALUE!</v>
      </c>
      <c r="S71" s="32" t="e">
        <f>('Standard Cost Estimate'!$J71-'Standard Cost Estimate'!$M71)/'Standard Cost Estimate'!$M71</f>
        <v>#VALUE!</v>
      </c>
      <c r="T71" s="31" t="e">
        <f>'Standard Cost Estimate'!$J71-'Standard Cost Estimate'!$G71</f>
        <v>#VALUE!</v>
      </c>
      <c r="U71" s="28" t="e">
        <f>RANK('Standard Cost Estimate'!$J71,'Standard Cost Estimate'!$J$3:$J$499)</f>
        <v>#VALUE!</v>
      </c>
      <c r="V71" s="34" t="e">
        <f>LARGE('Standard Cost Estimate'!$J$3:$J$499,COUNT(J$3:'Standard Cost Estimate'!$J71))+IF(ISNUMBER(V70),V70,0)</f>
        <v>#VALUE!</v>
      </c>
      <c r="W71" s="28" t="e">
        <f>IF(V71/J$500&lt;0.8,COUNT(V$3:V71)+1,1)</f>
        <v>#VALUE!</v>
      </c>
      <c r="X71" s="35" t="e">
        <f>IF('Standard Cost Estimate'!$U71&lt;=MAX('Standard Cost Estimate'!$W$3:$W$499),"YES","NO")</f>
        <v>#VALUE!</v>
      </c>
      <c r="Y71" s="36" t="e">
        <f>IF(AND('Standard Cost Estimate'!$X71="YES",OR('Standard Cost Estimate'!$R71&gt;0.2,'Standard Cost Estimate'!$R71&lt;-0.2)),"ANALYZE"," ")</f>
        <v>#VALUE!</v>
      </c>
      <c r="Z71" s="72" t="e">
        <f>IF(AND('Standard Cost Estimate'!$X71="YES",OR('Standard Cost Estimate'!$S71&gt;0.2,'Standard Cost Estimate'!$S71&lt;-0.2)),"ANALYZE"," ")</f>
        <v>#VALUE!</v>
      </c>
      <c r="AA71" s="67" t="e">
        <f>RANK('Standard Cost Estimate'!$G71,'Standard Cost Estimate'!$G$3:$G$499)</f>
        <v>#VALUE!</v>
      </c>
      <c r="AB71" s="68" t="e">
        <f>LARGE('Standard Cost Estimate'!$G$3:$G$499,COUNT(G$3:'Standard Cost Estimate'!$G71))+IF(ISNUMBER(AB70),AB70,0)</f>
        <v>#VALUE!</v>
      </c>
      <c r="AC71" s="67" t="e">
        <f>IF(AB71/G$500&lt;0.8,COUNT(V$3:V71)+1,1)</f>
        <v>#VALUE!</v>
      </c>
      <c r="AD71" s="93" t="e">
        <f>IF('Standard Cost Estimate'!$AA71&lt;=MAX('Standard Cost Estimate'!$AC$3:$AC$499),"YES","NO")</f>
        <v>#VALUE!</v>
      </c>
      <c r="AE71" s="94" t="e">
        <f>IF(AND('Standard Cost Estimate'!$AD71="YES",ABS('Standard Cost Estimate'!$R71)&gt;0.2),"ANALYZE"," ")</f>
        <v>#VALUE!</v>
      </c>
      <c r="AF71" s="77"/>
    </row>
    <row r="72" spans="1:32" ht="15" thickBot="1" x14ac:dyDescent="0.4">
      <c r="A72" s="50" t="e">
        <f>Table1[[#This Row],[Item Line Number]]</f>
        <v>#VALUE!</v>
      </c>
      <c r="B72" s="50" t="e">
        <f>Table1[[#This Row],[Item Number]]</f>
        <v>#VALUE!</v>
      </c>
      <c r="C72" s="51" t="e">
        <f>Table1[[#This Row],[Item Description]]</f>
        <v>#VALUE!</v>
      </c>
      <c r="D72" s="50" t="e">
        <f>Table1[[#This Row],[Quantity]]</f>
        <v>#VALUE!</v>
      </c>
      <c r="E72" s="50" t="e">
        <f>Table1[[#This Row],[Units]]</f>
        <v>#VALUE!</v>
      </c>
      <c r="F72" s="52" t="e">
        <f>Table1[[#This Row],[Engineer''s Estimate (EE)]]</f>
        <v>#VALUE!</v>
      </c>
      <c r="G72" s="53" t="e">
        <f>'Standard Cost Estimate'!$D72*'Standard Cost Estimate'!$F72</f>
        <v>#VALUE!</v>
      </c>
      <c r="H72" s="54" t="e">
        <f>'Standard Cost Estimate'!$G72/G$500</f>
        <v>#VALUE!</v>
      </c>
      <c r="I72" s="52" t="e">
        <f>Table1[[#This Row],[Low Bidder 
or CM/GC]]</f>
        <v>#VALUE!</v>
      </c>
      <c r="J72" s="53" t="e">
        <f>'Standard Cost Estimate'!$I72*'Standard Cost Estimate'!$D72</f>
        <v>#VALUE!</v>
      </c>
      <c r="K72" s="55" t="e">
        <f>'Standard Cost Estimate'!$J72/J$500</f>
        <v>#VALUE!</v>
      </c>
      <c r="L72" s="52" t="e">
        <f>TRIMMEAN(Table1[[#This Row],[Low Bidder 
or CM/GC]:[Bidder 23]],2/COUNT(Table1[[#This Row],[Low Bidder 
or CM/GC]:[Bidder 23]]))</f>
        <v>#VALUE!</v>
      </c>
      <c r="M72" s="53" t="e">
        <f>IF('Standard Cost Estimate'!$D72=0,0,'Standard Cost Estimate'!$D72*'Standard Cost Estimate'!$L72)</f>
        <v>#VALUE!</v>
      </c>
      <c r="N72" s="54" t="e">
        <f>'Standard Cost Estimate'!$M72/M$500</f>
        <v>#VALUE!</v>
      </c>
      <c r="O72" s="78" t="e">
        <f>MIN(Table1[[#This Row],[Low Bidder 
or CM/GC]:[Bidder 23]])*D72</f>
        <v>#VALUE!</v>
      </c>
      <c r="P72" s="65" t="e">
        <f>Table2[[#This Row],[LB
Amount]]</f>
        <v>#VALUE!</v>
      </c>
      <c r="Q72" s="79" t="e">
        <f>MAX(Table1[[#This Row],[Low Bidder 
or CM/GC]:[Bidder 23]])*D72</f>
        <v>#VALUE!</v>
      </c>
      <c r="R72" s="33" t="e">
        <f>('Standard Cost Estimate'!$J72-'Standard Cost Estimate'!$G72)/'Standard Cost Estimate'!$G72</f>
        <v>#VALUE!</v>
      </c>
      <c r="S72" s="32" t="e">
        <f>('Standard Cost Estimate'!$J72-'Standard Cost Estimate'!$M72)/'Standard Cost Estimate'!$M72</f>
        <v>#VALUE!</v>
      </c>
      <c r="T72" s="31" t="e">
        <f>'Standard Cost Estimate'!$J72-'Standard Cost Estimate'!$G72</f>
        <v>#VALUE!</v>
      </c>
      <c r="U72" s="28" t="e">
        <f>RANK('Standard Cost Estimate'!$J72,'Standard Cost Estimate'!$J$3:$J$499)</f>
        <v>#VALUE!</v>
      </c>
      <c r="V72" s="34" t="e">
        <f>LARGE('Standard Cost Estimate'!$J$3:$J$499,COUNT(J$3:'Standard Cost Estimate'!$J72))+IF(ISNUMBER(V71),V71,0)</f>
        <v>#VALUE!</v>
      </c>
      <c r="W72" s="28" t="e">
        <f>IF(V72/J$500&lt;0.8,COUNT(V$3:V72)+1,1)</f>
        <v>#VALUE!</v>
      </c>
      <c r="X72" s="35" t="e">
        <f>IF('Standard Cost Estimate'!$U72&lt;=MAX('Standard Cost Estimate'!$W$3:$W$499),"YES","NO")</f>
        <v>#VALUE!</v>
      </c>
      <c r="Y72" s="36" t="e">
        <f>IF(AND('Standard Cost Estimate'!$X72="YES",OR('Standard Cost Estimate'!$R72&gt;0.2,'Standard Cost Estimate'!$R72&lt;-0.2)),"ANALYZE"," ")</f>
        <v>#VALUE!</v>
      </c>
      <c r="Z72" s="72" t="e">
        <f>IF(AND('Standard Cost Estimate'!$X72="YES",OR('Standard Cost Estimate'!$S72&gt;0.2,'Standard Cost Estimate'!$S72&lt;-0.2)),"ANALYZE"," ")</f>
        <v>#VALUE!</v>
      </c>
      <c r="AA72" s="67" t="e">
        <f>RANK('Standard Cost Estimate'!$G72,'Standard Cost Estimate'!$G$3:$G$499)</f>
        <v>#VALUE!</v>
      </c>
      <c r="AB72" s="68" t="e">
        <f>LARGE('Standard Cost Estimate'!$G$3:$G$499,COUNT(G$3:'Standard Cost Estimate'!$G72))+IF(ISNUMBER(AB71),AB71,0)</f>
        <v>#VALUE!</v>
      </c>
      <c r="AC72" s="67" t="e">
        <f>IF(AB72/G$500&lt;0.8,COUNT(V$3:V72)+1,1)</f>
        <v>#VALUE!</v>
      </c>
      <c r="AD72" s="93" t="e">
        <f>IF('Standard Cost Estimate'!$AA72&lt;=MAX('Standard Cost Estimate'!$AC$3:$AC$499),"YES","NO")</f>
        <v>#VALUE!</v>
      </c>
      <c r="AE72" s="94" t="e">
        <f>IF(AND('Standard Cost Estimate'!$AD72="YES",ABS('Standard Cost Estimate'!$R72)&gt;0.2),"ANALYZE"," ")</f>
        <v>#VALUE!</v>
      </c>
      <c r="AF72" s="77"/>
    </row>
    <row r="73" spans="1:32" ht="15" thickBot="1" x14ac:dyDescent="0.4">
      <c r="A73" s="50" t="e">
        <f>Table1[[#This Row],[Item Line Number]]</f>
        <v>#VALUE!</v>
      </c>
      <c r="B73" s="50" t="e">
        <f>Table1[[#This Row],[Item Number]]</f>
        <v>#VALUE!</v>
      </c>
      <c r="C73" s="51" t="e">
        <f>Table1[[#This Row],[Item Description]]</f>
        <v>#VALUE!</v>
      </c>
      <c r="D73" s="50" t="e">
        <f>Table1[[#This Row],[Quantity]]</f>
        <v>#VALUE!</v>
      </c>
      <c r="E73" s="50" t="e">
        <f>Table1[[#This Row],[Units]]</f>
        <v>#VALUE!</v>
      </c>
      <c r="F73" s="52" t="e">
        <f>Table1[[#This Row],[Engineer''s Estimate (EE)]]</f>
        <v>#VALUE!</v>
      </c>
      <c r="G73" s="53" t="e">
        <f>'Standard Cost Estimate'!$D73*'Standard Cost Estimate'!$F73</f>
        <v>#VALUE!</v>
      </c>
      <c r="H73" s="54" t="e">
        <f>'Standard Cost Estimate'!$G73/G$500</f>
        <v>#VALUE!</v>
      </c>
      <c r="I73" s="52" t="e">
        <f>Table1[[#This Row],[Low Bidder 
or CM/GC]]</f>
        <v>#VALUE!</v>
      </c>
      <c r="J73" s="53" t="e">
        <f>'Standard Cost Estimate'!$I73*'Standard Cost Estimate'!$D73</f>
        <v>#VALUE!</v>
      </c>
      <c r="K73" s="55" t="e">
        <f>'Standard Cost Estimate'!$J73/J$500</f>
        <v>#VALUE!</v>
      </c>
      <c r="L73" s="52" t="e">
        <f>TRIMMEAN(Table1[[#This Row],[Low Bidder 
or CM/GC]:[Bidder 23]],2/COUNT(Table1[[#This Row],[Low Bidder 
or CM/GC]:[Bidder 23]]))</f>
        <v>#VALUE!</v>
      </c>
      <c r="M73" s="53" t="e">
        <f>IF('Standard Cost Estimate'!$D73=0,0,'Standard Cost Estimate'!$D73*'Standard Cost Estimate'!$L73)</f>
        <v>#VALUE!</v>
      </c>
      <c r="N73" s="54" t="e">
        <f>'Standard Cost Estimate'!$M73/M$500</f>
        <v>#VALUE!</v>
      </c>
      <c r="O73" s="78" t="e">
        <f>MIN(Table1[[#This Row],[Low Bidder 
or CM/GC]:[Bidder 23]])*D73</f>
        <v>#VALUE!</v>
      </c>
      <c r="P73" s="65" t="e">
        <f>Table2[[#This Row],[LB
Amount]]</f>
        <v>#VALUE!</v>
      </c>
      <c r="Q73" s="79" t="e">
        <f>MAX(Table1[[#This Row],[Low Bidder 
or CM/GC]:[Bidder 23]])*D73</f>
        <v>#VALUE!</v>
      </c>
      <c r="R73" s="33" t="e">
        <f>('Standard Cost Estimate'!$J73-'Standard Cost Estimate'!$G73)/'Standard Cost Estimate'!$G73</f>
        <v>#VALUE!</v>
      </c>
      <c r="S73" s="32" t="e">
        <f>('Standard Cost Estimate'!$J73-'Standard Cost Estimate'!$M73)/'Standard Cost Estimate'!$M73</f>
        <v>#VALUE!</v>
      </c>
      <c r="T73" s="31" t="e">
        <f>'Standard Cost Estimate'!$J73-'Standard Cost Estimate'!$G73</f>
        <v>#VALUE!</v>
      </c>
      <c r="U73" s="28" t="e">
        <f>RANK('Standard Cost Estimate'!$J73,'Standard Cost Estimate'!$J$3:$J$499)</f>
        <v>#VALUE!</v>
      </c>
      <c r="V73" s="34" t="e">
        <f>LARGE('Standard Cost Estimate'!$J$3:$J$499,COUNT(J$3:'Standard Cost Estimate'!$J73))+IF(ISNUMBER(V72),V72,0)</f>
        <v>#VALUE!</v>
      </c>
      <c r="W73" s="28" t="e">
        <f>IF(V73/J$500&lt;0.8,COUNT(V$3:V73)+1,1)</f>
        <v>#VALUE!</v>
      </c>
      <c r="X73" s="35" t="e">
        <f>IF('Standard Cost Estimate'!$U73&lt;=MAX('Standard Cost Estimate'!$W$3:$W$499),"YES","NO")</f>
        <v>#VALUE!</v>
      </c>
      <c r="Y73" s="36" t="e">
        <f>IF(AND('Standard Cost Estimate'!$X73="YES",OR('Standard Cost Estimate'!$R73&gt;0.2,'Standard Cost Estimate'!$R73&lt;-0.2)),"ANALYZE"," ")</f>
        <v>#VALUE!</v>
      </c>
      <c r="Z73" s="72" t="e">
        <f>IF(AND('Standard Cost Estimate'!$X73="YES",OR('Standard Cost Estimate'!$S73&gt;0.2,'Standard Cost Estimate'!$S73&lt;-0.2)),"ANALYZE"," ")</f>
        <v>#VALUE!</v>
      </c>
      <c r="AA73" s="67" t="e">
        <f>RANK('Standard Cost Estimate'!$G73,'Standard Cost Estimate'!$G$3:$G$499)</f>
        <v>#VALUE!</v>
      </c>
      <c r="AB73" s="68" t="e">
        <f>LARGE('Standard Cost Estimate'!$G$3:$G$499,COUNT(G$3:'Standard Cost Estimate'!$G73))+IF(ISNUMBER(AB72),AB72,0)</f>
        <v>#VALUE!</v>
      </c>
      <c r="AC73" s="67" t="e">
        <f>IF(AB73/G$500&lt;0.8,COUNT(V$3:V73)+1,1)</f>
        <v>#VALUE!</v>
      </c>
      <c r="AD73" s="93" t="e">
        <f>IF('Standard Cost Estimate'!$AA73&lt;=MAX('Standard Cost Estimate'!$AC$3:$AC$499),"YES","NO")</f>
        <v>#VALUE!</v>
      </c>
      <c r="AE73" s="94" t="e">
        <f>IF(AND('Standard Cost Estimate'!$AD73="YES",ABS('Standard Cost Estimate'!$R73)&gt;0.2),"ANALYZE"," ")</f>
        <v>#VALUE!</v>
      </c>
      <c r="AF73" s="77"/>
    </row>
    <row r="74" spans="1:32" ht="15" thickBot="1" x14ac:dyDescent="0.4">
      <c r="A74" s="50" t="e">
        <f>Table1[[#This Row],[Item Line Number]]</f>
        <v>#VALUE!</v>
      </c>
      <c r="B74" s="50" t="e">
        <f>Table1[[#This Row],[Item Number]]</f>
        <v>#VALUE!</v>
      </c>
      <c r="C74" s="51" t="e">
        <f>Table1[[#This Row],[Item Description]]</f>
        <v>#VALUE!</v>
      </c>
      <c r="D74" s="50" t="e">
        <f>Table1[[#This Row],[Quantity]]</f>
        <v>#VALUE!</v>
      </c>
      <c r="E74" s="50" t="e">
        <f>Table1[[#This Row],[Units]]</f>
        <v>#VALUE!</v>
      </c>
      <c r="F74" s="52" t="e">
        <f>Table1[[#This Row],[Engineer''s Estimate (EE)]]</f>
        <v>#VALUE!</v>
      </c>
      <c r="G74" s="53" t="e">
        <f>'Standard Cost Estimate'!$D74*'Standard Cost Estimate'!$F74</f>
        <v>#VALUE!</v>
      </c>
      <c r="H74" s="54" t="e">
        <f>'Standard Cost Estimate'!$G74/G$500</f>
        <v>#VALUE!</v>
      </c>
      <c r="I74" s="52" t="e">
        <f>Table1[[#This Row],[Low Bidder 
or CM/GC]]</f>
        <v>#VALUE!</v>
      </c>
      <c r="J74" s="53" t="e">
        <f>'Standard Cost Estimate'!$I74*'Standard Cost Estimate'!$D74</f>
        <v>#VALUE!</v>
      </c>
      <c r="K74" s="55" t="e">
        <f>'Standard Cost Estimate'!$J74/J$500</f>
        <v>#VALUE!</v>
      </c>
      <c r="L74" s="52" t="e">
        <f>TRIMMEAN(Table1[[#This Row],[Low Bidder 
or CM/GC]:[Bidder 23]],2/COUNT(Table1[[#This Row],[Low Bidder 
or CM/GC]:[Bidder 23]]))</f>
        <v>#VALUE!</v>
      </c>
      <c r="M74" s="53" t="e">
        <f>IF('Standard Cost Estimate'!$D74=0,0,'Standard Cost Estimate'!$D74*'Standard Cost Estimate'!$L74)</f>
        <v>#VALUE!</v>
      </c>
      <c r="N74" s="54" t="e">
        <f>'Standard Cost Estimate'!$M74/M$500</f>
        <v>#VALUE!</v>
      </c>
      <c r="O74" s="78" t="e">
        <f>MIN(Table1[[#This Row],[Low Bidder 
or CM/GC]:[Bidder 23]])*D74</f>
        <v>#VALUE!</v>
      </c>
      <c r="P74" s="65" t="e">
        <f>Table2[[#This Row],[LB
Amount]]</f>
        <v>#VALUE!</v>
      </c>
      <c r="Q74" s="79" t="e">
        <f>MAX(Table1[[#This Row],[Low Bidder 
or CM/GC]:[Bidder 23]])*D74</f>
        <v>#VALUE!</v>
      </c>
      <c r="R74" s="33" t="e">
        <f>('Standard Cost Estimate'!$J74-'Standard Cost Estimate'!$G74)/'Standard Cost Estimate'!$G74</f>
        <v>#VALUE!</v>
      </c>
      <c r="S74" s="32" t="e">
        <f>('Standard Cost Estimate'!$J74-'Standard Cost Estimate'!$M74)/'Standard Cost Estimate'!$M74</f>
        <v>#VALUE!</v>
      </c>
      <c r="T74" s="31" t="e">
        <f>'Standard Cost Estimate'!$J74-'Standard Cost Estimate'!$G74</f>
        <v>#VALUE!</v>
      </c>
      <c r="U74" s="28" t="e">
        <f>RANK('Standard Cost Estimate'!$J74,'Standard Cost Estimate'!$J$3:$J$499)</f>
        <v>#VALUE!</v>
      </c>
      <c r="V74" s="34" t="e">
        <f>LARGE('Standard Cost Estimate'!$J$3:$J$499,COUNT(J$3:'Standard Cost Estimate'!$J74))+IF(ISNUMBER(V73),V73,0)</f>
        <v>#VALUE!</v>
      </c>
      <c r="W74" s="28" t="e">
        <f>IF(V74/J$500&lt;0.8,COUNT(V$3:V74)+1,1)</f>
        <v>#VALUE!</v>
      </c>
      <c r="X74" s="35" t="e">
        <f>IF('Standard Cost Estimate'!$U74&lt;=MAX('Standard Cost Estimate'!$W$3:$W$499),"YES","NO")</f>
        <v>#VALUE!</v>
      </c>
      <c r="Y74" s="36" t="e">
        <f>IF(AND('Standard Cost Estimate'!$X74="YES",OR('Standard Cost Estimate'!$R74&gt;0.2,'Standard Cost Estimate'!$R74&lt;-0.2)),"ANALYZE"," ")</f>
        <v>#VALUE!</v>
      </c>
      <c r="Z74" s="72" t="e">
        <f>IF(AND('Standard Cost Estimate'!$X74="YES",OR('Standard Cost Estimate'!$S74&gt;0.2,'Standard Cost Estimate'!$S74&lt;-0.2)),"ANALYZE"," ")</f>
        <v>#VALUE!</v>
      </c>
      <c r="AA74" s="67" t="e">
        <f>RANK('Standard Cost Estimate'!$G74,'Standard Cost Estimate'!$G$3:$G$499)</f>
        <v>#VALUE!</v>
      </c>
      <c r="AB74" s="68" t="e">
        <f>LARGE('Standard Cost Estimate'!$G$3:$G$499,COUNT(G$3:'Standard Cost Estimate'!$G74))+IF(ISNUMBER(AB73),AB73,0)</f>
        <v>#VALUE!</v>
      </c>
      <c r="AC74" s="67" t="e">
        <f>IF(AB74/G$500&lt;0.8,COUNT(V$3:V74)+1,1)</f>
        <v>#VALUE!</v>
      </c>
      <c r="AD74" s="93" t="e">
        <f>IF('Standard Cost Estimate'!$AA74&lt;=MAX('Standard Cost Estimate'!$AC$3:$AC$499),"YES","NO")</f>
        <v>#VALUE!</v>
      </c>
      <c r="AE74" s="94" t="e">
        <f>IF(AND('Standard Cost Estimate'!$AD74="YES",ABS('Standard Cost Estimate'!$R74)&gt;0.2),"ANALYZE"," ")</f>
        <v>#VALUE!</v>
      </c>
      <c r="AF74" s="77"/>
    </row>
    <row r="75" spans="1:32" ht="15" thickBot="1" x14ac:dyDescent="0.4">
      <c r="A75" s="50" t="e">
        <f>Table1[[#This Row],[Item Line Number]]</f>
        <v>#VALUE!</v>
      </c>
      <c r="B75" s="50" t="e">
        <f>Table1[[#This Row],[Item Number]]</f>
        <v>#VALUE!</v>
      </c>
      <c r="C75" s="51" t="e">
        <f>Table1[[#This Row],[Item Description]]</f>
        <v>#VALUE!</v>
      </c>
      <c r="D75" s="50" t="e">
        <f>Table1[[#This Row],[Quantity]]</f>
        <v>#VALUE!</v>
      </c>
      <c r="E75" s="50" t="e">
        <f>Table1[[#This Row],[Units]]</f>
        <v>#VALUE!</v>
      </c>
      <c r="F75" s="52" t="e">
        <f>Table1[[#This Row],[Engineer''s Estimate (EE)]]</f>
        <v>#VALUE!</v>
      </c>
      <c r="G75" s="53" t="e">
        <f>'Standard Cost Estimate'!$D75*'Standard Cost Estimate'!$F75</f>
        <v>#VALUE!</v>
      </c>
      <c r="H75" s="54" t="e">
        <f>'Standard Cost Estimate'!$G75/G$500</f>
        <v>#VALUE!</v>
      </c>
      <c r="I75" s="52" t="e">
        <f>Table1[[#This Row],[Low Bidder 
or CM/GC]]</f>
        <v>#VALUE!</v>
      </c>
      <c r="J75" s="53" t="e">
        <f>'Standard Cost Estimate'!$I75*'Standard Cost Estimate'!$D75</f>
        <v>#VALUE!</v>
      </c>
      <c r="K75" s="55" t="e">
        <f>'Standard Cost Estimate'!$J75/J$500</f>
        <v>#VALUE!</v>
      </c>
      <c r="L75" s="52" t="e">
        <f>TRIMMEAN(Table1[[#This Row],[Low Bidder 
or CM/GC]:[Bidder 23]],2/COUNT(Table1[[#This Row],[Low Bidder 
or CM/GC]:[Bidder 23]]))</f>
        <v>#VALUE!</v>
      </c>
      <c r="M75" s="53" t="e">
        <f>IF('Standard Cost Estimate'!$D75=0,0,'Standard Cost Estimate'!$D75*'Standard Cost Estimate'!$L75)</f>
        <v>#VALUE!</v>
      </c>
      <c r="N75" s="54" t="e">
        <f>'Standard Cost Estimate'!$M75/M$500</f>
        <v>#VALUE!</v>
      </c>
      <c r="O75" s="78" t="e">
        <f>MIN(Table1[[#This Row],[Low Bidder 
or CM/GC]:[Bidder 23]])*D75</f>
        <v>#VALUE!</v>
      </c>
      <c r="P75" s="65" t="e">
        <f>Table2[[#This Row],[LB
Amount]]</f>
        <v>#VALUE!</v>
      </c>
      <c r="Q75" s="79" t="e">
        <f>MAX(Table1[[#This Row],[Low Bidder 
or CM/GC]:[Bidder 23]])*D75</f>
        <v>#VALUE!</v>
      </c>
      <c r="R75" s="33" t="e">
        <f>('Standard Cost Estimate'!$J75-'Standard Cost Estimate'!$G75)/'Standard Cost Estimate'!$G75</f>
        <v>#VALUE!</v>
      </c>
      <c r="S75" s="32" t="e">
        <f>('Standard Cost Estimate'!$J75-'Standard Cost Estimate'!$M75)/'Standard Cost Estimate'!$M75</f>
        <v>#VALUE!</v>
      </c>
      <c r="T75" s="31" t="e">
        <f>'Standard Cost Estimate'!$J75-'Standard Cost Estimate'!$G75</f>
        <v>#VALUE!</v>
      </c>
      <c r="U75" s="28" t="e">
        <f>RANK('Standard Cost Estimate'!$J75,'Standard Cost Estimate'!$J$3:$J$499)</f>
        <v>#VALUE!</v>
      </c>
      <c r="V75" s="34" t="e">
        <f>LARGE('Standard Cost Estimate'!$J$3:$J$499,COUNT(J$3:'Standard Cost Estimate'!$J75))+IF(ISNUMBER(V74),V74,0)</f>
        <v>#VALUE!</v>
      </c>
      <c r="W75" s="28" t="e">
        <f>IF(V75/J$500&lt;0.8,COUNT(V$3:V75)+1,1)</f>
        <v>#VALUE!</v>
      </c>
      <c r="X75" s="35" t="e">
        <f>IF('Standard Cost Estimate'!$U75&lt;=MAX('Standard Cost Estimate'!$W$3:$W$499),"YES","NO")</f>
        <v>#VALUE!</v>
      </c>
      <c r="Y75" s="36" t="e">
        <f>IF(AND('Standard Cost Estimate'!$X75="YES",OR('Standard Cost Estimate'!$R75&gt;0.2,'Standard Cost Estimate'!$R75&lt;-0.2)),"ANALYZE"," ")</f>
        <v>#VALUE!</v>
      </c>
      <c r="Z75" s="72" t="e">
        <f>IF(AND('Standard Cost Estimate'!$X75="YES",OR('Standard Cost Estimate'!$S75&gt;0.2,'Standard Cost Estimate'!$S75&lt;-0.2)),"ANALYZE"," ")</f>
        <v>#VALUE!</v>
      </c>
      <c r="AA75" s="67" t="e">
        <f>RANK('Standard Cost Estimate'!$G75,'Standard Cost Estimate'!$G$3:$G$499)</f>
        <v>#VALUE!</v>
      </c>
      <c r="AB75" s="68" t="e">
        <f>LARGE('Standard Cost Estimate'!$G$3:$G$499,COUNT(G$3:'Standard Cost Estimate'!$G75))+IF(ISNUMBER(AB74),AB74,0)</f>
        <v>#VALUE!</v>
      </c>
      <c r="AC75" s="67" t="e">
        <f>IF(AB75/G$500&lt;0.8,COUNT(V$3:V75)+1,1)</f>
        <v>#VALUE!</v>
      </c>
      <c r="AD75" s="93" t="e">
        <f>IF('Standard Cost Estimate'!$AA75&lt;=MAX('Standard Cost Estimate'!$AC$3:$AC$499),"YES","NO")</f>
        <v>#VALUE!</v>
      </c>
      <c r="AE75" s="94" t="e">
        <f>IF(AND('Standard Cost Estimate'!$AD75="YES",ABS('Standard Cost Estimate'!$R75)&gt;0.2),"ANALYZE"," ")</f>
        <v>#VALUE!</v>
      </c>
      <c r="AF75" s="77"/>
    </row>
    <row r="76" spans="1:32" ht="15" thickBot="1" x14ac:dyDescent="0.4">
      <c r="A76" s="50" t="e">
        <f>Table1[[#This Row],[Item Line Number]]</f>
        <v>#VALUE!</v>
      </c>
      <c r="B76" s="50" t="e">
        <f>Table1[[#This Row],[Item Number]]</f>
        <v>#VALUE!</v>
      </c>
      <c r="C76" s="51" t="e">
        <f>Table1[[#This Row],[Item Description]]</f>
        <v>#VALUE!</v>
      </c>
      <c r="D76" s="50" t="e">
        <f>Table1[[#This Row],[Quantity]]</f>
        <v>#VALUE!</v>
      </c>
      <c r="E76" s="50" t="e">
        <f>Table1[[#This Row],[Units]]</f>
        <v>#VALUE!</v>
      </c>
      <c r="F76" s="52" t="e">
        <f>Table1[[#This Row],[Engineer''s Estimate (EE)]]</f>
        <v>#VALUE!</v>
      </c>
      <c r="G76" s="53" t="e">
        <f>'Standard Cost Estimate'!$D76*'Standard Cost Estimate'!$F76</f>
        <v>#VALUE!</v>
      </c>
      <c r="H76" s="54" t="e">
        <f>'Standard Cost Estimate'!$G76/G$500</f>
        <v>#VALUE!</v>
      </c>
      <c r="I76" s="52" t="e">
        <f>Table1[[#This Row],[Low Bidder 
or CM/GC]]</f>
        <v>#VALUE!</v>
      </c>
      <c r="J76" s="53" t="e">
        <f>'Standard Cost Estimate'!$I76*'Standard Cost Estimate'!$D76</f>
        <v>#VALUE!</v>
      </c>
      <c r="K76" s="55" t="e">
        <f>'Standard Cost Estimate'!$J76/J$500</f>
        <v>#VALUE!</v>
      </c>
      <c r="L76" s="52" t="e">
        <f>TRIMMEAN(Table1[[#This Row],[Low Bidder 
or CM/GC]:[Bidder 23]],2/COUNT(Table1[[#This Row],[Low Bidder 
or CM/GC]:[Bidder 23]]))</f>
        <v>#VALUE!</v>
      </c>
      <c r="M76" s="53" t="e">
        <f>IF('Standard Cost Estimate'!$D76=0,0,'Standard Cost Estimate'!$D76*'Standard Cost Estimate'!$L76)</f>
        <v>#VALUE!</v>
      </c>
      <c r="N76" s="54" t="e">
        <f>'Standard Cost Estimate'!$M76/M$500</f>
        <v>#VALUE!</v>
      </c>
      <c r="O76" s="78" t="e">
        <f>MIN(Table1[[#This Row],[Low Bidder 
or CM/GC]:[Bidder 23]])*D76</f>
        <v>#VALUE!</v>
      </c>
      <c r="P76" s="65" t="e">
        <f>Table2[[#This Row],[LB
Amount]]</f>
        <v>#VALUE!</v>
      </c>
      <c r="Q76" s="79" t="e">
        <f>MAX(Table1[[#This Row],[Low Bidder 
or CM/GC]:[Bidder 23]])*D76</f>
        <v>#VALUE!</v>
      </c>
      <c r="R76" s="33" t="e">
        <f>('Standard Cost Estimate'!$J76-'Standard Cost Estimate'!$G76)/'Standard Cost Estimate'!$G76</f>
        <v>#VALUE!</v>
      </c>
      <c r="S76" s="32" t="e">
        <f>('Standard Cost Estimate'!$J76-'Standard Cost Estimate'!$M76)/'Standard Cost Estimate'!$M76</f>
        <v>#VALUE!</v>
      </c>
      <c r="T76" s="31" t="e">
        <f>'Standard Cost Estimate'!$J76-'Standard Cost Estimate'!$G76</f>
        <v>#VALUE!</v>
      </c>
      <c r="U76" s="28" t="e">
        <f>RANK('Standard Cost Estimate'!$J76,'Standard Cost Estimate'!$J$3:$J$499)</f>
        <v>#VALUE!</v>
      </c>
      <c r="V76" s="34" t="e">
        <f>LARGE('Standard Cost Estimate'!$J$3:$J$499,COUNT(J$3:'Standard Cost Estimate'!$J76))+IF(ISNUMBER(V75),V75,0)</f>
        <v>#VALUE!</v>
      </c>
      <c r="W76" s="28" t="e">
        <f>IF(V76/J$500&lt;0.8,COUNT(V$3:V76)+1,1)</f>
        <v>#VALUE!</v>
      </c>
      <c r="X76" s="35" t="e">
        <f>IF('Standard Cost Estimate'!$U76&lt;=MAX('Standard Cost Estimate'!$W$3:$W$499),"YES","NO")</f>
        <v>#VALUE!</v>
      </c>
      <c r="Y76" s="36" t="e">
        <f>IF(AND('Standard Cost Estimate'!$X76="YES",OR('Standard Cost Estimate'!$R76&gt;0.2,'Standard Cost Estimate'!$R76&lt;-0.2)),"ANALYZE"," ")</f>
        <v>#VALUE!</v>
      </c>
      <c r="Z76" s="72" t="e">
        <f>IF(AND('Standard Cost Estimate'!$X76="YES",OR('Standard Cost Estimate'!$S76&gt;0.2,'Standard Cost Estimate'!$S76&lt;-0.2)),"ANALYZE"," ")</f>
        <v>#VALUE!</v>
      </c>
      <c r="AA76" s="67" t="e">
        <f>RANK('Standard Cost Estimate'!$G76,'Standard Cost Estimate'!$G$3:$G$499)</f>
        <v>#VALUE!</v>
      </c>
      <c r="AB76" s="68" t="e">
        <f>LARGE('Standard Cost Estimate'!$G$3:$G$499,COUNT(G$3:'Standard Cost Estimate'!$G76))+IF(ISNUMBER(AB75),AB75,0)</f>
        <v>#VALUE!</v>
      </c>
      <c r="AC76" s="67" t="e">
        <f>IF(AB76/G$500&lt;0.8,COUNT(V$3:V76)+1,1)</f>
        <v>#VALUE!</v>
      </c>
      <c r="AD76" s="93" t="e">
        <f>IF('Standard Cost Estimate'!$AA76&lt;=MAX('Standard Cost Estimate'!$AC$3:$AC$499),"YES","NO")</f>
        <v>#VALUE!</v>
      </c>
      <c r="AE76" s="94" t="e">
        <f>IF(AND('Standard Cost Estimate'!$AD76="YES",ABS('Standard Cost Estimate'!$R76)&gt;0.2),"ANALYZE"," ")</f>
        <v>#VALUE!</v>
      </c>
      <c r="AF76" s="77"/>
    </row>
    <row r="77" spans="1:32" ht="15" thickBot="1" x14ac:dyDescent="0.4">
      <c r="A77" s="50" t="e">
        <f>Table1[[#This Row],[Item Line Number]]</f>
        <v>#VALUE!</v>
      </c>
      <c r="B77" s="50" t="e">
        <f>Table1[[#This Row],[Item Number]]</f>
        <v>#VALUE!</v>
      </c>
      <c r="C77" s="51" t="e">
        <f>Table1[[#This Row],[Item Description]]</f>
        <v>#VALUE!</v>
      </c>
      <c r="D77" s="50" t="e">
        <f>Table1[[#This Row],[Quantity]]</f>
        <v>#VALUE!</v>
      </c>
      <c r="E77" s="50" t="e">
        <f>Table1[[#This Row],[Units]]</f>
        <v>#VALUE!</v>
      </c>
      <c r="F77" s="52" t="e">
        <f>Table1[[#This Row],[Engineer''s Estimate (EE)]]</f>
        <v>#VALUE!</v>
      </c>
      <c r="G77" s="53" t="e">
        <f>'Standard Cost Estimate'!$D77*'Standard Cost Estimate'!$F77</f>
        <v>#VALUE!</v>
      </c>
      <c r="H77" s="54" t="e">
        <f>'Standard Cost Estimate'!$G77/G$500</f>
        <v>#VALUE!</v>
      </c>
      <c r="I77" s="52" t="e">
        <f>Table1[[#This Row],[Low Bidder 
or CM/GC]]</f>
        <v>#VALUE!</v>
      </c>
      <c r="J77" s="53" t="e">
        <f>'Standard Cost Estimate'!$I77*'Standard Cost Estimate'!$D77</f>
        <v>#VALUE!</v>
      </c>
      <c r="K77" s="55" t="e">
        <f>'Standard Cost Estimate'!$J77/J$500</f>
        <v>#VALUE!</v>
      </c>
      <c r="L77" s="52" t="e">
        <f>TRIMMEAN(Table1[[#This Row],[Low Bidder 
or CM/GC]:[Bidder 23]],2/COUNT(Table1[[#This Row],[Low Bidder 
or CM/GC]:[Bidder 23]]))</f>
        <v>#VALUE!</v>
      </c>
      <c r="M77" s="53" t="e">
        <f>IF('Standard Cost Estimate'!$D77=0,0,'Standard Cost Estimate'!$D77*'Standard Cost Estimate'!$L77)</f>
        <v>#VALUE!</v>
      </c>
      <c r="N77" s="54" t="e">
        <f>'Standard Cost Estimate'!$M77/M$500</f>
        <v>#VALUE!</v>
      </c>
      <c r="O77" s="78" t="e">
        <f>MIN(Table1[[#This Row],[Low Bidder 
or CM/GC]:[Bidder 23]])*D77</f>
        <v>#VALUE!</v>
      </c>
      <c r="P77" s="65" t="e">
        <f>Table2[[#This Row],[LB
Amount]]</f>
        <v>#VALUE!</v>
      </c>
      <c r="Q77" s="79" t="e">
        <f>MAX(Table1[[#This Row],[Low Bidder 
or CM/GC]:[Bidder 23]])*D77</f>
        <v>#VALUE!</v>
      </c>
      <c r="R77" s="33" t="e">
        <f>('Standard Cost Estimate'!$J77-'Standard Cost Estimate'!$G77)/'Standard Cost Estimate'!$G77</f>
        <v>#VALUE!</v>
      </c>
      <c r="S77" s="32" t="e">
        <f>('Standard Cost Estimate'!$J77-'Standard Cost Estimate'!$M77)/'Standard Cost Estimate'!$M77</f>
        <v>#VALUE!</v>
      </c>
      <c r="T77" s="31" t="e">
        <f>'Standard Cost Estimate'!$J77-'Standard Cost Estimate'!$G77</f>
        <v>#VALUE!</v>
      </c>
      <c r="U77" s="28" t="e">
        <f>RANK('Standard Cost Estimate'!$J77,'Standard Cost Estimate'!$J$3:$J$499)</f>
        <v>#VALUE!</v>
      </c>
      <c r="V77" s="34" t="e">
        <f>LARGE('Standard Cost Estimate'!$J$3:$J$499,COUNT(J$3:'Standard Cost Estimate'!$J77))+IF(ISNUMBER(V76),V76,0)</f>
        <v>#VALUE!</v>
      </c>
      <c r="W77" s="28" t="e">
        <f>IF(V77/J$500&lt;0.8,COUNT(V$3:V77)+1,1)</f>
        <v>#VALUE!</v>
      </c>
      <c r="X77" s="35" t="e">
        <f>IF('Standard Cost Estimate'!$U77&lt;=MAX('Standard Cost Estimate'!$W$3:$W$499),"YES","NO")</f>
        <v>#VALUE!</v>
      </c>
      <c r="Y77" s="36" t="e">
        <f>IF(AND('Standard Cost Estimate'!$X77="YES",OR('Standard Cost Estimate'!$R77&gt;0.2,'Standard Cost Estimate'!$R77&lt;-0.2)),"ANALYZE"," ")</f>
        <v>#VALUE!</v>
      </c>
      <c r="Z77" s="72" t="e">
        <f>IF(AND('Standard Cost Estimate'!$X77="YES",OR('Standard Cost Estimate'!$S77&gt;0.2,'Standard Cost Estimate'!$S77&lt;-0.2)),"ANALYZE"," ")</f>
        <v>#VALUE!</v>
      </c>
      <c r="AA77" s="67" t="e">
        <f>RANK('Standard Cost Estimate'!$G77,'Standard Cost Estimate'!$G$3:$G$499)</f>
        <v>#VALUE!</v>
      </c>
      <c r="AB77" s="68" t="e">
        <f>LARGE('Standard Cost Estimate'!$G$3:$G$499,COUNT(G$3:'Standard Cost Estimate'!$G77))+IF(ISNUMBER(AB76),AB76,0)</f>
        <v>#VALUE!</v>
      </c>
      <c r="AC77" s="67" t="e">
        <f>IF(AB77/G$500&lt;0.8,COUNT(V$3:V77)+1,1)</f>
        <v>#VALUE!</v>
      </c>
      <c r="AD77" s="93" t="e">
        <f>IF('Standard Cost Estimate'!$AA77&lt;=MAX('Standard Cost Estimate'!$AC$3:$AC$499),"YES","NO")</f>
        <v>#VALUE!</v>
      </c>
      <c r="AE77" s="94" t="e">
        <f>IF(AND('Standard Cost Estimate'!$AD77="YES",ABS('Standard Cost Estimate'!$R77)&gt;0.2),"ANALYZE"," ")</f>
        <v>#VALUE!</v>
      </c>
      <c r="AF77" s="77"/>
    </row>
    <row r="78" spans="1:32" ht="15" thickBot="1" x14ac:dyDescent="0.4">
      <c r="A78" s="50" t="e">
        <f>Table1[[#This Row],[Item Line Number]]</f>
        <v>#VALUE!</v>
      </c>
      <c r="B78" s="50" t="e">
        <f>Table1[[#This Row],[Item Number]]</f>
        <v>#VALUE!</v>
      </c>
      <c r="C78" s="51" t="e">
        <f>Table1[[#This Row],[Item Description]]</f>
        <v>#VALUE!</v>
      </c>
      <c r="D78" s="50" t="e">
        <f>Table1[[#This Row],[Quantity]]</f>
        <v>#VALUE!</v>
      </c>
      <c r="E78" s="50" t="e">
        <f>Table1[[#This Row],[Units]]</f>
        <v>#VALUE!</v>
      </c>
      <c r="F78" s="52" t="e">
        <f>Table1[[#This Row],[Engineer''s Estimate (EE)]]</f>
        <v>#VALUE!</v>
      </c>
      <c r="G78" s="53" t="e">
        <f>'Standard Cost Estimate'!$D78*'Standard Cost Estimate'!$F78</f>
        <v>#VALUE!</v>
      </c>
      <c r="H78" s="54" t="e">
        <f>'Standard Cost Estimate'!$G78/G$500</f>
        <v>#VALUE!</v>
      </c>
      <c r="I78" s="52" t="e">
        <f>Table1[[#This Row],[Low Bidder 
or CM/GC]]</f>
        <v>#VALUE!</v>
      </c>
      <c r="J78" s="53" t="e">
        <f>'Standard Cost Estimate'!$I78*'Standard Cost Estimate'!$D78</f>
        <v>#VALUE!</v>
      </c>
      <c r="K78" s="55" t="e">
        <f>'Standard Cost Estimate'!$J78/J$500</f>
        <v>#VALUE!</v>
      </c>
      <c r="L78" s="52" t="e">
        <f>TRIMMEAN(Table1[[#This Row],[Low Bidder 
or CM/GC]:[Bidder 23]],2/COUNT(Table1[[#This Row],[Low Bidder 
or CM/GC]:[Bidder 23]]))</f>
        <v>#VALUE!</v>
      </c>
      <c r="M78" s="53" t="e">
        <f>IF('Standard Cost Estimate'!$D78=0,0,'Standard Cost Estimate'!$D78*'Standard Cost Estimate'!$L78)</f>
        <v>#VALUE!</v>
      </c>
      <c r="N78" s="54" t="e">
        <f>'Standard Cost Estimate'!$M78/M$500</f>
        <v>#VALUE!</v>
      </c>
      <c r="O78" s="78" t="e">
        <f>MIN(Table1[[#This Row],[Low Bidder 
or CM/GC]:[Bidder 23]])*D78</f>
        <v>#VALUE!</v>
      </c>
      <c r="P78" s="65" t="e">
        <f>Table2[[#This Row],[LB
Amount]]</f>
        <v>#VALUE!</v>
      </c>
      <c r="Q78" s="79" t="e">
        <f>MAX(Table1[[#This Row],[Low Bidder 
or CM/GC]:[Bidder 23]])*D78</f>
        <v>#VALUE!</v>
      </c>
      <c r="R78" s="33" t="e">
        <f>('Standard Cost Estimate'!$J78-'Standard Cost Estimate'!$G78)/'Standard Cost Estimate'!$G78</f>
        <v>#VALUE!</v>
      </c>
      <c r="S78" s="32" t="e">
        <f>('Standard Cost Estimate'!$J78-'Standard Cost Estimate'!$M78)/'Standard Cost Estimate'!$M78</f>
        <v>#VALUE!</v>
      </c>
      <c r="T78" s="31" t="e">
        <f>'Standard Cost Estimate'!$J78-'Standard Cost Estimate'!$G78</f>
        <v>#VALUE!</v>
      </c>
      <c r="U78" s="28" t="e">
        <f>RANK('Standard Cost Estimate'!$J78,'Standard Cost Estimate'!$J$3:$J$499)</f>
        <v>#VALUE!</v>
      </c>
      <c r="V78" s="34" t="e">
        <f>LARGE('Standard Cost Estimate'!$J$3:$J$499,COUNT(J$3:'Standard Cost Estimate'!$J78))+IF(ISNUMBER(V77),V77,0)</f>
        <v>#VALUE!</v>
      </c>
      <c r="W78" s="28" t="e">
        <f>IF(V78/J$500&lt;0.8,COUNT(V$3:V78)+1,1)</f>
        <v>#VALUE!</v>
      </c>
      <c r="X78" s="35" t="e">
        <f>IF('Standard Cost Estimate'!$U78&lt;=MAX('Standard Cost Estimate'!$W$3:$W$499),"YES","NO")</f>
        <v>#VALUE!</v>
      </c>
      <c r="Y78" s="36" t="e">
        <f>IF(AND('Standard Cost Estimate'!$X78="YES",OR('Standard Cost Estimate'!$R78&gt;0.2,'Standard Cost Estimate'!$R78&lt;-0.2)),"ANALYZE"," ")</f>
        <v>#VALUE!</v>
      </c>
      <c r="Z78" s="72" t="e">
        <f>IF(AND('Standard Cost Estimate'!$X78="YES",OR('Standard Cost Estimate'!$S78&gt;0.2,'Standard Cost Estimate'!$S78&lt;-0.2)),"ANALYZE"," ")</f>
        <v>#VALUE!</v>
      </c>
      <c r="AA78" s="67" t="e">
        <f>RANK('Standard Cost Estimate'!$G78,'Standard Cost Estimate'!$G$3:$G$499)</f>
        <v>#VALUE!</v>
      </c>
      <c r="AB78" s="68" t="e">
        <f>LARGE('Standard Cost Estimate'!$G$3:$G$499,COUNT(G$3:'Standard Cost Estimate'!$G78))+IF(ISNUMBER(AB77),AB77,0)</f>
        <v>#VALUE!</v>
      </c>
      <c r="AC78" s="67" t="e">
        <f>IF(AB78/G$500&lt;0.8,COUNT(V$3:V78)+1,1)</f>
        <v>#VALUE!</v>
      </c>
      <c r="AD78" s="93" t="e">
        <f>IF('Standard Cost Estimate'!$AA78&lt;=MAX('Standard Cost Estimate'!$AC$3:$AC$499),"YES","NO")</f>
        <v>#VALUE!</v>
      </c>
      <c r="AE78" s="94" t="e">
        <f>IF(AND('Standard Cost Estimate'!$AD78="YES",ABS('Standard Cost Estimate'!$R78)&gt;0.2),"ANALYZE"," ")</f>
        <v>#VALUE!</v>
      </c>
      <c r="AF78" s="77"/>
    </row>
    <row r="79" spans="1:32" ht="15" thickBot="1" x14ac:dyDescent="0.4">
      <c r="A79" s="50" t="e">
        <f>Table1[[#This Row],[Item Line Number]]</f>
        <v>#VALUE!</v>
      </c>
      <c r="B79" s="50" t="e">
        <f>Table1[[#This Row],[Item Number]]</f>
        <v>#VALUE!</v>
      </c>
      <c r="C79" s="51" t="e">
        <f>Table1[[#This Row],[Item Description]]</f>
        <v>#VALUE!</v>
      </c>
      <c r="D79" s="50" t="e">
        <f>Table1[[#This Row],[Quantity]]</f>
        <v>#VALUE!</v>
      </c>
      <c r="E79" s="50" t="e">
        <f>Table1[[#This Row],[Units]]</f>
        <v>#VALUE!</v>
      </c>
      <c r="F79" s="52" t="e">
        <f>Table1[[#This Row],[Engineer''s Estimate (EE)]]</f>
        <v>#VALUE!</v>
      </c>
      <c r="G79" s="53" t="e">
        <f>'Standard Cost Estimate'!$D79*'Standard Cost Estimate'!$F79</f>
        <v>#VALUE!</v>
      </c>
      <c r="H79" s="54" t="e">
        <f>'Standard Cost Estimate'!$G79/G$500</f>
        <v>#VALUE!</v>
      </c>
      <c r="I79" s="52" t="e">
        <f>Table1[[#This Row],[Low Bidder 
or CM/GC]]</f>
        <v>#VALUE!</v>
      </c>
      <c r="J79" s="53" t="e">
        <f>'Standard Cost Estimate'!$I79*'Standard Cost Estimate'!$D79</f>
        <v>#VALUE!</v>
      </c>
      <c r="K79" s="55" t="e">
        <f>'Standard Cost Estimate'!$J79/J$500</f>
        <v>#VALUE!</v>
      </c>
      <c r="L79" s="52" t="e">
        <f>TRIMMEAN(Table1[[#This Row],[Low Bidder 
or CM/GC]:[Bidder 23]],2/COUNT(Table1[[#This Row],[Low Bidder 
or CM/GC]:[Bidder 23]]))</f>
        <v>#VALUE!</v>
      </c>
      <c r="M79" s="53" t="e">
        <f>IF('Standard Cost Estimate'!$D79=0,0,'Standard Cost Estimate'!$D79*'Standard Cost Estimate'!$L79)</f>
        <v>#VALUE!</v>
      </c>
      <c r="N79" s="54" t="e">
        <f>'Standard Cost Estimate'!$M79/M$500</f>
        <v>#VALUE!</v>
      </c>
      <c r="O79" s="78" t="e">
        <f>MIN(Table1[[#This Row],[Low Bidder 
or CM/GC]:[Bidder 23]])*D79</f>
        <v>#VALUE!</v>
      </c>
      <c r="P79" s="65" t="e">
        <f>Table2[[#This Row],[LB
Amount]]</f>
        <v>#VALUE!</v>
      </c>
      <c r="Q79" s="79" t="e">
        <f>MAX(Table1[[#This Row],[Low Bidder 
or CM/GC]:[Bidder 23]])*D79</f>
        <v>#VALUE!</v>
      </c>
      <c r="R79" s="33" t="e">
        <f>('Standard Cost Estimate'!$J79-'Standard Cost Estimate'!$G79)/'Standard Cost Estimate'!$G79</f>
        <v>#VALUE!</v>
      </c>
      <c r="S79" s="32" t="e">
        <f>('Standard Cost Estimate'!$J79-'Standard Cost Estimate'!$M79)/'Standard Cost Estimate'!$M79</f>
        <v>#VALUE!</v>
      </c>
      <c r="T79" s="31" t="e">
        <f>'Standard Cost Estimate'!$J79-'Standard Cost Estimate'!$G79</f>
        <v>#VALUE!</v>
      </c>
      <c r="U79" s="28" t="e">
        <f>RANK('Standard Cost Estimate'!$J79,'Standard Cost Estimate'!$J$3:$J$499)</f>
        <v>#VALUE!</v>
      </c>
      <c r="V79" s="34" t="e">
        <f>LARGE('Standard Cost Estimate'!$J$3:$J$499,COUNT(J$3:'Standard Cost Estimate'!$J79))+IF(ISNUMBER(V78),V78,0)</f>
        <v>#VALUE!</v>
      </c>
      <c r="W79" s="28" t="e">
        <f>IF(V79/J$500&lt;0.8,COUNT(V$3:V79)+1,1)</f>
        <v>#VALUE!</v>
      </c>
      <c r="X79" s="35" t="e">
        <f>IF('Standard Cost Estimate'!$U79&lt;=MAX('Standard Cost Estimate'!$W$3:$W$499),"YES","NO")</f>
        <v>#VALUE!</v>
      </c>
      <c r="Y79" s="36" t="e">
        <f>IF(AND('Standard Cost Estimate'!$X79="YES",OR('Standard Cost Estimate'!$R79&gt;0.2,'Standard Cost Estimate'!$R79&lt;-0.2)),"ANALYZE"," ")</f>
        <v>#VALUE!</v>
      </c>
      <c r="Z79" s="72" t="e">
        <f>IF(AND('Standard Cost Estimate'!$X79="YES",OR('Standard Cost Estimate'!$S79&gt;0.2,'Standard Cost Estimate'!$S79&lt;-0.2)),"ANALYZE"," ")</f>
        <v>#VALUE!</v>
      </c>
      <c r="AA79" s="67" t="e">
        <f>RANK('Standard Cost Estimate'!$G79,'Standard Cost Estimate'!$G$3:$G$499)</f>
        <v>#VALUE!</v>
      </c>
      <c r="AB79" s="68" t="e">
        <f>LARGE('Standard Cost Estimate'!$G$3:$G$499,COUNT(G$3:'Standard Cost Estimate'!$G79))+IF(ISNUMBER(AB78),AB78,0)</f>
        <v>#VALUE!</v>
      </c>
      <c r="AC79" s="67" t="e">
        <f>IF(AB79/G$500&lt;0.8,COUNT(V$3:V79)+1,1)</f>
        <v>#VALUE!</v>
      </c>
      <c r="AD79" s="93" t="e">
        <f>IF('Standard Cost Estimate'!$AA79&lt;=MAX('Standard Cost Estimate'!$AC$3:$AC$499),"YES","NO")</f>
        <v>#VALUE!</v>
      </c>
      <c r="AE79" s="94" t="e">
        <f>IF(AND('Standard Cost Estimate'!$AD79="YES",ABS('Standard Cost Estimate'!$R79)&gt;0.2),"ANALYZE"," ")</f>
        <v>#VALUE!</v>
      </c>
      <c r="AF79" s="77"/>
    </row>
    <row r="80" spans="1:32" ht="15" thickBot="1" x14ac:dyDescent="0.4">
      <c r="A80" s="50" t="e">
        <f>Table1[[#This Row],[Item Line Number]]</f>
        <v>#VALUE!</v>
      </c>
      <c r="B80" s="50" t="e">
        <f>Table1[[#This Row],[Item Number]]</f>
        <v>#VALUE!</v>
      </c>
      <c r="C80" s="51" t="e">
        <f>Table1[[#This Row],[Item Description]]</f>
        <v>#VALUE!</v>
      </c>
      <c r="D80" s="50" t="e">
        <f>Table1[[#This Row],[Quantity]]</f>
        <v>#VALUE!</v>
      </c>
      <c r="E80" s="50" t="e">
        <f>Table1[[#This Row],[Units]]</f>
        <v>#VALUE!</v>
      </c>
      <c r="F80" s="52" t="e">
        <f>Table1[[#This Row],[Engineer''s Estimate (EE)]]</f>
        <v>#VALUE!</v>
      </c>
      <c r="G80" s="53" t="e">
        <f>'Standard Cost Estimate'!$D80*'Standard Cost Estimate'!$F80</f>
        <v>#VALUE!</v>
      </c>
      <c r="H80" s="54" t="e">
        <f>'Standard Cost Estimate'!$G80/G$500</f>
        <v>#VALUE!</v>
      </c>
      <c r="I80" s="52" t="e">
        <f>Table1[[#This Row],[Low Bidder 
or CM/GC]]</f>
        <v>#VALUE!</v>
      </c>
      <c r="J80" s="53" t="e">
        <f>'Standard Cost Estimate'!$I80*'Standard Cost Estimate'!$D80</f>
        <v>#VALUE!</v>
      </c>
      <c r="K80" s="55" t="e">
        <f>'Standard Cost Estimate'!$J80/J$500</f>
        <v>#VALUE!</v>
      </c>
      <c r="L80" s="52" t="e">
        <f>TRIMMEAN(Table1[[#This Row],[Low Bidder 
or CM/GC]:[Bidder 23]],2/COUNT(Table1[[#This Row],[Low Bidder 
or CM/GC]:[Bidder 23]]))</f>
        <v>#VALUE!</v>
      </c>
      <c r="M80" s="53" t="e">
        <f>IF('Standard Cost Estimate'!$D80=0,0,'Standard Cost Estimate'!$D80*'Standard Cost Estimate'!$L80)</f>
        <v>#VALUE!</v>
      </c>
      <c r="N80" s="54" t="e">
        <f>'Standard Cost Estimate'!$M80/M$500</f>
        <v>#VALUE!</v>
      </c>
      <c r="O80" s="78" t="e">
        <f>MIN(Table1[[#This Row],[Low Bidder 
or CM/GC]:[Bidder 23]])*D80</f>
        <v>#VALUE!</v>
      </c>
      <c r="P80" s="65" t="e">
        <f>Table2[[#This Row],[LB
Amount]]</f>
        <v>#VALUE!</v>
      </c>
      <c r="Q80" s="79" t="e">
        <f>MAX(Table1[[#This Row],[Low Bidder 
or CM/GC]:[Bidder 23]])*D80</f>
        <v>#VALUE!</v>
      </c>
      <c r="R80" s="33" t="e">
        <f>('Standard Cost Estimate'!$J80-'Standard Cost Estimate'!$G80)/'Standard Cost Estimate'!$G80</f>
        <v>#VALUE!</v>
      </c>
      <c r="S80" s="32" t="e">
        <f>('Standard Cost Estimate'!$J80-'Standard Cost Estimate'!$M80)/'Standard Cost Estimate'!$M80</f>
        <v>#VALUE!</v>
      </c>
      <c r="T80" s="31" t="e">
        <f>'Standard Cost Estimate'!$J80-'Standard Cost Estimate'!$G80</f>
        <v>#VALUE!</v>
      </c>
      <c r="U80" s="28" t="e">
        <f>RANK('Standard Cost Estimate'!$J80,'Standard Cost Estimate'!$J$3:$J$499)</f>
        <v>#VALUE!</v>
      </c>
      <c r="V80" s="34" t="e">
        <f>LARGE('Standard Cost Estimate'!$J$3:$J$499,COUNT(J$3:'Standard Cost Estimate'!$J80))+IF(ISNUMBER(V79),V79,0)</f>
        <v>#VALUE!</v>
      </c>
      <c r="W80" s="28" t="e">
        <f>IF(V80/J$500&lt;0.8,COUNT(V$3:V80)+1,1)</f>
        <v>#VALUE!</v>
      </c>
      <c r="X80" s="35" t="e">
        <f>IF('Standard Cost Estimate'!$U80&lt;=MAX('Standard Cost Estimate'!$W$3:$W$499),"YES","NO")</f>
        <v>#VALUE!</v>
      </c>
      <c r="Y80" s="36" t="e">
        <f>IF(AND('Standard Cost Estimate'!$X80="YES",OR('Standard Cost Estimate'!$R80&gt;0.2,'Standard Cost Estimate'!$R80&lt;-0.2)),"ANALYZE"," ")</f>
        <v>#VALUE!</v>
      </c>
      <c r="Z80" s="72" t="e">
        <f>IF(AND('Standard Cost Estimate'!$X80="YES",OR('Standard Cost Estimate'!$S80&gt;0.2,'Standard Cost Estimate'!$S80&lt;-0.2)),"ANALYZE"," ")</f>
        <v>#VALUE!</v>
      </c>
      <c r="AA80" s="67" t="e">
        <f>RANK('Standard Cost Estimate'!$G80,'Standard Cost Estimate'!$G$3:$G$499)</f>
        <v>#VALUE!</v>
      </c>
      <c r="AB80" s="68" t="e">
        <f>LARGE('Standard Cost Estimate'!$G$3:$G$499,COUNT(G$3:'Standard Cost Estimate'!$G80))+IF(ISNUMBER(AB79),AB79,0)</f>
        <v>#VALUE!</v>
      </c>
      <c r="AC80" s="67" t="e">
        <f>IF(AB80/G$500&lt;0.8,COUNT(V$3:V80)+1,1)</f>
        <v>#VALUE!</v>
      </c>
      <c r="AD80" s="93" t="e">
        <f>IF('Standard Cost Estimate'!$AA80&lt;=MAX('Standard Cost Estimate'!$AC$3:$AC$499),"YES","NO")</f>
        <v>#VALUE!</v>
      </c>
      <c r="AE80" s="94" t="e">
        <f>IF(AND('Standard Cost Estimate'!$AD80="YES",ABS('Standard Cost Estimate'!$R80)&gt;0.2),"ANALYZE"," ")</f>
        <v>#VALUE!</v>
      </c>
      <c r="AF80" s="77"/>
    </row>
    <row r="81" spans="1:32" ht="15" thickBot="1" x14ac:dyDescent="0.4">
      <c r="A81" s="50" t="e">
        <f>Table1[[#This Row],[Item Line Number]]</f>
        <v>#VALUE!</v>
      </c>
      <c r="B81" s="50" t="e">
        <f>Table1[[#This Row],[Item Number]]</f>
        <v>#VALUE!</v>
      </c>
      <c r="C81" s="51" t="e">
        <f>Table1[[#This Row],[Item Description]]</f>
        <v>#VALUE!</v>
      </c>
      <c r="D81" s="50" t="e">
        <f>Table1[[#This Row],[Quantity]]</f>
        <v>#VALUE!</v>
      </c>
      <c r="E81" s="50" t="e">
        <f>Table1[[#This Row],[Units]]</f>
        <v>#VALUE!</v>
      </c>
      <c r="F81" s="52" t="e">
        <f>Table1[[#This Row],[Engineer''s Estimate (EE)]]</f>
        <v>#VALUE!</v>
      </c>
      <c r="G81" s="53" t="e">
        <f>'Standard Cost Estimate'!$D81*'Standard Cost Estimate'!$F81</f>
        <v>#VALUE!</v>
      </c>
      <c r="H81" s="54" t="e">
        <f>'Standard Cost Estimate'!$G81/G$500</f>
        <v>#VALUE!</v>
      </c>
      <c r="I81" s="52" t="e">
        <f>Table1[[#This Row],[Low Bidder 
or CM/GC]]</f>
        <v>#VALUE!</v>
      </c>
      <c r="J81" s="53" t="e">
        <f>'Standard Cost Estimate'!$I81*'Standard Cost Estimate'!$D81</f>
        <v>#VALUE!</v>
      </c>
      <c r="K81" s="55" t="e">
        <f>'Standard Cost Estimate'!$J81/J$500</f>
        <v>#VALUE!</v>
      </c>
      <c r="L81" s="52" t="e">
        <f>TRIMMEAN(Table1[[#This Row],[Low Bidder 
or CM/GC]:[Bidder 23]],2/COUNT(Table1[[#This Row],[Low Bidder 
or CM/GC]:[Bidder 23]]))</f>
        <v>#VALUE!</v>
      </c>
      <c r="M81" s="53" t="e">
        <f>IF('Standard Cost Estimate'!$D81=0,0,'Standard Cost Estimate'!$D81*'Standard Cost Estimate'!$L81)</f>
        <v>#VALUE!</v>
      </c>
      <c r="N81" s="54" t="e">
        <f>'Standard Cost Estimate'!$M81/M$500</f>
        <v>#VALUE!</v>
      </c>
      <c r="O81" s="78" t="e">
        <f>MIN(Table1[[#This Row],[Low Bidder 
or CM/GC]:[Bidder 23]])*D81</f>
        <v>#VALUE!</v>
      </c>
      <c r="P81" s="65" t="e">
        <f>Table2[[#This Row],[LB
Amount]]</f>
        <v>#VALUE!</v>
      </c>
      <c r="Q81" s="79" t="e">
        <f>MAX(Table1[[#This Row],[Low Bidder 
or CM/GC]:[Bidder 23]])*D81</f>
        <v>#VALUE!</v>
      </c>
      <c r="R81" s="33" t="e">
        <f>('Standard Cost Estimate'!$J81-'Standard Cost Estimate'!$G81)/'Standard Cost Estimate'!$G81</f>
        <v>#VALUE!</v>
      </c>
      <c r="S81" s="32" t="e">
        <f>('Standard Cost Estimate'!$J81-'Standard Cost Estimate'!$M81)/'Standard Cost Estimate'!$M81</f>
        <v>#VALUE!</v>
      </c>
      <c r="T81" s="31" t="e">
        <f>'Standard Cost Estimate'!$J81-'Standard Cost Estimate'!$G81</f>
        <v>#VALUE!</v>
      </c>
      <c r="U81" s="28" t="e">
        <f>RANK('Standard Cost Estimate'!$J81,'Standard Cost Estimate'!$J$3:$J$499)</f>
        <v>#VALUE!</v>
      </c>
      <c r="V81" s="34" t="e">
        <f>LARGE('Standard Cost Estimate'!$J$3:$J$499,COUNT(J$3:'Standard Cost Estimate'!$J81))+IF(ISNUMBER(V80),V80,0)</f>
        <v>#VALUE!</v>
      </c>
      <c r="W81" s="28" t="e">
        <f>IF(V81/J$500&lt;0.8,COUNT(V$3:V81)+1,1)</f>
        <v>#VALUE!</v>
      </c>
      <c r="X81" s="35" t="e">
        <f>IF('Standard Cost Estimate'!$U81&lt;=MAX('Standard Cost Estimate'!$W$3:$W$499),"YES","NO")</f>
        <v>#VALUE!</v>
      </c>
      <c r="Y81" s="36" t="e">
        <f>IF(AND('Standard Cost Estimate'!$X81="YES",OR('Standard Cost Estimate'!$R81&gt;0.2,'Standard Cost Estimate'!$R81&lt;-0.2)),"ANALYZE"," ")</f>
        <v>#VALUE!</v>
      </c>
      <c r="Z81" s="72" t="e">
        <f>IF(AND('Standard Cost Estimate'!$X81="YES",OR('Standard Cost Estimate'!$S81&gt;0.2,'Standard Cost Estimate'!$S81&lt;-0.2)),"ANALYZE"," ")</f>
        <v>#VALUE!</v>
      </c>
      <c r="AA81" s="67" t="e">
        <f>RANK('Standard Cost Estimate'!$G81,'Standard Cost Estimate'!$G$3:$G$499)</f>
        <v>#VALUE!</v>
      </c>
      <c r="AB81" s="68" t="e">
        <f>LARGE('Standard Cost Estimate'!$G$3:$G$499,COUNT(G$3:'Standard Cost Estimate'!$G81))+IF(ISNUMBER(AB80),AB80,0)</f>
        <v>#VALUE!</v>
      </c>
      <c r="AC81" s="67" t="e">
        <f>IF(AB81/G$500&lt;0.8,COUNT(V$3:V81)+1,1)</f>
        <v>#VALUE!</v>
      </c>
      <c r="AD81" s="93" t="e">
        <f>IF('Standard Cost Estimate'!$AA81&lt;=MAX('Standard Cost Estimate'!$AC$3:$AC$499),"YES","NO")</f>
        <v>#VALUE!</v>
      </c>
      <c r="AE81" s="94" t="e">
        <f>IF(AND('Standard Cost Estimate'!$AD81="YES",ABS('Standard Cost Estimate'!$R81)&gt;0.2),"ANALYZE"," ")</f>
        <v>#VALUE!</v>
      </c>
      <c r="AF81" s="77"/>
    </row>
    <row r="82" spans="1:32" ht="15" thickBot="1" x14ac:dyDescent="0.4">
      <c r="A82" s="50" t="e">
        <f>Table1[[#This Row],[Item Line Number]]</f>
        <v>#VALUE!</v>
      </c>
      <c r="B82" s="50" t="e">
        <f>Table1[[#This Row],[Item Number]]</f>
        <v>#VALUE!</v>
      </c>
      <c r="C82" s="51" t="e">
        <f>Table1[[#This Row],[Item Description]]</f>
        <v>#VALUE!</v>
      </c>
      <c r="D82" s="50" t="e">
        <f>Table1[[#This Row],[Quantity]]</f>
        <v>#VALUE!</v>
      </c>
      <c r="E82" s="50" t="e">
        <f>Table1[[#This Row],[Units]]</f>
        <v>#VALUE!</v>
      </c>
      <c r="F82" s="52" t="e">
        <f>Table1[[#This Row],[Engineer''s Estimate (EE)]]</f>
        <v>#VALUE!</v>
      </c>
      <c r="G82" s="53" t="e">
        <f>'Standard Cost Estimate'!$D82*'Standard Cost Estimate'!$F82</f>
        <v>#VALUE!</v>
      </c>
      <c r="H82" s="54" t="e">
        <f>'Standard Cost Estimate'!$G82/G$500</f>
        <v>#VALUE!</v>
      </c>
      <c r="I82" s="52" t="e">
        <f>Table1[[#This Row],[Low Bidder 
or CM/GC]]</f>
        <v>#VALUE!</v>
      </c>
      <c r="J82" s="53" t="e">
        <f>'Standard Cost Estimate'!$I82*'Standard Cost Estimate'!$D82</f>
        <v>#VALUE!</v>
      </c>
      <c r="K82" s="55" t="e">
        <f>'Standard Cost Estimate'!$J82/J$500</f>
        <v>#VALUE!</v>
      </c>
      <c r="L82" s="52" t="e">
        <f>TRIMMEAN(Table1[[#This Row],[Low Bidder 
or CM/GC]:[Bidder 23]],2/COUNT(Table1[[#This Row],[Low Bidder 
or CM/GC]:[Bidder 23]]))</f>
        <v>#VALUE!</v>
      </c>
      <c r="M82" s="53" t="e">
        <f>IF('Standard Cost Estimate'!$D82=0,0,'Standard Cost Estimate'!$D82*'Standard Cost Estimate'!$L82)</f>
        <v>#VALUE!</v>
      </c>
      <c r="N82" s="54" t="e">
        <f>'Standard Cost Estimate'!$M82/M$500</f>
        <v>#VALUE!</v>
      </c>
      <c r="O82" s="78" t="e">
        <f>MIN(Table1[[#This Row],[Low Bidder 
or CM/GC]:[Bidder 23]])*D82</f>
        <v>#VALUE!</v>
      </c>
      <c r="P82" s="65" t="e">
        <f>Table2[[#This Row],[LB
Amount]]</f>
        <v>#VALUE!</v>
      </c>
      <c r="Q82" s="79" t="e">
        <f>MAX(Table1[[#This Row],[Low Bidder 
or CM/GC]:[Bidder 23]])*D82</f>
        <v>#VALUE!</v>
      </c>
      <c r="R82" s="33" t="e">
        <f>('Standard Cost Estimate'!$J82-'Standard Cost Estimate'!$G82)/'Standard Cost Estimate'!$G82</f>
        <v>#VALUE!</v>
      </c>
      <c r="S82" s="32" t="e">
        <f>('Standard Cost Estimate'!$J82-'Standard Cost Estimate'!$M82)/'Standard Cost Estimate'!$M82</f>
        <v>#VALUE!</v>
      </c>
      <c r="T82" s="31" t="e">
        <f>'Standard Cost Estimate'!$J82-'Standard Cost Estimate'!$G82</f>
        <v>#VALUE!</v>
      </c>
      <c r="U82" s="28" t="e">
        <f>RANK('Standard Cost Estimate'!$J82,'Standard Cost Estimate'!$J$3:$J$499)</f>
        <v>#VALUE!</v>
      </c>
      <c r="V82" s="34" t="e">
        <f>LARGE('Standard Cost Estimate'!$J$3:$J$499,COUNT(J$3:'Standard Cost Estimate'!$J82))+IF(ISNUMBER(V81),V81,0)</f>
        <v>#VALUE!</v>
      </c>
      <c r="W82" s="28" t="e">
        <f>IF(V82/J$500&lt;0.8,COUNT(V$3:V82)+1,1)</f>
        <v>#VALUE!</v>
      </c>
      <c r="X82" s="35" t="e">
        <f>IF('Standard Cost Estimate'!$U82&lt;=MAX('Standard Cost Estimate'!$W$3:$W$499),"YES","NO")</f>
        <v>#VALUE!</v>
      </c>
      <c r="Y82" s="36" t="e">
        <f>IF(AND('Standard Cost Estimate'!$X82="YES",OR('Standard Cost Estimate'!$R82&gt;0.2,'Standard Cost Estimate'!$R82&lt;-0.2)),"ANALYZE"," ")</f>
        <v>#VALUE!</v>
      </c>
      <c r="Z82" s="72" t="e">
        <f>IF(AND('Standard Cost Estimate'!$X82="YES",OR('Standard Cost Estimate'!$S82&gt;0.2,'Standard Cost Estimate'!$S82&lt;-0.2)),"ANALYZE"," ")</f>
        <v>#VALUE!</v>
      </c>
      <c r="AA82" s="67" t="e">
        <f>RANK('Standard Cost Estimate'!$G82,'Standard Cost Estimate'!$G$3:$G$499)</f>
        <v>#VALUE!</v>
      </c>
      <c r="AB82" s="68" t="e">
        <f>LARGE('Standard Cost Estimate'!$G$3:$G$499,COUNT(G$3:'Standard Cost Estimate'!$G82))+IF(ISNUMBER(AB81),AB81,0)</f>
        <v>#VALUE!</v>
      </c>
      <c r="AC82" s="67" t="e">
        <f>IF(AB82/G$500&lt;0.8,COUNT(V$3:V82)+1,1)</f>
        <v>#VALUE!</v>
      </c>
      <c r="AD82" s="93" t="e">
        <f>IF('Standard Cost Estimate'!$AA82&lt;=MAX('Standard Cost Estimate'!$AC$3:$AC$499),"YES","NO")</f>
        <v>#VALUE!</v>
      </c>
      <c r="AE82" s="94" t="e">
        <f>IF(AND('Standard Cost Estimate'!$AD82="YES",ABS('Standard Cost Estimate'!$R82)&gt;0.2),"ANALYZE"," ")</f>
        <v>#VALUE!</v>
      </c>
      <c r="AF82" s="77"/>
    </row>
    <row r="83" spans="1:32" ht="15" thickBot="1" x14ac:dyDescent="0.4">
      <c r="A83" s="50" t="e">
        <f>Table1[[#This Row],[Item Line Number]]</f>
        <v>#VALUE!</v>
      </c>
      <c r="B83" s="50" t="e">
        <f>Table1[[#This Row],[Item Number]]</f>
        <v>#VALUE!</v>
      </c>
      <c r="C83" s="51" t="e">
        <f>Table1[[#This Row],[Item Description]]</f>
        <v>#VALUE!</v>
      </c>
      <c r="D83" s="50" t="e">
        <f>Table1[[#This Row],[Quantity]]</f>
        <v>#VALUE!</v>
      </c>
      <c r="E83" s="50" t="e">
        <f>Table1[[#This Row],[Units]]</f>
        <v>#VALUE!</v>
      </c>
      <c r="F83" s="52" t="e">
        <f>Table1[[#This Row],[Engineer''s Estimate (EE)]]</f>
        <v>#VALUE!</v>
      </c>
      <c r="G83" s="53" t="e">
        <f>'Standard Cost Estimate'!$D83*'Standard Cost Estimate'!$F83</f>
        <v>#VALUE!</v>
      </c>
      <c r="H83" s="54" t="e">
        <f>'Standard Cost Estimate'!$G83/G$500</f>
        <v>#VALUE!</v>
      </c>
      <c r="I83" s="52" t="e">
        <f>Table1[[#This Row],[Low Bidder 
or CM/GC]]</f>
        <v>#VALUE!</v>
      </c>
      <c r="J83" s="53" t="e">
        <f>'Standard Cost Estimate'!$I83*'Standard Cost Estimate'!$D83</f>
        <v>#VALUE!</v>
      </c>
      <c r="K83" s="55" t="e">
        <f>'Standard Cost Estimate'!$J83/J$500</f>
        <v>#VALUE!</v>
      </c>
      <c r="L83" s="52" t="e">
        <f>TRIMMEAN(Table1[[#This Row],[Low Bidder 
or CM/GC]:[Bidder 23]],2/COUNT(Table1[[#This Row],[Low Bidder 
or CM/GC]:[Bidder 23]]))</f>
        <v>#VALUE!</v>
      </c>
      <c r="M83" s="53" t="e">
        <f>IF('Standard Cost Estimate'!$D83=0,0,'Standard Cost Estimate'!$D83*'Standard Cost Estimate'!$L83)</f>
        <v>#VALUE!</v>
      </c>
      <c r="N83" s="54" t="e">
        <f>'Standard Cost Estimate'!$M83/M$500</f>
        <v>#VALUE!</v>
      </c>
      <c r="O83" s="78" t="e">
        <f>MIN(Table1[[#This Row],[Low Bidder 
or CM/GC]:[Bidder 23]])*D83</f>
        <v>#VALUE!</v>
      </c>
      <c r="P83" s="65" t="e">
        <f>Table2[[#This Row],[LB
Amount]]</f>
        <v>#VALUE!</v>
      </c>
      <c r="Q83" s="79" t="e">
        <f>MAX(Table1[[#This Row],[Low Bidder 
or CM/GC]:[Bidder 23]])*D83</f>
        <v>#VALUE!</v>
      </c>
      <c r="R83" s="33" t="e">
        <f>('Standard Cost Estimate'!$J83-'Standard Cost Estimate'!$G83)/'Standard Cost Estimate'!$G83</f>
        <v>#VALUE!</v>
      </c>
      <c r="S83" s="32" t="e">
        <f>('Standard Cost Estimate'!$J83-'Standard Cost Estimate'!$M83)/'Standard Cost Estimate'!$M83</f>
        <v>#VALUE!</v>
      </c>
      <c r="T83" s="31" t="e">
        <f>'Standard Cost Estimate'!$J83-'Standard Cost Estimate'!$G83</f>
        <v>#VALUE!</v>
      </c>
      <c r="U83" s="28" t="e">
        <f>RANK('Standard Cost Estimate'!$J83,'Standard Cost Estimate'!$J$3:$J$499)</f>
        <v>#VALUE!</v>
      </c>
      <c r="V83" s="34" t="e">
        <f>LARGE('Standard Cost Estimate'!$J$3:$J$499,COUNT(J$3:'Standard Cost Estimate'!$J83))+IF(ISNUMBER(V82),V82,0)</f>
        <v>#VALUE!</v>
      </c>
      <c r="W83" s="28" t="e">
        <f>IF(V83/J$500&lt;0.8,COUNT(V$3:V83)+1,1)</f>
        <v>#VALUE!</v>
      </c>
      <c r="X83" s="35" t="e">
        <f>IF('Standard Cost Estimate'!$U83&lt;=MAX('Standard Cost Estimate'!$W$3:$W$499),"YES","NO")</f>
        <v>#VALUE!</v>
      </c>
      <c r="Y83" s="36" t="e">
        <f>IF(AND('Standard Cost Estimate'!$X83="YES",OR('Standard Cost Estimate'!$R83&gt;0.2,'Standard Cost Estimate'!$R83&lt;-0.2)),"ANALYZE"," ")</f>
        <v>#VALUE!</v>
      </c>
      <c r="Z83" s="72" t="e">
        <f>IF(AND('Standard Cost Estimate'!$X83="YES",OR('Standard Cost Estimate'!$S83&gt;0.2,'Standard Cost Estimate'!$S83&lt;-0.2)),"ANALYZE"," ")</f>
        <v>#VALUE!</v>
      </c>
      <c r="AA83" s="67" t="e">
        <f>RANK('Standard Cost Estimate'!$G83,'Standard Cost Estimate'!$G$3:$G$499)</f>
        <v>#VALUE!</v>
      </c>
      <c r="AB83" s="68" t="e">
        <f>LARGE('Standard Cost Estimate'!$G$3:$G$499,COUNT(G$3:'Standard Cost Estimate'!$G83))+IF(ISNUMBER(AB82),AB82,0)</f>
        <v>#VALUE!</v>
      </c>
      <c r="AC83" s="67" t="e">
        <f>IF(AB83/G$500&lt;0.8,COUNT(V$3:V83)+1,1)</f>
        <v>#VALUE!</v>
      </c>
      <c r="AD83" s="93" t="e">
        <f>IF('Standard Cost Estimate'!$AA83&lt;=MAX('Standard Cost Estimate'!$AC$3:$AC$499),"YES","NO")</f>
        <v>#VALUE!</v>
      </c>
      <c r="AE83" s="94" t="e">
        <f>IF(AND('Standard Cost Estimate'!$AD83="YES",ABS('Standard Cost Estimate'!$R83)&gt;0.2),"ANALYZE"," ")</f>
        <v>#VALUE!</v>
      </c>
      <c r="AF83" s="77"/>
    </row>
    <row r="84" spans="1:32" ht="15" thickBot="1" x14ac:dyDescent="0.4">
      <c r="A84" s="50" t="e">
        <f>Table1[[#This Row],[Item Line Number]]</f>
        <v>#VALUE!</v>
      </c>
      <c r="B84" s="50" t="e">
        <f>Table1[[#This Row],[Item Number]]</f>
        <v>#VALUE!</v>
      </c>
      <c r="C84" s="51" t="e">
        <f>Table1[[#This Row],[Item Description]]</f>
        <v>#VALUE!</v>
      </c>
      <c r="D84" s="50" t="e">
        <f>Table1[[#This Row],[Quantity]]</f>
        <v>#VALUE!</v>
      </c>
      <c r="E84" s="50" t="e">
        <f>Table1[[#This Row],[Units]]</f>
        <v>#VALUE!</v>
      </c>
      <c r="F84" s="52" t="e">
        <f>Table1[[#This Row],[Engineer''s Estimate (EE)]]</f>
        <v>#VALUE!</v>
      </c>
      <c r="G84" s="53" t="e">
        <f>'Standard Cost Estimate'!$D84*'Standard Cost Estimate'!$F84</f>
        <v>#VALUE!</v>
      </c>
      <c r="H84" s="54" t="e">
        <f>'Standard Cost Estimate'!$G84/G$500</f>
        <v>#VALUE!</v>
      </c>
      <c r="I84" s="52" t="e">
        <f>Table1[[#This Row],[Low Bidder 
or CM/GC]]</f>
        <v>#VALUE!</v>
      </c>
      <c r="J84" s="53" t="e">
        <f>'Standard Cost Estimate'!$I84*'Standard Cost Estimate'!$D84</f>
        <v>#VALUE!</v>
      </c>
      <c r="K84" s="55" t="e">
        <f>'Standard Cost Estimate'!$J84/J$500</f>
        <v>#VALUE!</v>
      </c>
      <c r="L84" s="52" t="e">
        <f>TRIMMEAN(Table1[[#This Row],[Low Bidder 
or CM/GC]:[Bidder 23]],2/COUNT(Table1[[#This Row],[Low Bidder 
or CM/GC]:[Bidder 23]]))</f>
        <v>#VALUE!</v>
      </c>
      <c r="M84" s="53" t="e">
        <f>IF('Standard Cost Estimate'!$D84=0,0,'Standard Cost Estimate'!$D84*'Standard Cost Estimate'!$L84)</f>
        <v>#VALUE!</v>
      </c>
      <c r="N84" s="54" t="e">
        <f>'Standard Cost Estimate'!$M84/M$500</f>
        <v>#VALUE!</v>
      </c>
      <c r="O84" s="78" t="e">
        <f>MIN(Table1[[#This Row],[Low Bidder 
or CM/GC]:[Bidder 23]])*D84</f>
        <v>#VALUE!</v>
      </c>
      <c r="P84" s="65" t="e">
        <f>Table2[[#This Row],[LB
Amount]]</f>
        <v>#VALUE!</v>
      </c>
      <c r="Q84" s="79" t="e">
        <f>MAX(Table1[[#This Row],[Low Bidder 
or CM/GC]:[Bidder 23]])*D84</f>
        <v>#VALUE!</v>
      </c>
      <c r="R84" s="33" t="e">
        <f>('Standard Cost Estimate'!$J84-'Standard Cost Estimate'!$G84)/'Standard Cost Estimate'!$G84</f>
        <v>#VALUE!</v>
      </c>
      <c r="S84" s="32" t="e">
        <f>('Standard Cost Estimate'!$J84-'Standard Cost Estimate'!$M84)/'Standard Cost Estimate'!$M84</f>
        <v>#VALUE!</v>
      </c>
      <c r="T84" s="31" t="e">
        <f>'Standard Cost Estimate'!$J84-'Standard Cost Estimate'!$G84</f>
        <v>#VALUE!</v>
      </c>
      <c r="U84" s="28" t="e">
        <f>RANK('Standard Cost Estimate'!$J84,'Standard Cost Estimate'!$J$3:$J$499)</f>
        <v>#VALUE!</v>
      </c>
      <c r="V84" s="34" t="e">
        <f>LARGE('Standard Cost Estimate'!$J$3:$J$499,COUNT(J$3:'Standard Cost Estimate'!$J84))+IF(ISNUMBER(V83),V83,0)</f>
        <v>#VALUE!</v>
      </c>
      <c r="W84" s="28" t="e">
        <f>IF(V84/J$500&lt;0.8,COUNT(V$3:V84)+1,1)</f>
        <v>#VALUE!</v>
      </c>
      <c r="X84" s="35" t="e">
        <f>IF('Standard Cost Estimate'!$U84&lt;=MAX('Standard Cost Estimate'!$W$3:$W$499),"YES","NO")</f>
        <v>#VALUE!</v>
      </c>
      <c r="Y84" s="36" t="e">
        <f>IF(AND('Standard Cost Estimate'!$X84="YES",OR('Standard Cost Estimate'!$R84&gt;0.2,'Standard Cost Estimate'!$R84&lt;-0.2)),"ANALYZE"," ")</f>
        <v>#VALUE!</v>
      </c>
      <c r="Z84" s="72" t="e">
        <f>IF(AND('Standard Cost Estimate'!$X84="YES",OR('Standard Cost Estimate'!$S84&gt;0.2,'Standard Cost Estimate'!$S84&lt;-0.2)),"ANALYZE"," ")</f>
        <v>#VALUE!</v>
      </c>
      <c r="AA84" s="67" t="e">
        <f>RANK('Standard Cost Estimate'!$G84,'Standard Cost Estimate'!$G$3:$G$499)</f>
        <v>#VALUE!</v>
      </c>
      <c r="AB84" s="68" t="e">
        <f>LARGE('Standard Cost Estimate'!$G$3:$G$499,COUNT(G$3:'Standard Cost Estimate'!$G84))+IF(ISNUMBER(AB83),AB83,0)</f>
        <v>#VALUE!</v>
      </c>
      <c r="AC84" s="67" t="e">
        <f>IF(AB84/G$500&lt;0.8,COUNT(V$3:V84)+1,1)</f>
        <v>#VALUE!</v>
      </c>
      <c r="AD84" s="93" t="e">
        <f>IF('Standard Cost Estimate'!$AA84&lt;=MAX('Standard Cost Estimate'!$AC$3:$AC$499),"YES","NO")</f>
        <v>#VALUE!</v>
      </c>
      <c r="AE84" s="94" t="e">
        <f>IF(AND('Standard Cost Estimate'!$AD84="YES",ABS('Standard Cost Estimate'!$R84)&gt;0.2),"ANALYZE"," ")</f>
        <v>#VALUE!</v>
      </c>
      <c r="AF84" s="77"/>
    </row>
    <row r="85" spans="1:32" ht="15" thickBot="1" x14ac:dyDescent="0.4">
      <c r="A85" s="50" t="e">
        <f>Table1[[#This Row],[Item Line Number]]</f>
        <v>#VALUE!</v>
      </c>
      <c r="B85" s="50" t="e">
        <f>Table1[[#This Row],[Item Number]]</f>
        <v>#VALUE!</v>
      </c>
      <c r="C85" s="51" t="e">
        <f>Table1[[#This Row],[Item Description]]</f>
        <v>#VALUE!</v>
      </c>
      <c r="D85" s="50" t="e">
        <f>Table1[[#This Row],[Quantity]]</f>
        <v>#VALUE!</v>
      </c>
      <c r="E85" s="50" t="e">
        <f>Table1[[#This Row],[Units]]</f>
        <v>#VALUE!</v>
      </c>
      <c r="F85" s="52" t="e">
        <f>Table1[[#This Row],[Engineer''s Estimate (EE)]]</f>
        <v>#VALUE!</v>
      </c>
      <c r="G85" s="53" t="e">
        <f>'Standard Cost Estimate'!$D85*'Standard Cost Estimate'!$F85</f>
        <v>#VALUE!</v>
      </c>
      <c r="H85" s="54" t="e">
        <f>'Standard Cost Estimate'!$G85/G$500</f>
        <v>#VALUE!</v>
      </c>
      <c r="I85" s="52" t="e">
        <f>Table1[[#This Row],[Low Bidder 
or CM/GC]]</f>
        <v>#VALUE!</v>
      </c>
      <c r="J85" s="53" t="e">
        <f>'Standard Cost Estimate'!$I85*'Standard Cost Estimate'!$D85</f>
        <v>#VALUE!</v>
      </c>
      <c r="K85" s="55" t="e">
        <f>'Standard Cost Estimate'!$J85/J$500</f>
        <v>#VALUE!</v>
      </c>
      <c r="L85" s="52" t="e">
        <f>TRIMMEAN(Table1[[#This Row],[Low Bidder 
or CM/GC]:[Bidder 23]],2/COUNT(Table1[[#This Row],[Low Bidder 
or CM/GC]:[Bidder 23]]))</f>
        <v>#VALUE!</v>
      </c>
      <c r="M85" s="53" t="e">
        <f>IF('Standard Cost Estimate'!$D85=0,0,'Standard Cost Estimate'!$D85*'Standard Cost Estimate'!$L85)</f>
        <v>#VALUE!</v>
      </c>
      <c r="N85" s="54" t="e">
        <f>'Standard Cost Estimate'!$M85/M$500</f>
        <v>#VALUE!</v>
      </c>
      <c r="O85" s="78" t="e">
        <f>MIN(Table1[[#This Row],[Low Bidder 
or CM/GC]:[Bidder 23]])*D85</f>
        <v>#VALUE!</v>
      </c>
      <c r="P85" s="65" t="e">
        <f>Table2[[#This Row],[LB
Amount]]</f>
        <v>#VALUE!</v>
      </c>
      <c r="Q85" s="79" t="e">
        <f>MAX(Table1[[#This Row],[Low Bidder 
or CM/GC]:[Bidder 23]])*D85</f>
        <v>#VALUE!</v>
      </c>
      <c r="R85" s="33" t="e">
        <f>('Standard Cost Estimate'!$J85-'Standard Cost Estimate'!$G85)/'Standard Cost Estimate'!$G85</f>
        <v>#VALUE!</v>
      </c>
      <c r="S85" s="32" t="e">
        <f>('Standard Cost Estimate'!$J85-'Standard Cost Estimate'!$M85)/'Standard Cost Estimate'!$M85</f>
        <v>#VALUE!</v>
      </c>
      <c r="T85" s="31" t="e">
        <f>'Standard Cost Estimate'!$J85-'Standard Cost Estimate'!$G85</f>
        <v>#VALUE!</v>
      </c>
      <c r="U85" s="28" t="e">
        <f>RANK('Standard Cost Estimate'!$J85,'Standard Cost Estimate'!$J$3:$J$499)</f>
        <v>#VALUE!</v>
      </c>
      <c r="V85" s="34" t="e">
        <f>LARGE('Standard Cost Estimate'!$J$3:$J$499,COUNT(J$3:'Standard Cost Estimate'!$J85))+IF(ISNUMBER(V84),V84,0)</f>
        <v>#VALUE!</v>
      </c>
      <c r="W85" s="28" t="e">
        <f>IF(V85/J$500&lt;0.8,COUNT(V$3:V85)+1,1)</f>
        <v>#VALUE!</v>
      </c>
      <c r="X85" s="35" t="e">
        <f>IF('Standard Cost Estimate'!$U85&lt;=MAX('Standard Cost Estimate'!$W$3:$W$499),"YES","NO")</f>
        <v>#VALUE!</v>
      </c>
      <c r="Y85" s="36" t="e">
        <f>IF(AND('Standard Cost Estimate'!$X85="YES",OR('Standard Cost Estimate'!$R85&gt;0.2,'Standard Cost Estimate'!$R85&lt;-0.2)),"ANALYZE"," ")</f>
        <v>#VALUE!</v>
      </c>
      <c r="Z85" s="72" t="e">
        <f>IF(AND('Standard Cost Estimate'!$X85="YES",OR('Standard Cost Estimate'!$S85&gt;0.2,'Standard Cost Estimate'!$S85&lt;-0.2)),"ANALYZE"," ")</f>
        <v>#VALUE!</v>
      </c>
      <c r="AA85" s="67" t="e">
        <f>RANK('Standard Cost Estimate'!$G85,'Standard Cost Estimate'!$G$3:$G$499)</f>
        <v>#VALUE!</v>
      </c>
      <c r="AB85" s="68" t="e">
        <f>LARGE('Standard Cost Estimate'!$G$3:$G$499,COUNT(G$3:'Standard Cost Estimate'!$G85))+IF(ISNUMBER(AB84),AB84,0)</f>
        <v>#VALUE!</v>
      </c>
      <c r="AC85" s="67" t="e">
        <f>IF(AB85/G$500&lt;0.8,COUNT(V$3:V85)+1,1)</f>
        <v>#VALUE!</v>
      </c>
      <c r="AD85" s="93" t="e">
        <f>IF('Standard Cost Estimate'!$AA85&lt;=MAX('Standard Cost Estimate'!$AC$3:$AC$499),"YES","NO")</f>
        <v>#VALUE!</v>
      </c>
      <c r="AE85" s="94" t="e">
        <f>IF(AND('Standard Cost Estimate'!$AD85="YES",ABS('Standard Cost Estimate'!$R85)&gt;0.2),"ANALYZE"," ")</f>
        <v>#VALUE!</v>
      </c>
      <c r="AF85" s="77"/>
    </row>
    <row r="86" spans="1:32" ht="15" thickBot="1" x14ac:dyDescent="0.4">
      <c r="A86" s="50" t="e">
        <f>Table1[[#This Row],[Item Line Number]]</f>
        <v>#VALUE!</v>
      </c>
      <c r="B86" s="50" t="e">
        <f>Table1[[#This Row],[Item Number]]</f>
        <v>#VALUE!</v>
      </c>
      <c r="C86" s="51" t="e">
        <f>Table1[[#This Row],[Item Description]]</f>
        <v>#VALUE!</v>
      </c>
      <c r="D86" s="50" t="e">
        <f>Table1[[#This Row],[Quantity]]</f>
        <v>#VALUE!</v>
      </c>
      <c r="E86" s="50" t="e">
        <f>Table1[[#This Row],[Units]]</f>
        <v>#VALUE!</v>
      </c>
      <c r="F86" s="52" t="e">
        <f>Table1[[#This Row],[Engineer''s Estimate (EE)]]</f>
        <v>#VALUE!</v>
      </c>
      <c r="G86" s="53" t="e">
        <f>'Standard Cost Estimate'!$D86*'Standard Cost Estimate'!$F86</f>
        <v>#VALUE!</v>
      </c>
      <c r="H86" s="54" t="e">
        <f>'Standard Cost Estimate'!$G86/G$500</f>
        <v>#VALUE!</v>
      </c>
      <c r="I86" s="52" t="e">
        <f>Table1[[#This Row],[Low Bidder 
or CM/GC]]</f>
        <v>#VALUE!</v>
      </c>
      <c r="J86" s="53" t="e">
        <f>'Standard Cost Estimate'!$I86*'Standard Cost Estimate'!$D86</f>
        <v>#VALUE!</v>
      </c>
      <c r="K86" s="55" t="e">
        <f>'Standard Cost Estimate'!$J86/J$500</f>
        <v>#VALUE!</v>
      </c>
      <c r="L86" s="52" t="e">
        <f>TRIMMEAN(Table1[[#This Row],[Low Bidder 
or CM/GC]:[Bidder 23]],2/COUNT(Table1[[#This Row],[Low Bidder 
or CM/GC]:[Bidder 23]]))</f>
        <v>#VALUE!</v>
      </c>
      <c r="M86" s="53" t="e">
        <f>IF('Standard Cost Estimate'!$D86=0,0,'Standard Cost Estimate'!$D86*'Standard Cost Estimate'!$L86)</f>
        <v>#VALUE!</v>
      </c>
      <c r="N86" s="54" t="e">
        <f>'Standard Cost Estimate'!$M86/M$500</f>
        <v>#VALUE!</v>
      </c>
      <c r="O86" s="78" t="e">
        <f>MIN(Table1[[#This Row],[Low Bidder 
or CM/GC]:[Bidder 23]])*D86</f>
        <v>#VALUE!</v>
      </c>
      <c r="P86" s="65" t="e">
        <f>Table2[[#This Row],[LB
Amount]]</f>
        <v>#VALUE!</v>
      </c>
      <c r="Q86" s="79" t="e">
        <f>MAX(Table1[[#This Row],[Low Bidder 
or CM/GC]:[Bidder 23]])*D86</f>
        <v>#VALUE!</v>
      </c>
      <c r="R86" s="33" t="e">
        <f>('Standard Cost Estimate'!$J86-'Standard Cost Estimate'!$G86)/'Standard Cost Estimate'!$G86</f>
        <v>#VALUE!</v>
      </c>
      <c r="S86" s="32" t="e">
        <f>('Standard Cost Estimate'!$J86-'Standard Cost Estimate'!$M86)/'Standard Cost Estimate'!$M86</f>
        <v>#VALUE!</v>
      </c>
      <c r="T86" s="31" t="e">
        <f>'Standard Cost Estimate'!$J86-'Standard Cost Estimate'!$G86</f>
        <v>#VALUE!</v>
      </c>
      <c r="U86" s="28" t="e">
        <f>RANK('Standard Cost Estimate'!$J86,'Standard Cost Estimate'!$J$3:$J$499)</f>
        <v>#VALUE!</v>
      </c>
      <c r="V86" s="34" t="e">
        <f>LARGE('Standard Cost Estimate'!$J$3:$J$499,COUNT(J$3:'Standard Cost Estimate'!$J86))+IF(ISNUMBER(V85),V85,0)</f>
        <v>#VALUE!</v>
      </c>
      <c r="W86" s="28" t="e">
        <f>IF(V86/J$500&lt;0.8,COUNT(V$3:V86)+1,1)</f>
        <v>#VALUE!</v>
      </c>
      <c r="X86" s="35" t="e">
        <f>IF('Standard Cost Estimate'!$U86&lt;=MAX('Standard Cost Estimate'!$W$3:$W$499),"YES","NO")</f>
        <v>#VALUE!</v>
      </c>
      <c r="Y86" s="36" t="e">
        <f>IF(AND('Standard Cost Estimate'!$X86="YES",OR('Standard Cost Estimate'!$R86&gt;0.2,'Standard Cost Estimate'!$R86&lt;-0.2)),"ANALYZE"," ")</f>
        <v>#VALUE!</v>
      </c>
      <c r="Z86" s="72" t="e">
        <f>IF(AND('Standard Cost Estimate'!$X86="YES",OR('Standard Cost Estimate'!$S86&gt;0.2,'Standard Cost Estimate'!$S86&lt;-0.2)),"ANALYZE"," ")</f>
        <v>#VALUE!</v>
      </c>
      <c r="AA86" s="67" t="e">
        <f>RANK('Standard Cost Estimate'!$G86,'Standard Cost Estimate'!$G$3:$G$499)</f>
        <v>#VALUE!</v>
      </c>
      <c r="AB86" s="68" t="e">
        <f>LARGE('Standard Cost Estimate'!$G$3:$G$499,COUNT(G$3:'Standard Cost Estimate'!$G86))+IF(ISNUMBER(AB85),AB85,0)</f>
        <v>#VALUE!</v>
      </c>
      <c r="AC86" s="67" t="e">
        <f>IF(AB86/G$500&lt;0.8,COUNT(V$3:V86)+1,1)</f>
        <v>#VALUE!</v>
      </c>
      <c r="AD86" s="93" t="e">
        <f>IF('Standard Cost Estimate'!$AA86&lt;=MAX('Standard Cost Estimate'!$AC$3:$AC$499),"YES","NO")</f>
        <v>#VALUE!</v>
      </c>
      <c r="AE86" s="94" t="e">
        <f>IF(AND('Standard Cost Estimate'!$AD86="YES",ABS('Standard Cost Estimate'!$R86)&gt;0.2),"ANALYZE"," ")</f>
        <v>#VALUE!</v>
      </c>
      <c r="AF86" s="77"/>
    </row>
    <row r="87" spans="1:32" ht="15" thickBot="1" x14ac:dyDescent="0.4">
      <c r="A87" s="50" t="e">
        <f>Table1[[#This Row],[Item Line Number]]</f>
        <v>#VALUE!</v>
      </c>
      <c r="B87" s="50" t="e">
        <f>Table1[[#This Row],[Item Number]]</f>
        <v>#VALUE!</v>
      </c>
      <c r="C87" s="51" t="e">
        <f>Table1[[#This Row],[Item Description]]</f>
        <v>#VALUE!</v>
      </c>
      <c r="D87" s="50" t="e">
        <f>Table1[[#This Row],[Quantity]]</f>
        <v>#VALUE!</v>
      </c>
      <c r="E87" s="50" t="e">
        <f>Table1[[#This Row],[Units]]</f>
        <v>#VALUE!</v>
      </c>
      <c r="F87" s="52" t="e">
        <f>Table1[[#This Row],[Engineer''s Estimate (EE)]]</f>
        <v>#VALUE!</v>
      </c>
      <c r="G87" s="53" t="e">
        <f>'Standard Cost Estimate'!$D87*'Standard Cost Estimate'!$F87</f>
        <v>#VALUE!</v>
      </c>
      <c r="H87" s="54" t="e">
        <f>'Standard Cost Estimate'!$G87/G$500</f>
        <v>#VALUE!</v>
      </c>
      <c r="I87" s="52" t="e">
        <f>Table1[[#This Row],[Low Bidder 
or CM/GC]]</f>
        <v>#VALUE!</v>
      </c>
      <c r="J87" s="53" t="e">
        <f>'Standard Cost Estimate'!$I87*'Standard Cost Estimate'!$D87</f>
        <v>#VALUE!</v>
      </c>
      <c r="K87" s="55" t="e">
        <f>'Standard Cost Estimate'!$J87/J$500</f>
        <v>#VALUE!</v>
      </c>
      <c r="L87" s="52" t="e">
        <f>TRIMMEAN(Table1[[#This Row],[Low Bidder 
or CM/GC]:[Bidder 23]],2/COUNT(Table1[[#This Row],[Low Bidder 
or CM/GC]:[Bidder 23]]))</f>
        <v>#VALUE!</v>
      </c>
      <c r="M87" s="53" t="e">
        <f>IF('Standard Cost Estimate'!$D87=0,0,'Standard Cost Estimate'!$D87*'Standard Cost Estimate'!$L87)</f>
        <v>#VALUE!</v>
      </c>
      <c r="N87" s="54" t="e">
        <f>'Standard Cost Estimate'!$M87/M$500</f>
        <v>#VALUE!</v>
      </c>
      <c r="O87" s="78" t="e">
        <f>MIN(Table1[[#This Row],[Low Bidder 
or CM/GC]:[Bidder 23]])*D87</f>
        <v>#VALUE!</v>
      </c>
      <c r="P87" s="65" t="e">
        <f>Table2[[#This Row],[LB
Amount]]</f>
        <v>#VALUE!</v>
      </c>
      <c r="Q87" s="79" t="e">
        <f>MAX(Table1[[#This Row],[Low Bidder 
or CM/GC]:[Bidder 23]])*D87</f>
        <v>#VALUE!</v>
      </c>
      <c r="R87" s="33" t="e">
        <f>('Standard Cost Estimate'!$J87-'Standard Cost Estimate'!$G87)/'Standard Cost Estimate'!$G87</f>
        <v>#VALUE!</v>
      </c>
      <c r="S87" s="32" t="e">
        <f>('Standard Cost Estimate'!$J87-'Standard Cost Estimate'!$M87)/'Standard Cost Estimate'!$M87</f>
        <v>#VALUE!</v>
      </c>
      <c r="T87" s="31" t="e">
        <f>'Standard Cost Estimate'!$J87-'Standard Cost Estimate'!$G87</f>
        <v>#VALUE!</v>
      </c>
      <c r="U87" s="28" t="e">
        <f>RANK('Standard Cost Estimate'!$J87,'Standard Cost Estimate'!$J$3:$J$499)</f>
        <v>#VALUE!</v>
      </c>
      <c r="V87" s="34" t="e">
        <f>LARGE('Standard Cost Estimate'!$J$3:$J$499,COUNT(J$3:'Standard Cost Estimate'!$J87))+IF(ISNUMBER(V86),V86,0)</f>
        <v>#VALUE!</v>
      </c>
      <c r="W87" s="28" t="e">
        <f>IF(V87/J$500&lt;0.8,COUNT(V$3:V87)+1,1)</f>
        <v>#VALUE!</v>
      </c>
      <c r="X87" s="35" t="e">
        <f>IF('Standard Cost Estimate'!$U87&lt;=MAX('Standard Cost Estimate'!$W$3:$W$499),"YES","NO")</f>
        <v>#VALUE!</v>
      </c>
      <c r="Y87" s="36" t="e">
        <f>IF(AND('Standard Cost Estimate'!$X87="YES",OR('Standard Cost Estimate'!$R87&gt;0.2,'Standard Cost Estimate'!$R87&lt;-0.2)),"ANALYZE"," ")</f>
        <v>#VALUE!</v>
      </c>
      <c r="Z87" s="72" t="e">
        <f>IF(AND('Standard Cost Estimate'!$X87="YES",OR('Standard Cost Estimate'!$S87&gt;0.2,'Standard Cost Estimate'!$S87&lt;-0.2)),"ANALYZE"," ")</f>
        <v>#VALUE!</v>
      </c>
      <c r="AA87" s="67" t="e">
        <f>RANK('Standard Cost Estimate'!$G87,'Standard Cost Estimate'!$G$3:$G$499)</f>
        <v>#VALUE!</v>
      </c>
      <c r="AB87" s="68" t="e">
        <f>LARGE('Standard Cost Estimate'!$G$3:$G$499,COUNT(G$3:'Standard Cost Estimate'!$G87))+IF(ISNUMBER(AB86),AB86,0)</f>
        <v>#VALUE!</v>
      </c>
      <c r="AC87" s="67" t="e">
        <f>IF(AB87/G$500&lt;0.8,COUNT(V$3:V87)+1,1)</f>
        <v>#VALUE!</v>
      </c>
      <c r="AD87" s="93" t="e">
        <f>IF('Standard Cost Estimate'!$AA87&lt;=MAX('Standard Cost Estimate'!$AC$3:$AC$499),"YES","NO")</f>
        <v>#VALUE!</v>
      </c>
      <c r="AE87" s="94" t="e">
        <f>IF(AND('Standard Cost Estimate'!$AD87="YES",ABS('Standard Cost Estimate'!$R87)&gt;0.2),"ANALYZE"," ")</f>
        <v>#VALUE!</v>
      </c>
      <c r="AF87" s="77"/>
    </row>
    <row r="88" spans="1:32" ht="15" thickBot="1" x14ac:dyDescent="0.4">
      <c r="A88" s="50" t="e">
        <f>Table1[[#This Row],[Item Line Number]]</f>
        <v>#VALUE!</v>
      </c>
      <c r="B88" s="50" t="e">
        <f>Table1[[#This Row],[Item Number]]</f>
        <v>#VALUE!</v>
      </c>
      <c r="C88" s="51" t="e">
        <f>Table1[[#This Row],[Item Description]]</f>
        <v>#VALUE!</v>
      </c>
      <c r="D88" s="50" t="e">
        <f>Table1[[#This Row],[Quantity]]</f>
        <v>#VALUE!</v>
      </c>
      <c r="E88" s="50" t="e">
        <f>Table1[[#This Row],[Units]]</f>
        <v>#VALUE!</v>
      </c>
      <c r="F88" s="52" t="e">
        <f>Table1[[#This Row],[Engineer''s Estimate (EE)]]</f>
        <v>#VALUE!</v>
      </c>
      <c r="G88" s="53" t="e">
        <f>'Standard Cost Estimate'!$D88*'Standard Cost Estimate'!$F88</f>
        <v>#VALUE!</v>
      </c>
      <c r="H88" s="54" t="e">
        <f>'Standard Cost Estimate'!$G88/G$500</f>
        <v>#VALUE!</v>
      </c>
      <c r="I88" s="52" t="e">
        <f>Table1[[#This Row],[Low Bidder 
or CM/GC]]</f>
        <v>#VALUE!</v>
      </c>
      <c r="J88" s="53" t="e">
        <f>'Standard Cost Estimate'!$I88*'Standard Cost Estimate'!$D88</f>
        <v>#VALUE!</v>
      </c>
      <c r="K88" s="55" t="e">
        <f>'Standard Cost Estimate'!$J88/J$500</f>
        <v>#VALUE!</v>
      </c>
      <c r="L88" s="52" t="e">
        <f>TRIMMEAN(Table1[[#This Row],[Low Bidder 
or CM/GC]:[Bidder 23]],2/COUNT(Table1[[#This Row],[Low Bidder 
or CM/GC]:[Bidder 23]]))</f>
        <v>#VALUE!</v>
      </c>
      <c r="M88" s="53" t="e">
        <f>IF('Standard Cost Estimate'!$D88=0,0,'Standard Cost Estimate'!$D88*'Standard Cost Estimate'!$L88)</f>
        <v>#VALUE!</v>
      </c>
      <c r="N88" s="54" t="e">
        <f>'Standard Cost Estimate'!$M88/M$500</f>
        <v>#VALUE!</v>
      </c>
      <c r="O88" s="78" t="e">
        <f>MIN(Table1[[#This Row],[Low Bidder 
or CM/GC]:[Bidder 23]])*D88</f>
        <v>#VALUE!</v>
      </c>
      <c r="P88" s="65" t="e">
        <f>Table2[[#This Row],[LB
Amount]]</f>
        <v>#VALUE!</v>
      </c>
      <c r="Q88" s="79" t="e">
        <f>MAX(Table1[[#This Row],[Low Bidder 
or CM/GC]:[Bidder 23]])*D88</f>
        <v>#VALUE!</v>
      </c>
      <c r="R88" s="33" t="e">
        <f>('Standard Cost Estimate'!$J88-'Standard Cost Estimate'!$G88)/'Standard Cost Estimate'!$G88</f>
        <v>#VALUE!</v>
      </c>
      <c r="S88" s="32" t="e">
        <f>('Standard Cost Estimate'!$J88-'Standard Cost Estimate'!$M88)/'Standard Cost Estimate'!$M88</f>
        <v>#VALUE!</v>
      </c>
      <c r="T88" s="31" t="e">
        <f>'Standard Cost Estimate'!$J88-'Standard Cost Estimate'!$G88</f>
        <v>#VALUE!</v>
      </c>
      <c r="U88" s="28" t="e">
        <f>RANK('Standard Cost Estimate'!$J88,'Standard Cost Estimate'!$J$3:$J$499)</f>
        <v>#VALUE!</v>
      </c>
      <c r="V88" s="34" t="e">
        <f>LARGE('Standard Cost Estimate'!$J$3:$J$499,COUNT(J$3:'Standard Cost Estimate'!$J88))+IF(ISNUMBER(V87),V87,0)</f>
        <v>#VALUE!</v>
      </c>
      <c r="W88" s="28" t="e">
        <f>IF(V88/J$500&lt;0.8,COUNT(V$3:V88)+1,1)</f>
        <v>#VALUE!</v>
      </c>
      <c r="X88" s="35" t="e">
        <f>IF('Standard Cost Estimate'!$U88&lt;=MAX('Standard Cost Estimate'!$W$3:$W$499),"YES","NO")</f>
        <v>#VALUE!</v>
      </c>
      <c r="Y88" s="36" t="e">
        <f>IF(AND('Standard Cost Estimate'!$X88="YES",OR('Standard Cost Estimate'!$R88&gt;0.2,'Standard Cost Estimate'!$R88&lt;-0.2)),"ANALYZE"," ")</f>
        <v>#VALUE!</v>
      </c>
      <c r="Z88" s="72" t="e">
        <f>IF(AND('Standard Cost Estimate'!$X88="YES",OR('Standard Cost Estimate'!$S88&gt;0.2,'Standard Cost Estimate'!$S88&lt;-0.2)),"ANALYZE"," ")</f>
        <v>#VALUE!</v>
      </c>
      <c r="AA88" s="67" t="e">
        <f>RANK('Standard Cost Estimate'!$G88,'Standard Cost Estimate'!$G$3:$G$499)</f>
        <v>#VALUE!</v>
      </c>
      <c r="AB88" s="68" t="e">
        <f>LARGE('Standard Cost Estimate'!$G$3:$G$499,COUNT(G$3:'Standard Cost Estimate'!$G88))+IF(ISNUMBER(AB87),AB87,0)</f>
        <v>#VALUE!</v>
      </c>
      <c r="AC88" s="67" t="e">
        <f>IF(AB88/G$500&lt;0.8,COUNT(V$3:V88)+1,1)</f>
        <v>#VALUE!</v>
      </c>
      <c r="AD88" s="93" t="e">
        <f>IF('Standard Cost Estimate'!$AA88&lt;=MAX('Standard Cost Estimate'!$AC$3:$AC$499),"YES","NO")</f>
        <v>#VALUE!</v>
      </c>
      <c r="AE88" s="94" t="e">
        <f>IF(AND('Standard Cost Estimate'!$AD88="YES",ABS('Standard Cost Estimate'!$R88)&gt;0.2),"ANALYZE"," ")</f>
        <v>#VALUE!</v>
      </c>
      <c r="AF88" s="77"/>
    </row>
    <row r="89" spans="1:32" ht="15" thickBot="1" x14ac:dyDescent="0.4">
      <c r="A89" s="50" t="e">
        <f>Table1[[#This Row],[Item Line Number]]</f>
        <v>#VALUE!</v>
      </c>
      <c r="B89" s="50" t="e">
        <f>Table1[[#This Row],[Item Number]]</f>
        <v>#VALUE!</v>
      </c>
      <c r="C89" s="51" t="e">
        <f>Table1[[#This Row],[Item Description]]</f>
        <v>#VALUE!</v>
      </c>
      <c r="D89" s="50" t="e">
        <f>Table1[[#This Row],[Quantity]]</f>
        <v>#VALUE!</v>
      </c>
      <c r="E89" s="50" t="e">
        <f>Table1[[#This Row],[Units]]</f>
        <v>#VALUE!</v>
      </c>
      <c r="F89" s="52" t="e">
        <f>Table1[[#This Row],[Engineer''s Estimate (EE)]]</f>
        <v>#VALUE!</v>
      </c>
      <c r="G89" s="53" t="e">
        <f>'Standard Cost Estimate'!$D89*'Standard Cost Estimate'!$F89</f>
        <v>#VALUE!</v>
      </c>
      <c r="H89" s="54" t="e">
        <f>'Standard Cost Estimate'!$G89/G$500</f>
        <v>#VALUE!</v>
      </c>
      <c r="I89" s="52" t="e">
        <f>Table1[[#This Row],[Low Bidder 
or CM/GC]]</f>
        <v>#VALUE!</v>
      </c>
      <c r="J89" s="53" t="e">
        <f>'Standard Cost Estimate'!$I89*'Standard Cost Estimate'!$D89</f>
        <v>#VALUE!</v>
      </c>
      <c r="K89" s="55" t="e">
        <f>'Standard Cost Estimate'!$J89/J$500</f>
        <v>#VALUE!</v>
      </c>
      <c r="L89" s="52" t="e">
        <f>TRIMMEAN(Table1[[#This Row],[Low Bidder 
or CM/GC]:[Bidder 23]],2/COUNT(Table1[[#This Row],[Low Bidder 
or CM/GC]:[Bidder 23]]))</f>
        <v>#VALUE!</v>
      </c>
      <c r="M89" s="53" t="e">
        <f>IF('Standard Cost Estimate'!$D89=0,0,'Standard Cost Estimate'!$D89*'Standard Cost Estimate'!$L89)</f>
        <v>#VALUE!</v>
      </c>
      <c r="N89" s="54" t="e">
        <f>'Standard Cost Estimate'!$M89/M$500</f>
        <v>#VALUE!</v>
      </c>
      <c r="O89" s="78" t="e">
        <f>MIN(Table1[[#This Row],[Low Bidder 
or CM/GC]:[Bidder 23]])*D89</f>
        <v>#VALUE!</v>
      </c>
      <c r="P89" s="65" t="e">
        <f>Table2[[#This Row],[LB
Amount]]</f>
        <v>#VALUE!</v>
      </c>
      <c r="Q89" s="79" t="e">
        <f>MAX(Table1[[#This Row],[Low Bidder 
or CM/GC]:[Bidder 23]])*D89</f>
        <v>#VALUE!</v>
      </c>
      <c r="R89" s="33" t="e">
        <f>('Standard Cost Estimate'!$J89-'Standard Cost Estimate'!$G89)/'Standard Cost Estimate'!$G89</f>
        <v>#VALUE!</v>
      </c>
      <c r="S89" s="32" t="e">
        <f>('Standard Cost Estimate'!$J89-'Standard Cost Estimate'!$M89)/'Standard Cost Estimate'!$M89</f>
        <v>#VALUE!</v>
      </c>
      <c r="T89" s="31" t="e">
        <f>'Standard Cost Estimate'!$J89-'Standard Cost Estimate'!$G89</f>
        <v>#VALUE!</v>
      </c>
      <c r="U89" s="28" t="e">
        <f>RANK('Standard Cost Estimate'!$J89,'Standard Cost Estimate'!$J$3:$J$499)</f>
        <v>#VALUE!</v>
      </c>
      <c r="V89" s="34" t="e">
        <f>LARGE('Standard Cost Estimate'!$J$3:$J$499,COUNT(J$3:'Standard Cost Estimate'!$J89))+IF(ISNUMBER(V88),V88,0)</f>
        <v>#VALUE!</v>
      </c>
      <c r="W89" s="28" t="e">
        <f>IF(V89/J$500&lt;0.8,COUNT(V$3:V89)+1,1)</f>
        <v>#VALUE!</v>
      </c>
      <c r="X89" s="35" t="e">
        <f>IF('Standard Cost Estimate'!$U89&lt;=MAX('Standard Cost Estimate'!$W$3:$W$499),"YES","NO")</f>
        <v>#VALUE!</v>
      </c>
      <c r="Y89" s="36" t="e">
        <f>IF(AND('Standard Cost Estimate'!$X89="YES",OR('Standard Cost Estimate'!$R89&gt;0.2,'Standard Cost Estimate'!$R89&lt;-0.2)),"ANALYZE"," ")</f>
        <v>#VALUE!</v>
      </c>
      <c r="Z89" s="72" t="e">
        <f>IF(AND('Standard Cost Estimate'!$X89="YES",OR('Standard Cost Estimate'!$S89&gt;0.2,'Standard Cost Estimate'!$S89&lt;-0.2)),"ANALYZE"," ")</f>
        <v>#VALUE!</v>
      </c>
      <c r="AA89" s="67" t="e">
        <f>RANK('Standard Cost Estimate'!$G89,'Standard Cost Estimate'!$G$3:$G$499)</f>
        <v>#VALUE!</v>
      </c>
      <c r="AB89" s="68" t="e">
        <f>LARGE('Standard Cost Estimate'!$G$3:$G$499,COUNT(G$3:'Standard Cost Estimate'!$G89))+IF(ISNUMBER(AB88),AB88,0)</f>
        <v>#VALUE!</v>
      </c>
      <c r="AC89" s="67" t="e">
        <f>IF(AB89/G$500&lt;0.8,COUNT(V$3:V89)+1,1)</f>
        <v>#VALUE!</v>
      </c>
      <c r="AD89" s="93" t="e">
        <f>IF('Standard Cost Estimate'!$AA89&lt;=MAX('Standard Cost Estimate'!$AC$3:$AC$499),"YES","NO")</f>
        <v>#VALUE!</v>
      </c>
      <c r="AE89" s="94" t="e">
        <f>IF(AND('Standard Cost Estimate'!$AD89="YES",ABS('Standard Cost Estimate'!$R89)&gt;0.2),"ANALYZE"," ")</f>
        <v>#VALUE!</v>
      </c>
      <c r="AF89" s="77"/>
    </row>
    <row r="90" spans="1:32" ht="15" thickBot="1" x14ac:dyDescent="0.4">
      <c r="A90" s="50" t="e">
        <f>Table1[[#This Row],[Item Line Number]]</f>
        <v>#VALUE!</v>
      </c>
      <c r="B90" s="50" t="e">
        <f>Table1[[#This Row],[Item Number]]</f>
        <v>#VALUE!</v>
      </c>
      <c r="C90" s="51" t="e">
        <f>Table1[[#This Row],[Item Description]]</f>
        <v>#VALUE!</v>
      </c>
      <c r="D90" s="50" t="e">
        <f>Table1[[#This Row],[Quantity]]</f>
        <v>#VALUE!</v>
      </c>
      <c r="E90" s="50" t="e">
        <f>Table1[[#This Row],[Units]]</f>
        <v>#VALUE!</v>
      </c>
      <c r="F90" s="52" t="e">
        <f>Table1[[#This Row],[Engineer''s Estimate (EE)]]</f>
        <v>#VALUE!</v>
      </c>
      <c r="G90" s="53" t="e">
        <f>'Standard Cost Estimate'!$D90*'Standard Cost Estimate'!$F90</f>
        <v>#VALUE!</v>
      </c>
      <c r="H90" s="54" t="e">
        <f>'Standard Cost Estimate'!$G90/G$500</f>
        <v>#VALUE!</v>
      </c>
      <c r="I90" s="52" t="e">
        <f>Table1[[#This Row],[Low Bidder 
or CM/GC]]</f>
        <v>#VALUE!</v>
      </c>
      <c r="J90" s="53" t="e">
        <f>'Standard Cost Estimate'!$I90*'Standard Cost Estimate'!$D90</f>
        <v>#VALUE!</v>
      </c>
      <c r="K90" s="55" t="e">
        <f>'Standard Cost Estimate'!$J90/J$500</f>
        <v>#VALUE!</v>
      </c>
      <c r="L90" s="52" t="e">
        <f>TRIMMEAN(Table1[[#This Row],[Low Bidder 
or CM/GC]:[Bidder 23]],2/COUNT(Table1[[#This Row],[Low Bidder 
or CM/GC]:[Bidder 23]]))</f>
        <v>#VALUE!</v>
      </c>
      <c r="M90" s="53" t="e">
        <f>IF('Standard Cost Estimate'!$D90=0,0,'Standard Cost Estimate'!$D90*'Standard Cost Estimate'!$L90)</f>
        <v>#VALUE!</v>
      </c>
      <c r="N90" s="54" t="e">
        <f>'Standard Cost Estimate'!$M90/M$500</f>
        <v>#VALUE!</v>
      </c>
      <c r="O90" s="78" t="e">
        <f>MIN(Table1[[#This Row],[Low Bidder 
or CM/GC]:[Bidder 23]])*D90</f>
        <v>#VALUE!</v>
      </c>
      <c r="P90" s="65" t="e">
        <f>Table2[[#This Row],[LB
Amount]]</f>
        <v>#VALUE!</v>
      </c>
      <c r="Q90" s="79" t="e">
        <f>MAX(Table1[[#This Row],[Low Bidder 
or CM/GC]:[Bidder 23]])*D90</f>
        <v>#VALUE!</v>
      </c>
      <c r="R90" s="33" t="e">
        <f>('Standard Cost Estimate'!$J90-'Standard Cost Estimate'!$G90)/'Standard Cost Estimate'!$G90</f>
        <v>#VALUE!</v>
      </c>
      <c r="S90" s="32" t="e">
        <f>('Standard Cost Estimate'!$J90-'Standard Cost Estimate'!$M90)/'Standard Cost Estimate'!$M90</f>
        <v>#VALUE!</v>
      </c>
      <c r="T90" s="31" t="e">
        <f>'Standard Cost Estimate'!$J90-'Standard Cost Estimate'!$G90</f>
        <v>#VALUE!</v>
      </c>
      <c r="U90" s="28" t="e">
        <f>RANK('Standard Cost Estimate'!$J90,'Standard Cost Estimate'!$J$3:$J$499)</f>
        <v>#VALUE!</v>
      </c>
      <c r="V90" s="34" t="e">
        <f>LARGE('Standard Cost Estimate'!$J$3:$J$499,COUNT(J$3:'Standard Cost Estimate'!$J90))+IF(ISNUMBER(V89),V89,0)</f>
        <v>#VALUE!</v>
      </c>
      <c r="W90" s="28" t="e">
        <f>IF(V90/J$500&lt;0.8,COUNT(V$3:V90)+1,1)</f>
        <v>#VALUE!</v>
      </c>
      <c r="X90" s="35" t="e">
        <f>IF('Standard Cost Estimate'!$U90&lt;=MAX('Standard Cost Estimate'!$W$3:$W$499),"YES","NO")</f>
        <v>#VALUE!</v>
      </c>
      <c r="Y90" s="36" t="e">
        <f>IF(AND('Standard Cost Estimate'!$X90="YES",OR('Standard Cost Estimate'!$R90&gt;0.2,'Standard Cost Estimate'!$R90&lt;-0.2)),"ANALYZE"," ")</f>
        <v>#VALUE!</v>
      </c>
      <c r="Z90" s="72" t="e">
        <f>IF(AND('Standard Cost Estimate'!$X90="YES",OR('Standard Cost Estimate'!$S90&gt;0.2,'Standard Cost Estimate'!$S90&lt;-0.2)),"ANALYZE"," ")</f>
        <v>#VALUE!</v>
      </c>
      <c r="AA90" s="67" t="e">
        <f>RANK('Standard Cost Estimate'!$G90,'Standard Cost Estimate'!$G$3:$G$499)</f>
        <v>#VALUE!</v>
      </c>
      <c r="AB90" s="68" t="e">
        <f>LARGE('Standard Cost Estimate'!$G$3:$G$499,COUNT(G$3:'Standard Cost Estimate'!$G90))+IF(ISNUMBER(AB89),AB89,0)</f>
        <v>#VALUE!</v>
      </c>
      <c r="AC90" s="67" t="e">
        <f>IF(AB90/G$500&lt;0.8,COUNT(V$3:V90)+1,1)</f>
        <v>#VALUE!</v>
      </c>
      <c r="AD90" s="93" t="e">
        <f>IF('Standard Cost Estimate'!$AA90&lt;=MAX('Standard Cost Estimate'!$AC$3:$AC$499),"YES","NO")</f>
        <v>#VALUE!</v>
      </c>
      <c r="AE90" s="94" t="e">
        <f>IF(AND('Standard Cost Estimate'!$AD90="YES",ABS('Standard Cost Estimate'!$R90)&gt;0.2),"ANALYZE"," ")</f>
        <v>#VALUE!</v>
      </c>
      <c r="AF90" s="77"/>
    </row>
    <row r="91" spans="1:32" ht="15" thickBot="1" x14ac:dyDescent="0.4">
      <c r="A91" s="50" t="e">
        <f>Table1[[#This Row],[Item Line Number]]</f>
        <v>#VALUE!</v>
      </c>
      <c r="B91" s="50" t="e">
        <f>Table1[[#This Row],[Item Number]]</f>
        <v>#VALUE!</v>
      </c>
      <c r="C91" s="51" t="e">
        <f>Table1[[#This Row],[Item Description]]</f>
        <v>#VALUE!</v>
      </c>
      <c r="D91" s="50" t="e">
        <f>Table1[[#This Row],[Quantity]]</f>
        <v>#VALUE!</v>
      </c>
      <c r="E91" s="50" t="e">
        <f>Table1[[#This Row],[Units]]</f>
        <v>#VALUE!</v>
      </c>
      <c r="F91" s="52" t="e">
        <f>Table1[[#This Row],[Engineer''s Estimate (EE)]]</f>
        <v>#VALUE!</v>
      </c>
      <c r="G91" s="53" t="e">
        <f>'Standard Cost Estimate'!$D91*'Standard Cost Estimate'!$F91</f>
        <v>#VALUE!</v>
      </c>
      <c r="H91" s="54" t="e">
        <f>'Standard Cost Estimate'!$G91/G$500</f>
        <v>#VALUE!</v>
      </c>
      <c r="I91" s="52" t="e">
        <f>Table1[[#This Row],[Low Bidder 
or CM/GC]]</f>
        <v>#VALUE!</v>
      </c>
      <c r="J91" s="53" t="e">
        <f>'Standard Cost Estimate'!$I91*'Standard Cost Estimate'!$D91</f>
        <v>#VALUE!</v>
      </c>
      <c r="K91" s="55" t="e">
        <f>'Standard Cost Estimate'!$J91/J$500</f>
        <v>#VALUE!</v>
      </c>
      <c r="L91" s="52" t="e">
        <f>TRIMMEAN(Table1[[#This Row],[Low Bidder 
or CM/GC]:[Bidder 23]],2/COUNT(Table1[[#This Row],[Low Bidder 
or CM/GC]:[Bidder 23]]))</f>
        <v>#VALUE!</v>
      </c>
      <c r="M91" s="53" t="e">
        <f>IF('Standard Cost Estimate'!$D91=0,0,'Standard Cost Estimate'!$D91*'Standard Cost Estimate'!$L91)</f>
        <v>#VALUE!</v>
      </c>
      <c r="N91" s="54" t="e">
        <f>'Standard Cost Estimate'!$M91/M$500</f>
        <v>#VALUE!</v>
      </c>
      <c r="O91" s="78" t="e">
        <f>MIN(Table1[[#This Row],[Low Bidder 
or CM/GC]:[Bidder 23]])*D91</f>
        <v>#VALUE!</v>
      </c>
      <c r="P91" s="65" t="e">
        <f>Table2[[#This Row],[LB
Amount]]</f>
        <v>#VALUE!</v>
      </c>
      <c r="Q91" s="79" t="e">
        <f>MAX(Table1[[#This Row],[Low Bidder 
or CM/GC]:[Bidder 23]])*D91</f>
        <v>#VALUE!</v>
      </c>
      <c r="R91" s="33" t="e">
        <f>('Standard Cost Estimate'!$J91-'Standard Cost Estimate'!$G91)/'Standard Cost Estimate'!$G91</f>
        <v>#VALUE!</v>
      </c>
      <c r="S91" s="32" t="e">
        <f>('Standard Cost Estimate'!$J91-'Standard Cost Estimate'!$M91)/'Standard Cost Estimate'!$M91</f>
        <v>#VALUE!</v>
      </c>
      <c r="T91" s="31" t="e">
        <f>'Standard Cost Estimate'!$J91-'Standard Cost Estimate'!$G91</f>
        <v>#VALUE!</v>
      </c>
      <c r="U91" s="28" t="e">
        <f>RANK('Standard Cost Estimate'!$J91,'Standard Cost Estimate'!$J$3:$J$499)</f>
        <v>#VALUE!</v>
      </c>
      <c r="V91" s="34" t="e">
        <f>LARGE('Standard Cost Estimate'!$J$3:$J$499,COUNT(J$3:'Standard Cost Estimate'!$J91))+IF(ISNUMBER(V90),V90,0)</f>
        <v>#VALUE!</v>
      </c>
      <c r="W91" s="28" t="e">
        <f>IF(V91/J$500&lt;0.8,COUNT(V$3:V91)+1,1)</f>
        <v>#VALUE!</v>
      </c>
      <c r="X91" s="35" t="e">
        <f>IF('Standard Cost Estimate'!$U91&lt;=MAX('Standard Cost Estimate'!$W$3:$W$499),"YES","NO")</f>
        <v>#VALUE!</v>
      </c>
      <c r="Y91" s="36" t="e">
        <f>IF(AND('Standard Cost Estimate'!$X91="YES",OR('Standard Cost Estimate'!$R91&gt;0.2,'Standard Cost Estimate'!$R91&lt;-0.2)),"ANALYZE"," ")</f>
        <v>#VALUE!</v>
      </c>
      <c r="Z91" s="72" t="e">
        <f>IF(AND('Standard Cost Estimate'!$X91="YES",OR('Standard Cost Estimate'!$S91&gt;0.2,'Standard Cost Estimate'!$S91&lt;-0.2)),"ANALYZE"," ")</f>
        <v>#VALUE!</v>
      </c>
      <c r="AA91" s="67" t="e">
        <f>RANK('Standard Cost Estimate'!$G91,'Standard Cost Estimate'!$G$3:$G$499)</f>
        <v>#VALUE!</v>
      </c>
      <c r="AB91" s="68" t="e">
        <f>LARGE('Standard Cost Estimate'!$G$3:$G$499,COUNT(G$3:'Standard Cost Estimate'!$G91))+IF(ISNUMBER(AB90),AB90,0)</f>
        <v>#VALUE!</v>
      </c>
      <c r="AC91" s="67" t="e">
        <f>IF(AB91/G$500&lt;0.8,COUNT(V$3:V91)+1,1)</f>
        <v>#VALUE!</v>
      </c>
      <c r="AD91" s="93" t="e">
        <f>IF('Standard Cost Estimate'!$AA91&lt;=MAX('Standard Cost Estimate'!$AC$3:$AC$499),"YES","NO")</f>
        <v>#VALUE!</v>
      </c>
      <c r="AE91" s="94" t="e">
        <f>IF(AND('Standard Cost Estimate'!$AD91="YES",ABS('Standard Cost Estimate'!$R91)&gt;0.2),"ANALYZE"," ")</f>
        <v>#VALUE!</v>
      </c>
      <c r="AF91" s="77"/>
    </row>
    <row r="92" spans="1:32" ht="15" thickBot="1" x14ac:dyDescent="0.4">
      <c r="A92" s="50" t="e">
        <f>Table1[[#This Row],[Item Line Number]]</f>
        <v>#VALUE!</v>
      </c>
      <c r="B92" s="50" t="e">
        <f>Table1[[#This Row],[Item Number]]</f>
        <v>#VALUE!</v>
      </c>
      <c r="C92" s="51" t="e">
        <f>Table1[[#This Row],[Item Description]]</f>
        <v>#VALUE!</v>
      </c>
      <c r="D92" s="50" t="e">
        <f>Table1[[#This Row],[Quantity]]</f>
        <v>#VALUE!</v>
      </c>
      <c r="E92" s="50" t="e">
        <f>Table1[[#This Row],[Units]]</f>
        <v>#VALUE!</v>
      </c>
      <c r="F92" s="52" t="e">
        <f>Table1[[#This Row],[Engineer''s Estimate (EE)]]</f>
        <v>#VALUE!</v>
      </c>
      <c r="G92" s="53" t="e">
        <f>'Standard Cost Estimate'!$D92*'Standard Cost Estimate'!$F92</f>
        <v>#VALUE!</v>
      </c>
      <c r="H92" s="54" t="e">
        <f>'Standard Cost Estimate'!$G92/G$500</f>
        <v>#VALUE!</v>
      </c>
      <c r="I92" s="52" t="e">
        <f>Table1[[#This Row],[Low Bidder 
or CM/GC]]</f>
        <v>#VALUE!</v>
      </c>
      <c r="J92" s="53" t="e">
        <f>'Standard Cost Estimate'!$I92*'Standard Cost Estimate'!$D92</f>
        <v>#VALUE!</v>
      </c>
      <c r="K92" s="55" t="e">
        <f>'Standard Cost Estimate'!$J92/J$500</f>
        <v>#VALUE!</v>
      </c>
      <c r="L92" s="52" t="e">
        <f>TRIMMEAN(Table1[[#This Row],[Low Bidder 
or CM/GC]:[Bidder 23]],2/COUNT(Table1[[#This Row],[Low Bidder 
or CM/GC]:[Bidder 23]]))</f>
        <v>#VALUE!</v>
      </c>
      <c r="M92" s="53" t="e">
        <f>IF('Standard Cost Estimate'!$D92=0,0,'Standard Cost Estimate'!$D92*'Standard Cost Estimate'!$L92)</f>
        <v>#VALUE!</v>
      </c>
      <c r="N92" s="54" t="e">
        <f>'Standard Cost Estimate'!$M92/M$500</f>
        <v>#VALUE!</v>
      </c>
      <c r="O92" s="78" t="e">
        <f>MIN(Table1[[#This Row],[Low Bidder 
or CM/GC]:[Bidder 23]])*D92</f>
        <v>#VALUE!</v>
      </c>
      <c r="P92" s="65" t="e">
        <f>Table2[[#This Row],[LB
Amount]]</f>
        <v>#VALUE!</v>
      </c>
      <c r="Q92" s="79" t="e">
        <f>MAX(Table1[[#This Row],[Low Bidder 
or CM/GC]:[Bidder 23]])*D92</f>
        <v>#VALUE!</v>
      </c>
      <c r="R92" s="33" t="e">
        <f>('Standard Cost Estimate'!$J92-'Standard Cost Estimate'!$G92)/'Standard Cost Estimate'!$G92</f>
        <v>#VALUE!</v>
      </c>
      <c r="S92" s="32" t="e">
        <f>('Standard Cost Estimate'!$J92-'Standard Cost Estimate'!$M92)/'Standard Cost Estimate'!$M92</f>
        <v>#VALUE!</v>
      </c>
      <c r="T92" s="31" t="e">
        <f>'Standard Cost Estimate'!$J92-'Standard Cost Estimate'!$G92</f>
        <v>#VALUE!</v>
      </c>
      <c r="U92" s="28" t="e">
        <f>RANK('Standard Cost Estimate'!$J92,'Standard Cost Estimate'!$J$3:$J$499)</f>
        <v>#VALUE!</v>
      </c>
      <c r="V92" s="34" t="e">
        <f>LARGE('Standard Cost Estimate'!$J$3:$J$499,COUNT(J$3:'Standard Cost Estimate'!$J92))+IF(ISNUMBER(V91),V91,0)</f>
        <v>#VALUE!</v>
      </c>
      <c r="W92" s="28" t="e">
        <f>IF(V92/J$500&lt;0.8,COUNT(V$3:V92)+1,1)</f>
        <v>#VALUE!</v>
      </c>
      <c r="X92" s="35" t="e">
        <f>IF('Standard Cost Estimate'!$U92&lt;=MAX('Standard Cost Estimate'!$W$3:$W$499),"YES","NO")</f>
        <v>#VALUE!</v>
      </c>
      <c r="Y92" s="36" t="e">
        <f>IF(AND('Standard Cost Estimate'!$X92="YES",OR('Standard Cost Estimate'!$R92&gt;0.2,'Standard Cost Estimate'!$R92&lt;-0.2)),"ANALYZE"," ")</f>
        <v>#VALUE!</v>
      </c>
      <c r="Z92" s="72" t="e">
        <f>IF(AND('Standard Cost Estimate'!$X92="YES",OR('Standard Cost Estimate'!$S92&gt;0.2,'Standard Cost Estimate'!$S92&lt;-0.2)),"ANALYZE"," ")</f>
        <v>#VALUE!</v>
      </c>
      <c r="AA92" s="67" t="e">
        <f>RANK('Standard Cost Estimate'!$G92,'Standard Cost Estimate'!$G$3:$G$499)</f>
        <v>#VALUE!</v>
      </c>
      <c r="AB92" s="68" t="e">
        <f>LARGE('Standard Cost Estimate'!$G$3:$G$499,COUNT(G$3:'Standard Cost Estimate'!$G92))+IF(ISNUMBER(AB91),AB91,0)</f>
        <v>#VALUE!</v>
      </c>
      <c r="AC92" s="67" t="e">
        <f>IF(AB92/G$500&lt;0.8,COUNT(V$3:V92)+1,1)</f>
        <v>#VALUE!</v>
      </c>
      <c r="AD92" s="93" t="e">
        <f>IF('Standard Cost Estimate'!$AA92&lt;=MAX('Standard Cost Estimate'!$AC$3:$AC$499),"YES","NO")</f>
        <v>#VALUE!</v>
      </c>
      <c r="AE92" s="94" t="e">
        <f>IF(AND('Standard Cost Estimate'!$AD92="YES",ABS('Standard Cost Estimate'!$R92)&gt;0.2),"ANALYZE"," ")</f>
        <v>#VALUE!</v>
      </c>
      <c r="AF92" s="77"/>
    </row>
    <row r="93" spans="1:32" ht="15" thickBot="1" x14ac:dyDescent="0.4">
      <c r="A93" s="50" t="e">
        <f>Table1[[#This Row],[Item Line Number]]</f>
        <v>#VALUE!</v>
      </c>
      <c r="B93" s="50" t="e">
        <f>Table1[[#This Row],[Item Number]]</f>
        <v>#VALUE!</v>
      </c>
      <c r="C93" s="51" t="e">
        <f>Table1[[#This Row],[Item Description]]</f>
        <v>#VALUE!</v>
      </c>
      <c r="D93" s="50" t="e">
        <f>Table1[[#This Row],[Quantity]]</f>
        <v>#VALUE!</v>
      </c>
      <c r="E93" s="50" t="e">
        <f>Table1[[#This Row],[Units]]</f>
        <v>#VALUE!</v>
      </c>
      <c r="F93" s="52" t="e">
        <f>Table1[[#This Row],[Engineer''s Estimate (EE)]]</f>
        <v>#VALUE!</v>
      </c>
      <c r="G93" s="53" t="e">
        <f>'Standard Cost Estimate'!$D93*'Standard Cost Estimate'!$F93</f>
        <v>#VALUE!</v>
      </c>
      <c r="H93" s="54" t="e">
        <f>'Standard Cost Estimate'!$G93/G$500</f>
        <v>#VALUE!</v>
      </c>
      <c r="I93" s="52" t="e">
        <f>Table1[[#This Row],[Low Bidder 
or CM/GC]]</f>
        <v>#VALUE!</v>
      </c>
      <c r="J93" s="53" t="e">
        <f>'Standard Cost Estimate'!$I93*'Standard Cost Estimate'!$D93</f>
        <v>#VALUE!</v>
      </c>
      <c r="K93" s="55" t="e">
        <f>'Standard Cost Estimate'!$J93/J$500</f>
        <v>#VALUE!</v>
      </c>
      <c r="L93" s="52" t="e">
        <f>TRIMMEAN(Table1[[#This Row],[Low Bidder 
or CM/GC]:[Bidder 23]],2/COUNT(Table1[[#This Row],[Low Bidder 
or CM/GC]:[Bidder 23]]))</f>
        <v>#VALUE!</v>
      </c>
      <c r="M93" s="53" t="e">
        <f>IF('Standard Cost Estimate'!$D93=0,0,'Standard Cost Estimate'!$D93*'Standard Cost Estimate'!$L93)</f>
        <v>#VALUE!</v>
      </c>
      <c r="N93" s="54" t="e">
        <f>'Standard Cost Estimate'!$M93/M$500</f>
        <v>#VALUE!</v>
      </c>
      <c r="O93" s="78" t="e">
        <f>MIN(Table1[[#This Row],[Low Bidder 
or CM/GC]:[Bidder 23]])*D93</f>
        <v>#VALUE!</v>
      </c>
      <c r="P93" s="65" t="e">
        <f>Table2[[#This Row],[LB
Amount]]</f>
        <v>#VALUE!</v>
      </c>
      <c r="Q93" s="79" t="e">
        <f>MAX(Table1[[#This Row],[Low Bidder 
or CM/GC]:[Bidder 23]])*D93</f>
        <v>#VALUE!</v>
      </c>
      <c r="R93" s="33" t="e">
        <f>('Standard Cost Estimate'!$J93-'Standard Cost Estimate'!$G93)/'Standard Cost Estimate'!$G93</f>
        <v>#VALUE!</v>
      </c>
      <c r="S93" s="32" t="e">
        <f>('Standard Cost Estimate'!$J93-'Standard Cost Estimate'!$M93)/'Standard Cost Estimate'!$M93</f>
        <v>#VALUE!</v>
      </c>
      <c r="T93" s="31" t="e">
        <f>'Standard Cost Estimate'!$J93-'Standard Cost Estimate'!$G93</f>
        <v>#VALUE!</v>
      </c>
      <c r="U93" s="28" t="e">
        <f>RANK('Standard Cost Estimate'!$J93,'Standard Cost Estimate'!$J$3:$J$499)</f>
        <v>#VALUE!</v>
      </c>
      <c r="V93" s="34" t="e">
        <f>LARGE('Standard Cost Estimate'!$J$3:$J$499,COUNT(J$3:'Standard Cost Estimate'!$J93))+IF(ISNUMBER(V92),V92,0)</f>
        <v>#VALUE!</v>
      </c>
      <c r="W93" s="28" t="e">
        <f>IF(V93/J$500&lt;0.8,COUNT(V$3:V93)+1,1)</f>
        <v>#VALUE!</v>
      </c>
      <c r="X93" s="35" t="e">
        <f>IF('Standard Cost Estimate'!$U93&lt;=MAX('Standard Cost Estimate'!$W$3:$W$499),"YES","NO")</f>
        <v>#VALUE!</v>
      </c>
      <c r="Y93" s="36" t="e">
        <f>IF(AND('Standard Cost Estimate'!$X93="YES",OR('Standard Cost Estimate'!$R93&gt;0.2,'Standard Cost Estimate'!$R93&lt;-0.2)),"ANALYZE"," ")</f>
        <v>#VALUE!</v>
      </c>
      <c r="Z93" s="72" t="e">
        <f>IF(AND('Standard Cost Estimate'!$X93="YES",OR('Standard Cost Estimate'!$S93&gt;0.2,'Standard Cost Estimate'!$S93&lt;-0.2)),"ANALYZE"," ")</f>
        <v>#VALUE!</v>
      </c>
      <c r="AA93" s="67" t="e">
        <f>RANK('Standard Cost Estimate'!$G93,'Standard Cost Estimate'!$G$3:$G$499)</f>
        <v>#VALUE!</v>
      </c>
      <c r="AB93" s="68" t="e">
        <f>LARGE('Standard Cost Estimate'!$G$3:$G$499,COUNT(G$3:'Standard Cost Estimate'!$G93))+IF(ISNUMBER(AB92),AB92,0)</f>
        <v>#VALUE!</v>
      </c>
      <c r="AC93" s="67" t="e">
        <f>IF(AB93/G$500&lt;0.8,COUNT(V$3:V93)+1,1)</f>
        <v>#VALUE!</v>
      </c>
      <c r="AD93" s="93" t="e">
        <f>IF('Standard Cost Estimate'!$AA93&lt;=MAX('Standard Cost Estimate'!$AC$3:$AC$499),"YES","NO")</f>
        <v>#VALUE!</v>
      </c>
      <c r="AE93" s="94" t="e">
        <f>IF(AND('Standard Cost Estimate'!$AD93="YES",ABS('Standard Cost Estimate'!$R93)&gt;0.2),"ANALYZE"," ")</f>
        <v>#VALUE!</v>
      </c>
      <c r="AF93" s="77"/>
    </row>
    <row r="94" spans="1:32" ht="15" thickBot="1" x14ac:dyDescent="0.4">
      <c r="A94" s="50" t="e">
        <f>Table1[[#This Row],[Item Line Number]]</f>
        <v>#VALUE!</v>
      </c>
      <c r="B94" s="50" t="e">
        <f>Table1[[#This Row],[Item Number]]</f>
        <v>#VALUE!</v>
      </c>
      <c r="C94" s="51" t="e">
        <f>Table1[[#This Row],[Item Description]]</f>
        <v>#VALUE!</v>
      </c>
      <c r="D94" s="50" t="e">
        <f>Table1[[#This Row],[Quantity]]</f>
        <v>#VALUE!</v>
      </c>
      <c r="E94" s="50" t="e">
        <f>Table1[[#This Row],[Units]]</f>
        <v>#VALUE!</v>
      </c>
      <c r="F94" s="52" t="e">
        <f>Table1[[#This Row],[Engineer''s Estimate (EE)]]</f>
        <v>#VALUE!</v>
      </c>
      <c r="G94" s="53" t="e">
        <f>'Standard Cost Estimate'!$D94*'Standard Cost Estimate'!$F94</f>
        <v>#VALUE!</v>
      </c>
      <c r="H94" s="54" t="e">
        <f>'Standard Cost Estimate'!$G94/G$500</f>
        <v>#VALUE!</v>
      </c>
      <c r="I94" s="52" t="e">
        <f>Table1[[#This Row],[Low Bidder 
or CM/GC]]</f>
        <v>#VALUE!</v>
      </c>
      <c r="J94" s="53" t="e">
        <f>'Standard Cost Estimate'!$I94*'Standard Cost Estimate'!$D94</f>
        <v>#VALUE!</v>
      </c>
      <c r="K94" s="55" t="e">
        <f>'Standard Cost Estimate'!$J94/J$500</f>
        <v>#VALUE!</v>
      </c>
      <c r="L94" s="52" t="e">
        <f>TRIMMEAN(Table1[[#This Row],[Low Bidder 
or CM/GC]:[Bidder 23]],2/COUNT(Table1[[#This Row],[Low Bidder 
or CM/GC]:[Bidder 23]]))</f>
        <v>#VALUE!</v>
      </c>
      <c r="M94" s="53" t="e">
        <f>IF('Standard Cost Estimate'!$D94=0,0,'Standard Cost Estimate'!$D94*'Standard Cost Estimate'!$L94)</f>
        <v>#VALUE!</v>
      </c>
      <c r="N94" s="54" t="e">
        <f>'Standard Cost Estimate'!$M94/M$500</f>
        <v>#VALUE!</v>
      </c>
      <c r="O94" s="78" t="e">
        <f>MIN(Table1[[#This Row],[Low Bidder 
or CM/GC]:[Bidder 23]])*D94</f>
        <v>#VALUE!</v>
      </c>
      <c r="P94" s="65" t="e">
        <f>Table2[[#This Row],[LB
Amount]]</f>
        <v>#VALUE!</v>
      </c>
      <c r="Q94" s="79" t="e">
        <f>MAX(Table1[[#This Row],[Low Bidder 
or CM/GC]:[Bidder 23]])*D94</f>
        <v>#VALUE!</v>
      </c>
      <c r="R94" s="33" t="e">
        <f>('Standard Cost Estimate'!$J94-'Standard Cost Estimate'!$G94)/'Standard Cost Estimate'!$G94</f>
        <v>#VALUE!</v>
      </c>
      <c r="S94" s="32" t="e">
        <f>('Standard Cost Estimate'!$J94-'Standard Cost Estimate'!$M94)/'Standard Cost Estimate'!$M94</f>
        <v>#VALUE!</v>
      </c>
      <c r="T94" s="31" t="e">
        <f>'Standard Cost Estimate'!$J94-'Standard Cost Estimate'!$G94</f>
        <v>#VALUE!</v>
      </c>
      <c r="U94" s="28" t="e">
        <f>RANK('Standard Cost Estimate'!$J94,'Standard Cost Estimate'!$J$3:$J$499)</f>
        <v>#VALUE!</v>
      </c>
      <c r="V94" s="34" t="e">
        <f>LARGE('Standard Cost Estimate'!$J$3:$J$499,COUNT(J$3:'Standard Cost Estimate'!$J94))+IF(ISNUMBER(V93),V93,0)</f>
        <v>#VALUE!</v>
      </c>
      <c r="W94" s="28" t="e">
        <f>IF(V94/J$500&lt;0.8,COUNT(V$3:V94)+1,1)</f>
        <v>#VALUE!</v>
      </c>
      <c r="X94" s="35" t="e">
        <f>IF('Standard Cost Estimate'!$U94&lt;=MAX('Standard Cost Estimate'!$W$3:$W$499),"YES","NO")</f>
        <v>#VALUE!</v>
      </c>
      <c r="Y94" s="36" t="e">
        <f>IF(AND('Standard Cost Estimate'!$X94="YES",OR('Standard Cost Estimate'!$R94&gt;0.2,'Standard Cost Estimate'!$R94&lt;-0.2)),"ANALYZE"," ")</f>
        <v>#VALUE!</v>
      </c>
      <c r="Z94" s="72" t="e">
        <f>IF(AND('Standard Cost Estimate'!$X94="YES",OR('Standard Cost Estimate'!$S94&gt;0.2,'Standard Cost Estimate'!$S94&lt;-0.2)),"ANALYZE"," ")</f>
        <v>#VALUE!</v>
      </c>
      <c r="AA94" s="67" t="e">
        <f>RANK('Standard Cost Estimate'!$G94,'Standard Cost Estimate'!$G$3:$G$499)</f>
        <v>#VALUE!</v>
      </c>
      <c r="AB94" s="68" t="e">
        <f>LARGE('Standard Cost Estimate'!$G$3:$G$499,COUNT(G$3:'Standard Cost Estimate'!$G94))+IF(ISNUMBER(AB93),AB93,0)</f>
        <v>#VALUE!</v>
      </c>
      <c r="AC94" s="67" t="e">
        <f>IF(AB94/G$500&lt;0.8,COUNT(V$3:V94)+1,1)</f>
        <v>#VALUE!</v>
      </c>
      <c r="AD94" s="93" t="e">
        <f>IF('Standard Cost Estimate'!$AA94&lt;=MAX('Standard Cost Estimate'!$AC$3:$AC$499),"YES","NO")</f>
        <v>#VALUE!</v>
      </c>
      <c r="AE94" s="94" t="e">
        <f>IF(AND('Standard Cost Estimate'!$AD94="YES",ABS('Standard Cost Estimate'!$R94)&gt;0.2),"ANALYZE"," ")</f>
        <v>#VALUE!</v>
      </c>
      <c r="AF94" s="77"/>
    </row>
    <row r="95" spans="1:32" ht="15" thickBot="1" x14ac:dyDescent="0.4">
      <c r="A95" s="50" t="e">
        <f>Table1[[#This Row],[Item Line Number]]</f>
        <v>#VALUE!</v>
      </c>
      <c r="B95" s="50" t="e">
        <f>Table1[[#This Row],[Item Number]]</f>
        <v>#VALUE!</v>
      </c>
      <c r="C95" s="51" t="e">
        <f>Table1[[#This Row],[Item Description]]</f>
        <v>#VALUE!</v>
      </c>
      <c r="D95" s="50" t="e">
        <f>Table1[[#This Row],[Quantity]]</f>
        <v>#VALUE!</v>
      </c>
      <c r="E95" s="50" t="e">
        <f>Table1[[#This Row],[Units]]</f>
        <v>#VALUE!</v>
      </c>
      <c r="F95" s="52" t="e">
        <f>Table1[[#This Row],[Engineer''s Estimate (EE)]]</f>
        <v>#VALUE!</v>
      </c>
      <c r="G95" s="53" t="e">
        <f>'Standard Cost Estimate'!$D95*'Standard Cost Estimate'!$F95</f>
        <v>#VALUE!</v>
      </c>
      <c r="H95" s="54" t="e">
        <f>'Standard Cost Estimate'!$G95/G$500</f>
        <v>#VALUE!</v>
      </c>
      <c r="I95" s="52" t="e">
        <f>Table1[[#This Row],[Low Bidder 
or CM/GC]]</f>
        <v>#VALUE!</v>
      </c>
      <c r="J95" s="53" t="e">
        <f>'Standard Cost Estimate'!$I95*'Standard Cost Estimate'!$D95</f>
        <v>#VALUE!</v>
      </c>
      <c r="K95" s="55" t="e">
        <f>'Standard Cost Estimate'!$J95/J$500</f>
        <v>#VALUE!</v>
      </c>
      <c r="L95" s="52" t="e">
        <f>TRIMMEAN(Table1[[#This Row],[Low Bidder 
or CM/GC]:[Bidder 23]],2/COUNT(Table1[[#This Row],[Low Bidder 
or CM/GC]:[Bidder 23]]))</f>
        <v>#VALUE!</v>
      </c>
      <c r="M95" s="53" t="e">
        <f>IF('Standard Cost Estimate'!$D95=0,0,'Standard Cost Estimate'!$D95*'Standard Cost Estimate'!$L95)</f>
        <v>#VALUE!</v>
      </c>
      <c r="N95" s="54" t="e">
        <f>'Standard Cost Estimate'!$M95/M$500</f>
        <v>#VALUE!</v>
      </c>
      <c r="O95" s="78" t="e">
        <f>MIN(Table1[[#This Row],[Low Bidder 
or CM/GC]:[Bidder 23]])*D95</f>
        <v>#VALUE!</v>
      </c>
      <c r="P95" s="65" t="e">
        <f>Table2[[#This Row],[LB
Amount]]</f>
        <v>#VALUE!</v>
      </c>
      <c r="Q95" s="79" t="e">
        <f>MAX(Table1[[#This Row],[Low Bidder 
or CM/GC]:[Bidder 23]])*D95</f>
        <v>#VALUE!</v>
      </c>
      <c r="R95" s="33" t="e">
        <f>('Standard Cost Estimate'!$J95-'Standard Cost Estimate'!$G95)/'Standard Cost Estimate'!$G95</f>
        <v>#VALUE!</v>
      </c>
      <c r="S95" s="32" t="e">
        <f>('Standard Cost Estimate'!$J95-'Standard Cost Estimate'!$M95)/'Standard Cost Estimate'!$M95</f>
        <v>#VALUE!</v>
      </c>
      <c r="T95" s="31" t="e">
        <f>'Standard Cost Estimate'!$J95-'Standard Cost Estimate'!$G95</f>
        <v>#VALUE!</v>
      </c>
      <c r="U95" s="28" t="e">
        <f>RANK('Standard Cost Estimate'!$J95,'Standard Cost Estimate'!$J$3:$J$499)</f>
        <v>#VALUE!</v>
      </c>
      <c r="V95" s="34" t="e">
        <f>LARGE('Standard Cost Estimate'!$J$3:$J$499,COUNT(J$3:'Standard Cost Estimate'!$J95))+IF(ISNUMBER(V94),V94,0)</f>
        <v>#VALUE!</v>
      </c>
      <c r="W95" s="28" t="e">
        <f>IF(V95/J$500&lt;0.8,COUNT(V$3:V95)+1,1)</f>
        <v>#VALUE!</v>
      </c>
      <c r="X95" s="35" t="e">
        <f>IF('Standard Cost Estimate'!$U95&lt;=MAX('Standard Cost Estimate'!$W$3:$W$499),"YES","NO")</f>
        <v>#VALUE!</v>
      </c>
      <c r="Y95" s="36" t="e">
        <f>IF(AND('Standard Cost Estimate'!$X95="YES",OR('Standard Cost Estimate'!$R95&gt;0.2,'Standard Cost Estimate'!$R95&lt;-0.2)),"ANALYZE"," ")</f>
        <v>#VALUE!</v>
      </c>
      <c r="Z95" s="72" t="e">
        <f>IF(AND('Standard Cost Estimate'!$X95="YES",OR('Standard Cost Estimate'!$S95&gt;0.2,'Standard Cost Estimate'!$S95&lt;-0.2)),"ANALYZE"," ")</f>
        <v>#VALUE!</v>
      </c>
      <c r="AA95" s="67" t="e">
        <f>RANK('Standard Cost Estimate'!$G95,'Standard Cost Estimate'!$G$3:$G$499)</f>
        <v>#VALUE!</v>
      </c>
      <c r="AB95" s="68" t="e">
        <f>LARGE('Standard Cost Estimate'!$G$3:$G$499,COUNT(G$3:'Standard Cost Estimate'!$G95))+IF(ISNUMBER(AB94),AB94,0)</f>
        <v>#VALUE!</v>
      </c>
      <c r="AC95" s="67" t="e">
        <f>IF(AB95/G$500&lt;0.8,COUNT(V$3:V95)+1,1)</f>
        <v>#VALUE!</v>
      </c>
      <c r="AD95" s="93" t="e">
        <f>IF('Standard Cost Estimate'!$AA95&lt;=MAX('Standard Cost Estimate'!$AC$3:$AC$499),"YES","NO")</f>
        <v>#VALUE!</v>
      </c>
      <c r="AE95" s="94" t="e">
        <f>IF(AND('Standard Cost Estimate'!$AD95="YES",ABS('Standard Cost Estimate'!$R95)&gt;0.2),"ANALYZE"," ")</f>
        <v>#VALUE!</v>
      </c>
      <c r="AF95" s="77"/>
    </row>
    <row r="96" spans="1:32" ht="15" thickBot="1" x14ac:dyDescent="0.4">
      <c r="A96" s="50" t="e">
        <f>Table1[[#This Row],[Item Line Number]]</f>
        <v>#VALUE!</v>
      </c>
      <c r="B96" s="50" t="e">
        <f>Table1[[#This Row],[Item Number]]</f>
        <v>#VALUE!</v>
      </c>
      <c r="C96" s="51" t="e">
        <f>Table1[[#This Row],[Item Description]]</f>
        <v>#VALUE!</v>
      </c>
      <c r="D96" s="50" t="e">
        <f>Table1[[#This Row],[Quantity]]</f>
        <v>#VALUE!</v>
      </c>
      <c r="E96" s="50" t="e">
        <f>Table1[[#This Row],[Units]]</f>
        <v>#VALUE!</v>
      </c>
      <c r="F96" s="52" t="e">
        <f>Table1[[#This Row],[Engineer''s Estimate (EE)]]</f>
        <v>#VALUE!</v>
      </c>
      <c r="G96" s="53" t="e">
        <f>'Standard Cost Estimate'!$D96*'Standard Cost Estimate'!$F96</f>
        <v>#VALUE!</v>
      </c>
      <c r="H96" s="54" t="e">
        <f>'Standard Cost Estimate'!$G96/G$500</f>
        <v>#VALUE!</v>
      </c>
      <c r="I96" s="52" t="e">
        <f>Table1[[#This Row],[Low Bidder 
or CM/GC]]</f>
        <v>#VALUE!</v>
      </c>
      <c r="J96" s="53" t="e">
        <f>'Standard Cost Estimate'!$I96*'Standard Cost Estimate'!$D96</f>
        <v>#VALUE!</v>
      </c>
      <c r="K96" s="55" t="e">
        <f>'Standard Cost Estimate'!$J96/J$500</f>
        <v>#VALUE!</v>
      </c>
      <c r="L96" s="52" t="e">
        <f>TRIMMEAN(Table1[[#This Row],[Low Bidder 
or CM/GC]:[Bidder 23]],2/COUNT(Table1[[#This Row],[Low Bidder 
or CM/GC]:[Bidder 23]]))</f>
        <v>#VALUE!</v>
      </c>
      <c r="M96" s="53" t="e">
        <f>IF('Standard Cost Estimate'!$D96=0,0,'Standard Cost Estimate'!$D96*'Standard Cost Estimate'!$L96)</f>
        <v>#VALUE!</v>
      </c>
      <c r="N96" s="54" t="e">
        <f>'Standard Cost Estimate'!$M96/M$500</f>
        <v>#VALUE!</v>
      </c>
      <c r="O96" s="78" t="e">
        <f>MIN(Table1[[#This Row],[Low Bidder 
or CM/GC]:[Bidder 23]])*D96</f>
        <v>#VALUE!</v>
      </c>
      <c r="P96" s="65" t="e">
        <f>Table2[[#This Row],[LB
Amount]]</f>
        <v>#VALUE!</v>
      </c>
      <c r="Q96" s="79" t="e">
        <f>MAX(Table1[[#This Row],[Low Bidder 
or CM/GC]:[Bidder 23]])*D96</f>
        <v>#VALUE!</v>
      </c>
      <c r="R96" s="33" t="e">
        <f>('Standard Cost Estimate'!$J96-'Standard Cost Estimate'!$G96)/'Standard Cost Estimate'!$G96</f>
        <v>#VALUE!</v>
      </c>
      <c r="S96" s="32" t="e">
        <f>('Standard Cost Estimate'!$J96-'Standard Cost Estimate'!$M96)/'Standard Cost Estimate'!$M96</f>
        <v>#VALUE!</v>
      </c>
      <c r="T96" s="31" t="e">
        <f>'Standard Cost Estimate'!$J96-'Standard Cost Estimate'!$G96</f>
        <v>#VALUE!</v>
      </c>
      <c r="U96" s="28" t="e">
        <f>RANK('Standard Cost Estimate'!$J96,'Standard Cost Estimate'!$J$3:$J$499)</f>
        <v>#VALUE!</v>
      </c>
      <c r="V96" s="34" t="e">
        <f>LARGE('Standard Cost Estimate'!$J$3:$J$499,COUNT(J$3:'Standard Cost Estimate'!$J96))+IF(ISNUMBER(V95),V95,0)</f>
        <v>#VALUE!</v>
      </c>
      <c r="W96" s="28" t="e">
        <f>IF(V96/J$500&lt;0.8,COUNT(V$3:V96)+1,1)</f>
        <v>#VALUE!</v>
      </c>
      <c r="X96" s="35" t="e">
        <f>IF('Standard Cost Estimate'!$U96&lt;=MAX('Standard Cost Estimate'!$W$3:$W$499),"YES","NO")</f>
        <v>#VALUE!</v>
      </c>
      <c r="Y96" s="36" t="e">
        <f>IF(AND('Standard Cost Estimate'!$X96="YES",OR('Standard Cost Estimate'!$R96&gt;0.2,'Standard Cost Estimate'!$R96&lt;-0.2)),"ANALYZE"," ")</f>
        <v>#VALUE!</v>
      </c>
      <c r="Z96" s="72" t="e">
        <f>IF(AND('Standard Cost Estimate'!$X96="YES",OR('Standard Cost Estimate'!$S96&gt;0.2,'Standard Cost Estimate'!$S96&lt;-0.2)),"ANALYZE"," ")</f>
        <v>#VALUE!</v>
      </c>
      <c r="AA96" s="67" t="e">
        <f>RANK('Standard Cost Estimate'!$G96,'Standard Cost Estimate'!$G$3:$G$499)</f>
        <v>#VALUE!</v>
      </c>
      <c r="AB96" s="68" t="e">
        <f>LARGE('Standard Cost Estimate'!$G$3:$G$499,COUNT(G$3:'Standard Cost Estimate'!$G96))+IF(ISNUMBER(AB95),AB95,0)</f>
        <v>#VALUE!</v>
      </c>
      <c r="AC96" s="67" t="e">
        <f>IF(AB96/G$500&lt;0.8,COUNT(V$3:V96)+1,1)</f>
        <v>#VALUE!</v>
      </c>
      <c r="AD96" s="93" t="e">
        <f>IF('Standard Cost Estimate'!$AA96&lt;=MAX('Standard Cost Estimate'!$AC$3:$AC$499),"YES","NO")</f>
        <v>#VALUE!</v>
      </c>
      <c r="AE96" s="94" t="e">
        <f>IF(AND('Standard Cost Estimate'!$AD96="YES",ABS('Standard Cost Estimate'!$R96)&gt;0.2),"ANALYZE"," ")</f>
        <v>#VALUE!</v>
      </c>
      <c r="AF96" s="77"/>
    </row>
    <row r="97" spans="1:32" ht="15" thickBot="1" x14ac:dyDescent="0.4">
      <c r="A97" s="50" t="e">
        <f>Table1[[#This Row],[Item Line Number]]</f>
        <v>#VALUE!</v>
      </c>
      <c r="B97" s="50" t="e">
        <f>Table1[[#This Row],[Item Number]]</f>
        <v>#VALUE!</v>
      </c>
      <c r="C97" s="51" t="e">
        <f>Table1[[#This Row],[Item Description]]</f>
        <v>#VALUE!</v>
      </c>
      <c r="D97" s="50" t="e">
        <f>Table1[[#This Row],[Quantity]]</f>
        <v>#VALUE!</v>
      </c>
      <c r="E97" s="50" t="e">
        <f>Table1[[#This Row],[Units]]</f>
        <v>#VALUE!</v>
      </c>
      <c r="F97" s="52" t="e">
        <f>Table1[[#This Row],[Engineer''s Estimate (EE)]]</f>
        <v>#VALUE!</v>
      </c>
      <c r="G97" s="53" t="e">
        <f>'Standard Cost Estimate'!$D97*'Standard Cost Estimate'!$F97</f>
        <v>#VALUE!</v>
      </c>
      <c r="H97" s="54" t="e">
        <f>'Standard Cost Estimate'!$G97/G$500</f>
        <v>#VALUE!</v>
      </c>
      <c r="I97" s="52" t="e">
        <f>Table1[[#This Row],[Low Bidder 
or CM/GC]]</f>
        <v>#VALUE!</v>
      </c>
      <c r="J97" s="53" t="e">
        <f>'Standard Cost Estimate'!$I97*'Standard Cost Estimate'!$D97</f>
        <v>#VALUE!</v>
      </c>
      <c r="K97" s="55" t="e">
        <f>'Standard Cost Estimate'!$J97/J$500</f>
        <v>#VALUE!</v>
      </c>
      <c r="L97" s="52" t="e">
        <f>TRIMMEAN(Table1[[#This Row],[Low Bidder 
or CM/GC]:[Bidder 23]],2/COUNT(Table1[[#This Row],[Low Bidder 
or CM/GC]:[Bidder 23]]))</f>
        <v>#VALUE!</v>
      </c>
      <c r="M97" s="53" t="e">
        <f>IF('Standard Cost Estimate'!$D97=0,0,'Standard Cost Estimate'!$D97*'Standard Cost Estimate'!$L97)</f>
        <v>#VALUE!</v>
      </c>
      <c r="N97" s="54" t="e">
        <f>'Standard Cost Estimate'!$M97/M$500</f>
        <v>#VALUE!</v>
      </c>
      <c r="O97" s="78" t="e">
        <f>MIN(Table1[[#This Row],[Low Bidder 
or CM/GC]:[Bidder 23]])*D97</f>
        <v>#VALUE!</v>
      </c>
      <c r="P97" s="65" t="e">
        <f>Table2[[#This Row],[LB
Amount]]</f>
        <v>#VALUE!</v>
      </c>
      <c r="Q97" s="79" t="e">
        <f>MAX(Table1[[#This Row],[Low Bidder 
or CM/GC]:[Bidder 23]])*D97</f>
        <v>#VALUE!</v>
      </c>
      <c r="R97" s="33" t="e">
        <f>('Standard Cost Estimate'!$J97-'Standard Cost Estimate'!$G97)/'Standard Cost Estimate'!$G97</f>
        <v>#VALUE!</v>
      </c>
      <c r="S97" s="32" t="e">
        <f>('Standard Cost Estimate'!$J97-'Standard Cost Estimate'!$M97)/'Standard Cost Estimate'!$M97</f>
        <v>#VALUE!</v>
      </c>
      <c r="T97" s="31" t="e">
        <f>'Standard Cost Estimate'!$J97-'Standard Cost Estimate'!$G97</f>
        <v>#VALUE!</v>
      </c>
      <c r="U97" s="28" t="e">
        <f>RANK('Standard Cost Estimate'!$J97,'Standard Cost Estimate'!$J$3:$J$499)</f>
        <v>#VALUE!</v>
      </c>
      <c r="V97" s="34" t="e">
        <f>LARGE('Standard Cost Estimate'!$J$3:$J$499,COUNT(J$3:'Standard Cost Estimate'!$J97))+IF(ISNUMBER(V96),V96,0)</f>
        <v>#VALUE!</v>
      </c>
      <c r="W97" s="28" t="e">
        <f>IF(V97/J$500&lt;0.8,COUNT(V$3:V97)+1,1)</f>
        <v>#VALUE!</v>
      </c>
      <c r="X97" s="35" t="e">
        <f>IF('Standard Cost Estimate'!$U97&lt;=MAX('Standard Cost Estimate'!$W$3:$W$499),"YES","NO")</f>
        <v>#VALUE!</v>
      </c>
      <c r="Y97" s="36" t="e">
        <f>IF(AND('Standard Cost Estimate'!$X97="YES",OR('Standard Cost Estimate'!$R97&gt;0.2,'Standard Cost Estimate'!$R97&lt;-0.2)),"ANALYZE"," ")</f>
        <v>#VALUE!</v>
      </c>
      <c r="Z97" s="72" t="e">
        <f>IF(AND('Standard Cost Estimate'!$X97="YES",OR('Standard Cost Estimate'!$S97&gt;0.2,'Standard Cost Estimate'!$S97&lt;-0.2)),"ANALYZE"," ")</f>
        <v>#VALUE!</v>
      </c>
      <c r="AA97" s="67" t="e">
        <f>RANK('Standard Cost Estimate'!$G97,'Standard Cost Estimate'!$G$3:$G$499)</f>
        <v>#VALUE!</v>
      </c>
      <c r="AB97" s="68" t="e">
        <f>LARGE('Standard Cost Estimate'!$G$3:$G$499,COUNT(G$3:'Standard Cost Estimate'!$G97))+IF(ISNUMBER(AB96),AB96,0)</f>
        <v>#VALUE!</v>
      </c>
      <c r="AC97" s="67" t="e">
        <f>IF(AB97/G$500&lt;0.8,COUNT(V$3:V97)+1,1)</f>
        <v>#VALUE!</v>
      </c>
      <c r="AD97" s="93" t="e">
        <f>IF('Standard Cost Estimate'!$AA97&lt;=MAX('Standard Cost Estimate'!$AC$3:$AC$499),"YES","NO")</f>
        <v>#VALUE!</v>
      </c>
      <c r="AE97" s="94" t="e">
        <f>IF(AND('Standard Cost Estimate'!$AD97="YES",ABS('Standard Cost Estimate'!$R97)&gt;0.2),"ANALYZE"," ")</f>
        <v>#VALUE!</v>
      </c>
      <c r="AF97" s="77"/>
    </row>
    <row r="98" spans="1:32" ht="15" thickBot="1" x14ac:dyDescent="0.4">
      <c r="A98" s="50" t="e">
        <f>Table1[[#This Row],[Item Line Number]]</f>
        <v>#VALUE!</v>
      </c>
      <c r="B98" s="50" t="e">
        <f>Table1[[#This Row],[Item Number]]</f>
        <v>#VALUE!</v>
      </c>
      <c r="C98" s="51" t="e">
        <f>Table1[[#This Row],[Item Description]]</f>
        <v>#VALUE!</v>
      </c>
      <c r="D98" s="50" t="e">
        <f>Table1[[#This Row],[Quantity]]</f>
        <v>#VALUE!</v>
      </c>
      <c r="E98" s="50" t="e">
        <f>Table1[[#This Row],[Units]]</f>
        <v>#VALUE!</v>
      </c>
      <c r="F98" s="52" t="e">
        <f>Table1[[#This Row],[Engineer''s Estimate (EE)]]</f>
        <v>#VALUE!</v>
      </c>
      <c r="G98" s="53" t="e">
        <f>'Standard Cost Estimate'!$D98*'Standard Cost Estimate'!$F98</f>
        <v>#VALUE!</v>
      </c>
      <c r="H98" s="54" t="e">
        <f>'Standard Cost Estimate'!$G98/G$500</f>
        <v>#VALUE!</v>
      </c>
      <c r="I98" s="52" t="e">
        <f>Table1[[#This Row],[Low Bidder 
or CM/GC]]</f>
        <v>#VALUE!</v>
      </c>
      <c r="J98" s="53" t="e">
        <f>'Standard Cost Estimate'!$I98*'Standard Cost Estimate'!$D98</f>
        <v>#VALUE!</v>
      </c>
      <c r="K98" s="55" t="e">
        <f>'Standard Cost Estimate'!$J98/J$500</f>
        <v>#VALUE!</v>
      </c>
      <c r="L98" s="52" t="e">
        <f>TRIMMEAN(Table1[[#This Row],[Low Bidder 
or CM/GC]:[Bidder 23]],2/COUNT(Table1[[#This Row],[Low Bidder 
or CM/GC]:[Bidder 23]]))</f>
        <v>#VALUE!</v>
      </c>
      <c r="M98" s="53" t="e">
        <f>IF('Standard Cost Estimate'!$D98=0,0,'Standard Cost Estimate'!$D98*'Standard Cost Estimate'!$L98)</f>
        <v>#VALUE!</v>
      </c>
      <c r="N98" s="54" t="e">
        <f>'Standard Cost Estimate'!$M98/M$500</f>
        <v>#VALUE!</v>
      </c>
      <c r="O98" s="78" t="e">
        <f>MIN(Table1[[#This Row],[Low Bidder 
or CM/GC]:[Bidder 23]])*D98</f>
        <v>#VALUE!</v>
      </c>
      <c r="P98" s="65" t="e">
        <f>Table2[[#This Row],[LB
Amount]]</f>
        <v>#VALUE!</v>
      </c>
      <c r="Q98" s="79" t="e">
        <f>MAX(Table1[[#This Row],[Low Bidder 
or CM/GC]:[Bidder 23]])*D98</f>
        <v>#VALUE!</v>
      </c>
      <c r="R98" s="33" t="e">
        <f>('Standard Cost Estimate'!$J98-'Standard Cost Estimate'!$G98)/'Standard Cost Estimate'!$G98</f>
        <v>#VALUE!</v>
      </c>
      <c r="S98" s="32" t="e">
        <f>('Standard Cost Estimate'!$J98-'Standard Cost Estimate'!$M98)/'Standard Cost Estimate'!$M98</f>
        <v>#VALUE!</v>
      </c>
      <c r="T98" s="31" t="e">
        <f>'Standard Cost Estimate'!$J98-'Standard Cost Estimate'!$G98</f>
        <v>#VALUE!</v>
      </c>
      <c r="U98" s="28" t="e">
        <f>RANK('Standard Cost Estimate'!$J98,'Standard Cost Estimate'!$J$3:$J$499)</f>
        <v>#VALUE!</v>
      </c>
      <c r="V98" s="34" t="e">
        <f>LARGE('Standard Cost Estimate'!$J$3:$J$499,COUNT(J$3:'Standard Cost Estimate'!$J98))+IF(ISNUMBER(V97),V97,0)</f>
        <v>#VALUE!</v>
      </c>
      <c r="W98" s="28" t="e">
        <f>IF(V98/J$500&lt;0.8,COUNT(V$3:V98)+1,1)</f>
        <v>#VALUE!</v>
      </c>
      <c r="X98" s="35" t="e">
        <f>IF('Standard Cost Estimate'!$U98&lt;=MAX('Standard Cost Estimate'!$W$3:$W$499),"YES","NO")</f>
        <v>#VALUE!</v>
      </c>
      <c r="Y98" s="36" t="e">
        <f>IF(AND('Standard Cost Estimate'!$X98="YES",OR('Standard Cost Estimate'!$R98&gt;0.2,'Standard Cost Estimate'!$R98&lt;-0.2)),"ANALYZE"," ")</f>
        <v>#VALUE!</v>
      </c>
      <c r="Z98" s="72" t="e">
        <f>IF(AND('Standard Cost Estimate'!$X98="YES",OR('Standard Cost Estimate'!$S98&gt;0.2,'Standard Cost Estimate'!$S98&lt;-0.2)),"ANALYZE"," ")</f>
        <v>#VALUE!</v>
      </c>
      <c r="AA98" s="67" t="e">
        <f>RANK('Standard Cost Estimate'!$G98,'Standard Cost Estimate'!$G$3:$G$499)</f>
        <v>#VALUE!</v>
      </c>
      <c r="AB98" s="68" t="e">
        <f>LARGE('Standard Cost Estimate'!$G$3:$G$499,COUNT(G$3:'Standard Cost Estimate'!$G98))+IF(ISNUMBER(AB97),AB97,0)</f>
        <v>#VALUE!</v>
      </c>
      <c r="AC98" s="67" t="e">
        <f>IF(AB98/G$500&lt;0.8,COUNT(V$3:V98)+1,1)</f>
        <v>#VALUE!</v>
      </c>
      <c r="AD98" s="93" t="e">
        <f>IF('Standard Cost Estimate'!$AA98&lt;=MAX('Standard Cost Estimate'!$AC$3:$AC$499),"YES","NO")</f>
        <v>#VALUE!</v>
      </c>
      <c r="AE98" s="94" t="e">
        <f>IF(AND('Standard Cost Estimate'!$AD98="YES",ABS('Standard Cost Estimate'!$R98)&gt;0.2),"ANALYZE"," ")</f>
        <v>#VALUE!</v>
      </c>
      <c r="AF98" s="77"/>
    </row>
    <row r="99" spans="1:32" ht="15" thickBot="1" x14ac:dyDescent="0.4">
      <c r="A99" s="50" t="e">
        <f>Table1[[#This Row],[Item Line Number]]</f>
        <v>#VALUE!</v>
      </c>
      <c r="B99" s="50" t="e">
        <f>Table1[[#This Row],[Item Number]]</f>
        <v>#VALUE!</v>
      </c>
      <c r="C99" s="51" t="e">
        <f>Table1[[#This Row],[Item Description]]</f>
        <v>#VALUE!</v>
      </c>
      <c r="D99" s="50" t="e">
        <f>Table1[[#This Row],[Quantity]]</f>
        <v>#VALUE!</v>
      </c>
      <c r="E99" s="50" t="e">
        <f>Table1[[#This Row],[Units]]</f>
        <v>#VALUE!</v>
      </c>
      <c r="F99" s="52" t="e">
        <f>Table1[[#This Row],[Engineer''s Estimate (EE)]]</f>
        <v>#VALUE!</v>
      </c>
      <c r="G99" s="53" t="e">
        <f>'Standard Cost Estimate'!$D99*'Standard Cost Estimate'!$F99</f>
        <v>#VALUE!</v>
      </c>
      <c r="H99" s="54" t="e">
        <f>'Standard Cost Estimate'!$G99/G$500</f>
        <v>#VALUE!</v>
      </c>
      <c r="I99" s="52" t="e">
        <f>Table1[[#This Row],[Low Bidder 
or CM/GC]]</f>
        <v>#VALUE!</v>
      </c>
      <c r="J99" s="53" t="e">
        <f>'Standard Cost Estimate'!$I99*'Standard Cost Estimate'!$D99</f>
        <v>#VALUE!</v>
      </c>
      <c r="K99" s="55" t="e">
        <f>'Standard Cost Estimate'!$J99/J$500</f>
        <v>#VALUE!</v>
      </c>
      <c r="L99" s="52" t="e">
        <f>TRIMMEAN(Table1[[#This Row],[Low Bidder 
or CM/GC]:[Bidder 23]],2/COUNT(Table1[[#This Row],[Low Bidder 
or CM/GC]:[Bidder 23]]))</f>
        <v>#VALUE!</v>
      </c>
      <c r="M99" s="53" t="e">
        <f>IF('Standard Cost Estimate'!$D99=0,0,'Standard Cost Estimate'!$D99*'Standard Cost Estimate'!$L99)</f>
        <v>#VALUE!</v>
      </c>
      <c r="N99" s="54" t="e">
        <f>'Standard Cost Estimate'!$M99/M$500</f>
        <v>#VALUE!</v>
      </c>
      <c r="O99" s="78" t="e">
        <f>MIN(Table1[[#This Row],[Low Bidder 
or CM/GC]:[Bidder 23]])*D99</f>
        <v>#VALUE!</v>
      </c>
      <c r="P99" s="65" t="e">
        <f>Table2[[#This Row],[LB
Amount]]</f>
        <v>#VALUE!</v>
      </c>
      <c r="Q99" s="79" t="e">
        <f>MAX(Table1[[#This Row],[Low Bidder 
or CM/GC]:[Bidder 23]])*D99</f>
        <v>#VALUE!</v>
      </c>
      <c r="R99" s="33" t="e">
        <f>('Standard Cost Estimate'!$J99-'Standard Cost Estimate'!$G99)/'Standard Cost Estimate'!$G99</f>
        <v>#VALUE!</v>
      </c>
      <c r="S99" s="32" t="e">
        <f>('Standard Cost Estimate'!$J99-'Standard Cost Estimate'!$M99)/'Standard Cost Estimate'!$M99</f>
        <v>#VALUE!</v>
      </c>
      <c r="T99" s="31" t="e">
        <f>'Standard Cost Estimate'!$J99-'Standard Cost Estimate'!$G99</f>
        <v>#VALUE!</v>
      </c>
      <c r="U99" s="28" t="e">
        <f>RANK('Standard Cost Estimate'!$J99,'Standard Cost Estimate'!$J$3:$J$499)</f>
        <v>#VALUE!</v>
      </c>
      <c r="V99" s="34" t="e">
        <f>LARGE('Standard Cost Estimate'!$J$3:$J$499,COUNT(J$3:'Standard Cost Estimate'!$J99))+IF(ISNUMBER(V98),V98,0)</f>
        <v>#VALUE!</v>
      </c>
      <c r="W99" s="28" t="e">
        <f>IF(V99/J$500&lt;0.8,COUNT(V$3:V99)+1,1)</f>
        <v>#VALUE!</v>
      </c>
      <c r="X99" s="35" t="e">
        <f>IF('Standard Cost Estimate'!$U99&lt;=MAX('Standard Cost Estimate'!$W$3:$W$499),"YES","NO")</f>
        <v>#VALUE!</v>
      </c>
      <c r="Y99" s="36" t="e">
        <f>IF(AND('Standard Cost Estimate'!$X99="YES",OR('Standard Cost Estimate'!$R99&gt;0.2,'Standard Cost Estimate'!$R99&lt;-0.2)),"ANALYZE"," ")</f>
        <v>#VALUE!</v>
      </c>
      <c r="Z99" s="72" t="e">
        <f>IF(AND('Standard Cost Estimate'!$X99="YES",OR('Standard Cost Estimate'!$S99&gt;0.2,'Standard Cost Estimate'!$S99&lt;-0.2)),"ANALYZE"," ")</f>
        <v>#VALUE!</v>
      </c>
      <c r="AA99" s="67" t="e">
        <f>RANK('Standard Cost Estimate'!$G99,'Standard Cost Estimate'!$G$3:$G$499)</f>
        <v>#VALUE!</v>
      </c>
      <c r="AB99" s="68" t="e">
        <f>LARGE('Standard Cost Estimate'!$G$3:$G$499,COUNT(G$3:'Standard Cost Estimate'!$G99))+IF(ISNUMBER(AB98),AB98,0)</f>
        <v>#VALUE!</v>
      </c>
      <c r="AC99" s="67" t="e">
        <f>IF(AB99/G$500&lt;0.8,COUNT(V$3:V99)+1,1)</f>
        <v>#VALUE!</v>
      </c>
      <c r="AD99" s="93" t="e">
        <f>IF('Standard Cost Estimate'!$AA99&lt;=MAX('Standard Cost Estimate'!$AC$3:$AC$499),"YES","NO")</f>
        <v>#VALUE!</v>
      </c>
      <c r="AE99" s="94" t="e">
        <f>IF(AND('Standard Cost Estimate'!$AD99="YES",ABS('Standard Cost Estimate'!$R99)&gt;0.2),"ANALYZE"," ")</f>
        <v>#VALUE!</v>
      </c>
      <c r="AF99" s="77"/>
    </row>
    <row r="100" spans="1:32" ht="15" thickBot="1" x14ac:dyDescent="0.4">
      <c r="A100" s="50" t="e">
        <f>Table1[[#This Row],[Item Line Number]]</f>
        <v>#VALUE!</v>
      </c>
      <c r="B100" s="50" t="e">
        <f>Table1[[#This Row],[Item Number]]</f>
        <v>#VALUE!</v>
      </c>
      <c r="C100" s="51" t="e">
        <f>Table1[[#This Row],[Item Description]]</f>
        <v>#VALUE!</v>
      </c>
      <c r="D100" s="50" t="e">
        <f>Table1[[#This Row],[Quantity]]</f>
        <v>#VALUE!</v>
      </c>
      <c r="E100" s="50" t="e">
        <f>Table1[[#This Row],[Units]]</f>
        <v>#VALUE!</v>
      </c>
      <c r="F100" s="52" t="e">
        <f>Table1[[#This Row],[Engineer''s Estimate (EE)]]</f>
        <v>#VALUE!</v>
      </c>
      <c r="G100" s="53" t="e">
        <f>'Standard Cost Estimate'!$D100*'Standard Cost Estimate'!$F100</f>
        <v>#VALUE!</v>
      </c>
      <c r="H100" s="54" t="e">
        <f>'Standard Cost Estimate'!$G100/G$500</f>
        <v>#VALUE!</v>
      </c>
      <c r="I100" s="52" t="e">
        <f>Table1[[#This Row],[Low Bidder 
or CM/GC]]</f>
        <v>#VALUE!</v>
      </c>
      <c r="J100" s="53" t="e">
        <f>'Standard Cost Estimate'!$I100*'Standard Cost Estimate'!$D100</f>
        <v>#VALUE!</v>
      </c>
      <c r="K100" s="55" t="e">
        <f>'Standard Cost Estimate'!$J100/J$500</f>
        <v>#VALUE!</v>
      </c>
      <c r="L100" s="52" t="e">
        <f>TRIMMEAN(Table1[[#This Row],[Low Bidder 
or CM/GC]:[Bidder 23]],2/COUNT(Table1[[#This Row],[Low Bidder 
or CM/GC]:[Bidder 23]]))</f>
        <v>#VALUE!</v>
      </c>
      <c r="M100" s="53" t="e">
        <f>IF('Standard Cost Estimate'!$D100=0,0,'Standard Cost Estimate'!$D100*'Standard Cost Estimate'!$L100)</f>
        <v>#VALUE!</v>
      </c>
      <c r="N100" s="54" t="e">
        <f>'Standard Cost Estimate'!$M100/M$500</f>
        <v>#VALUE!</v>
      </c>
      <c r="O100" s="78" t="e">
        <f>MIN(Table1[[#This Row],[Low Bidder 
or CM/GC]:[Bidder 23]])*D100</f>
        <v>#VALUE!</v>
      </c>
      <c r="P100" s="65" t="e">
        <f>Table2[[#This Row],[LB
Amount]]</f>
        <v>#VALUE!</v>
      </c>
      <c r="Q100" s="79" t="e">
        <f>MAX(Table1[[#This Row],[Low Bidder 
or CM/GC]:[Bidder 23]])*D100</f>
        <v>#VALUE!</v>
      </c>
      <c r="R100" s="33" t="e">
        <f>('Standard Cost Estimate'!$J100-'Standard Cost Estimate'!$G100)/'Standard Cost Estimate'!$G100</f>
        <v>#VALUE!</v>
      </c>
      <c r="S100" s="32" t="e">
        <f>('Standard Cost Estimate'!$J100-'Standard Cost Estimate'!$M100)/'Standard Cost Estimate'!$M100</f>
        <v>#VALUE!</v>
      </c>
      <c r="T100" s="31" t="e">
        <f>'Standard Cost Estimate'!$J100-'Standard Cost Estimate'!$G100</f>
        <v>#VALUE!</v>
      </c>
      <c r="U100" s="28" t="e">
        <f>RANK('Standard Cost Estimate'!$J100,'Standard Cost Estimate'!$J$3:$J$499)</f>
        <v>#VALUE!</v>
      </c>
      <c r="V100" s="34" t="e">
        <f>LARGE('Standard Cost Estimate'!$J$3:$J$499,COUNT(J$3:'Standard Cost Estimate'!$J100))+IF(ISNUMBER(V99),V99,0)</f>
        <v>#VALUE!</v>
      </c>
      <c r="W100" s="28" t="e">
        <f>IF(V100/J$500&lt;0.8,COUNT(V$3:V100)+1,1)</f>
        <v>#VALUE!</v>
      </c>
      <c r="X100" s="35" t="e">
        <f>IF('Standard Cost Estimate'!$U100&lt;=MAX('Standard Cost Estimate'!$W$3:$W$499),"YES","NO")</f>
        <v>#VALUE!</v>
      </c>
      <c r="Y100" s="36" t="e">
        <f>IF(AND('Standard Cost Estimate'!$X100="YES",OR('Standard Cost Estimate'!$R100&gt;0.2,'Standard Cost Estimate'!$R100&lt;-0.2)),"ANALYZE"," ")</f>
        <v>#VALUE!</v>
      </c>
      <c r="Z100" s="72" t="e">
        <f>IF(AND('Standard Cost Estimate'!$X100="YES",OR('Standard Cost Estimate'!$S100&gt;0.2,'Standard Cost Estimate'!$S100&lt;-0.2)),"ANALYZE"," ")</f>
        <v>#VALUE!</v>
      </c>
      <c r="AA100" s="67" t="e">
        <f>RANK('Standard Cost Estimate'!$G100,'Standard Cost Estimate'!$G$3:$G$499)</f>
        <v>#VALUE!</v>
      </c>
      <c r="AB100" s="68" t="e">
        <f>LARGE('Standard Cost Estimate'!$G$3:$G$499,COUNT(G$3:'Standard Cost Estimate'!$G100))+IF(ISNUMBER(AB99),AB99,0)</f>
        <v>#VALUE!</v>
      </c>
      <c r="AC100" s="67" t="e">
        <f>IF(AB100/G$500&lt;0.8,COUNT(V$3:V100)+1,1)</f>
        <v>#VALUE!</v>
      </c>
      <c r="AD100" s="93" t="e">
        <f>IF('Standard Cost Estimate'!$AA100&lt;=MAX('Standard Cost Estimate'!$AC$3:$AC$499),"YES","NO")</f>
        <v>#VALUE!</v>
      </c>
      <c r="AE100" s="94" t="e">
        <f>IF(AND('Standard Cost Estimate'!$AD100="YES",ABS('Standard Cost Estimate'!$R100)&gt;0.2),"ANALYZE"," ")</f>
        <v>#VALUE!</v>
      </c>
      <c r="AF100" s="77"/>
    </row>
    <row r="101" spans="1:32" ht="15" thickBot="1" x14ac:dyDescent="0.4">
      <c r="A101" s="50" t="e">
        <f>Table1[[#This Row],[Item Line Number]]</f>
        <v>#VALUE!</v>
      </c>
      <c r="B101" s="50" t="e">
        <f>Table1[[#This Row],[Item Number]]</f>
        <v>#VALUE!</v>
      </c>
      <c r="C101" s="51" t="e">
        <f>Table1[[#This Row],[Item Description]]</f>
        <v>#VALUE!</v>
      </c>
      <c r="D101" s="50" t="e">
        <f>Table1[[#This Row],[Quantity]]</f>
        <v>#VALUE!</v>
      </c>
      <c r="E101" s="50" t="e">
        <f>Table1[[#This Row],[Units]]</f>
        <v>#VALUE!</v>
      </c>
      <c r="F101" s="52" t="e">
        <f>Table1[[#This Row],[Engineer''s Estimate (EE)]]</f>
        <v>#VALUE!</v>
      </c>
      <c r="G101" s="53" t="e">
        <f>'Standard Cost Estimate'!$D101*'Standard Cost Estimate'!$F101</f>
        <v>#VALUE!</v>
      </c>
      <c r="H101" s="54" t="e">
        <f>'Standard Cost Estimate'!$G101/G$500</f>
        <v>#VALUE!</v>
      </c>
      <c r="I101" s="52" t="e">
        <f>Table1[[#This Row],[Low Bidder 
or CM/GC]]</f>
        <v>#VALUE!</v>
      </c>
      <c r="J101" s="53" t="e">
        <f>'Standard Cost Estimate'!$I101*'Standard Cost Estimate'!$D101</f>
        <v>#VALUE!</v>
      </c>
      <c r="K101" s="55" t="e">
        <f>'Standard Cost Estimate'!$J101/J$500</f>
        <v>#VALUE!</v>
      </c>
      <c r="L101" s="52" t="e">
        <f>TRIMMEAN(Table1[[#This Row],[Low Bidder 
or CM/GC]:[Bidder 23]],2/COUNT(Table1[[#This Row],[Low Bidder 
or CM/GC]:[Bidder 23]]))</f>
        <v>#VALUE!</v>
      </c>
      <c r="M101" s="53" t="e">
        <f>IF('Standard Cost Estimate'!$D101=0,0,'Standard Cost Estimate'!$D101*'Standard Cost Estimate'!$L101)</f>
        <v>#VALUE!</v>
      </c>
      <c r="N101" s="54" t="e">
        <f>'Standard Cost Estimate'!$M101/M$500</f>
        <v>#VALUE!</v>
      </c>
      <c r="O101" s="78" t="e">
        <f>MIN(Table1[[#This Row],[Low Bidder 
or CM/GC]:[Bidder 23]])*D101</f>
        <v>#VALUE!</v>
      </c>
      <c r="P101" s="65" t="e">
        <f>Table2[[#This Row],[LB
Amount]]</f>
        <v>#VALUE!</v>
      </c>
      <c r="Q101" s="79" t="e">
        <f>MAX(Table1[[#This Row],[Low Bidder 
or CM/GC]:[Bidder 23]])*D101</f>
        <v>#VALUE!</v>
      </c>
      <c r="R101" s="33" t="e">
        <f>('Standard Cost Estimate'!$J101-'Standard Cost Estimate'!$G101)/'Standard Cost Estimate'!$G101</f>
        <v>#VALUE!</v>
      </c>
      <c r="S101" s="32" t="e">
        <f>('Standard Cost Estimate'!$J101-'Standard Cost Estimate'!$M101)/'Standard Cost Estimate'!$M101</f>
        <v>#VALUE!</v>
      </c>
      <c r="T101" s="31" t="e">
        <f>'Standard Cost Estimate'!$J101-'Standard Cost Estimate'!$G101</f>
        <v>#VALUE!</v>
      </c>
      <c r="U101" s="28" t="e">
        <f>RANK('Standard Cost Estimate'!$J101,'Standard Cost Estimate'!$J$3:$J$499)</f>
        <v>#VALUE!</v>
      </c>
      <c r="V101" s="34" t="e">
        <f>LARGE('Standard Cost Estimate'!$J$3:$J$499,COUNT(J$3:'Standard Cost Estimate'!$J101))+IF(ISNUMBER(V100),V100,0)</f>
        <v>#VALUE!</v>
      </c>
      <c r="W101" s="28" t="e">
        <f>IF(V101/J$500&lt;0.8,COUNT(V$3:V101)+1,1)</f>
        <v>#VALUE!</v>
      </c>
      <c r="X101" s="35" t="e">
        <f>IF('Standard Cost Estimate'!$U101&lt;=MAX('Standard Cost Estimate'!$W$3:$W$499),"YES","NO")</f>
        <v>#VALUE!</v>
      </c>
      <c r="Y101" s="36" t="e">
        <f>IF(AND('Standard Cost Estimate'!$X101="YES",OR('Standard Cost Estimate'!$R101&gt;0.2,'Standard Cost Estimate'!$R101&lt;-0.2)),"ANALYZE"," ")</f>
        <v>#VALUE!</v>
      </c>
      <c r="Z101" s="72" t="e">
        <f>IF(AND('Standard Cost Estimate'!$X101="YES",OR('Standard Cost Estimate'!$S101&gt;0.2,'Standard Cost Estimate'!$S101&lt;-0.2)),"ANALYZE"," ")</f>
        <v>#VALUE!</v>
      </c>
      <c r="AA101" s="67" t="e">
        <f>RANK('Standard Cost Estimate'!$G101,'Standard Cost Estimate'!$G$3:$G$499)</f>
        <v>#VALUE!</v>
      </c>
      <c r="AB101" s="68" t="e">
        <f>LARGE('Standard Cost Estimate'!$G$3:$G$499,COUNT(G$3:'Standard Cost Estimate'!$G101))+IF(ISNUMBER(AB100),AB100,0)</f>
        <v>#VALUE!</v>
      </c>
      <c r="AC101" s="67" t="e">
        <f>IF(AB101/G$500&lt;0.8,COUNT(V$3:V101)+1,1)</f>
        <v>#VALUE!</v>
      </c>
      <c r="AD101" s="93" t="e">
        <f>IF('Standard Cost Estimate'!$AA101&lt;=MAX('Standard Cost Estimate'!$AC$3:$AC$499),"YES","NO")</f>
        <v>#VALUE!</v>
      </c>
      <c r="AE101" s="94" t="e">
        <f>IF(AND('Standard Cost Estimate'!$AD101="YES",ABS('Standard Cost Estimate'!$R101)&gt;0.2),"ANALYZE"," ")</f>
        <v>#VALUE!</v>
      </c>
      <c r="AF101" s="77"/>
    </row>
    <row r="102" spans="1:32" ht="15" thickBot="1" x14ac:dyDescent="0.4">
      <c r="A102" s="50" t="e">
        <f>Table1[[#This Row],[Item Line Number]]</f>
        <v>#VALUE!</v>
      </c>
      <c r="B102" s="50" t="e">
        <f>Table1[[#This Row],[Item Number]]</f>
        <v>#VALUE!</v>
      </c>
      <c r="C102" s="51" t="e">
        <f>Table1[[#This Row],[Item Description]]</f>
        <v>#VALUE!</v>
      </c>
      <c r="D102" s="50" t="e">
        <f>Table1[[#This Row],[Quantity]]</f>
        <v>#VALUE!</v>
      </c>
      <c r="E102" s="50" t="e">
        <f>Table1[[#This Row],[Units]]</f>
        <v>#VALUE!</v>
      </c>
      <c r="F102" s="52" t="e">
        <f>Table1[[#This Row],[Engineer''s Estimate (EE)]]</f>
        <v>#VALUE!</v>
      </c>
      <c r="G102" s="53" t="e">
        <f>'Standard Cost Estimate'!$D102*'Standard Cost Estimate'!$F102</f>
        <v>#VALUE!</v>
      </c>
      <c r="H102" s="54" t="e">
        <f>'Standard Cost Estimate'!$G102/G$500</f>
        <v>#VALUE!</v>
      </c>
      <c r="I102" s="52" t="e">
        <f>Table1[[#This Row],[Low Bidder 
or CM/GC]]</f>
        <v>#VALUE!</v>
      </c>
      <c r="J102" s="53" t="e">
        <f>'Standard Cost Estimate'!$I102*'Standard Cost Estimate'!$D102</f>
        <v>#VALUE!</v>
      </c>
      <c r="K102" s="55" t="e">
        <f>'Standard Cost Estimate'!$J102/J$500</f>
        <v>#VALUE!</v>
      </c>
      <c r="L102" s="52" t="e">
        <f>TRIMMEAN(Table1[[#This Row],[Low Bidder 
or CM/GC]:[Bidder 23]],2/COUNT(Table1[[#This Row],[Low Bidder 
or CM/GC]:[Bidder 23]]))</f>
        <v>#VALUE!</v>
      </c>
      <c r="M102" s="53" t="e">
        <f>IF('Standard Cost Estimate'!$D102=0,0,'Standard Cost Estimate'!$D102*'Standard Cost Estimate'!$L102)</f>
        <v>#VALUE!</v>
      </c>
      <c r="N102" s="54" t="e">
        <f>'Standard Cost Estimate'!$M102/M$500</f>
        <v>#VALUE!</v>
      </c>
      <c r="O102" s="78" t="e">
        <f>MIN(Table1[[#This Row],[Low Bidder 
or CM/GC]:[Bidder 23]])*D102</f>
        <v>#VALUE!</v>
      </c>
      <c r="P102" s="65" t="e">
        <f>Table2[[#This Row],[LB
Amount]]</f>
        <v>#VALUE!</v>
      </c>
      <c r="Q102" s="79" t="e">
        <f>MAX(Table1[[#This Row],[Low Bidder 
or CM/GC]:[Bidder 23]])*D102</f>
        <v>#VALUE!</v>
      </c>
      <c r="R102" s="33" t="e">
        <f>('Standard Cost Estimate'!$J102-'Standard Cost Estimate'!$G102)/'Standard Cost Estimate'!$G102</f>
        <v>#VALUE!</v>
      </c>
      <c r="S102" s="32" t="e">
        <f>('Standard Cost Estimate'!$J102-'Standard Cost Estimate'!$M102)/'Standard Cost Estimate'!$M102</f>
        <v>#VALUE!</v>
      </c>
      <c r="T102" s="31" t="e">
        <f>'Standard Cost Estimate'!$J102-'Standard Cost Estimate'!$G102</f>
        <v>#VALUE!</v>
      </c>
      <c r="U102" s="28" t="e">
        <f>RANK('Standard Cost Estimate'!$J102,'Standard Cost Estimate'!$J$3:$J$499)</f>
        <v>#VALUE!</v>
      </c>
      <c r="V102" s="34" t="e">
        <f>LARGE('Standard Cost Estimate'!$J$3:$J$499,COUNT(J$3:'Standard Cost Estimate'!$J102))+IF(ISNUMBER(V101),V101,0)</f>
        <v>#VALUE!</v>
      </c>
      <c r="W102" s="28" t="e">
        <f>IF(V102/J$500&lt;0.8,COUNT(V$3:V102)+1,1)</f>
        <v>#VALUE!</v>
      </c>
      <c r="X102" s="35" t="e">
        <f>IF('Standard Cost Estimate'!$U102&lt;=MAX('Standard Cost Estimate'!$W$3:$W$499),"YES","NO")</f>
        <v>#VALUE!</v>
      </c>
      <c r="Y102" s="36" t="e">
        <f>IF(AND('Standard Cost Estimate'!$X102="YES",OR('Standard Cost Estimate'!$R102&gt;0.2,'Standard Cost Estimate'!$R102&lt;-0.2)),"ANALYZE"," ")</f>
        <v>#VALUE!</v>
      </c>
      <c r="Z102" s="72" t="e">
        <f>IF(AND('Standard Cost Estimate'!$X102="YES",OR('Standard Cost Estimate'!$S102&gt;0.2,'Standard Cost Estimate'!$S102&lt;-0.2)),"ANALYZE"," ")</f>
        <v>#VALUE!</v>
      </c>
      <c r="AA102" s="67" t="e">
        <f>RANK('Standard Cost Estimate'!$G102,'Standard Cost Estimate'!$G$3:$G$499)</f>
        <v>#VALUE!</v>
      </c>
      <c r="AB102" s="68" t="e">
        <f>LARGE('Standard Cost Estimate'!$G$3:$G$499,COUNT(G$3:'Standard Cost Estimate'!$G102))+IF(ISNUMBER(AB101),AB101,0)</f>
        <v>#VALUE!</v>
      </c>
      <c r="AC102" s="67" t="e">
        <f>IF(AB102/G$500&lt;0.8,COUNT(V$3:V102)+1,1)</f>
        <v>#VALUE!</v>
      </c>
      <c r="AD102" s="93" t="e">
        <f>IF('Standard Cost Estimate'!$AA102&lt;=MAX('Standard Cost Estimate'!$AC$3:$AC$499),"YES","NO")</f>
        <v>#VALUE!</v>
      </c>
      <c r="AE102" s="94" t="e">
        <f>IF(AND('Standard Cost Estimate'!$AD102="YES",ABS('Standard Cost Estimate'!$R102)&gt;0.2),"ANALYZE"," ")</f>
        <v>#VALUE!</v>
      </c>
      <c r="AF102" s="77"/>
    </row>
    <row r="103" spans="1:32" ht="15" thickBot="1" x14ac:dyDescent="0.4">
      <c r="A103" s="50" t="e">
        <f>Table1[[#This Row],[Item Line Number]]</f>
        <v>#VALUE!</v>
      </c>
      <c r="B103" s="50" t="e">
        <f>Table1[[#This Row],[Item Number]]</f>
        <v>#VALUE!</v>
      </c>
      <c r="C103" s="51" t="e">
        <f>Table1[[#This Row],[Item Description]]</f>
        <v>#VALUE!</v>
      </c>
      <c r="D103" s="50" t="e">
        <f>Table1[[#This Row],[Quantity]]</f>
        <v>#VALUE!</v>
      </c>
      <c r="E103" s="50" t="e">
        <f>Table1[[#This Row],[Units]]</f>
        <v>#VALUE!</v>
      </c>
      <c r="F103" s="52" t="e">
        <f>Table1[[#This Row],[Engineer''s Estimate (EE)]]</f>
        <v>#VALUE!</v>
      </c>
      <c r="G103" s="53" t="e">
        <f>'Standard Cost Estimate'!$D103*'Standard Cost Estimate'!$F103</f>
        <v>#VALUE!</v>
      </c>
      <c r="H103" s="54" t="e">
        <f>'Standard Cost Estimate'!$G103/G$500</f>
        <v>#VALUE!</v>
      </c>
      <c r="I103" s="52" t="e">
        <f>Table1[[#This Row],[Low Bidder 
or CM/GC]]</f>
        <v>#VALUE!</v>
      </c>
      <c r="J103" s="53" t="e">
        <f>'Standard Cost Estimate'!$I103*'Standard Cost Estimate'!$D103</f>
        <v>#VALUE!</v>
      </c>
      <c r="K103" s="55" t="e">
        <f>'Standard Cost Estimate'!$J103/J$500</f>
        <v>#VALUE!</v>
      </c>
      <c r="L103" s="52" t="e">
        <f>TRIMMEAN(Table1[[#This Row],[Low Bidder 
or CM/GC]:[Bidder 23]],2/COUNT(Table1[[#This Row],[Low Bidder 
or CM/GC]:[Bidder 23]]))</f>
        <v>#VALUE!</v>
      </c>
      <c r="M103" s="53" t="e">
        <f>IF('Standard Cost Estimate'!$D103=0,0,'Standard Cost Estimate'!$D103*'Standard Cost Estimate'!$L103)</f>
        <v>#VALUE!</v>
      </c>
      <c r="N103" s="54" t="e">
        <f>'Standard Cost Estimate'!$M103/M$500</f>
        <v>#VALUE!</v>
      </c>
      <c r="O103" s="78" t="e">
        <f>MIN(Table1[[#This Row],[Low Bidder 
or CM/GC]:[Bidder 23]])*D103</f>
        <v>#VALUE!</v>
      </c>
      <c r="P103" s="65" t="e">
        <f>Table2[[#This Row],[LB
Amount]]</f>
        <v>#VALUE!</v>
      </c>
      <c r="Q103" s="79" t="e">
        <f>MAX(Table1[[#This Row],[Low Bidder 
or CM/GC]:[Bidder 23]])*D103</f>
        <v>#VALUE!</v>
      </c>
      <c r="R103" s="33" t="e">
        <f>('Standard Cost Estimate'!$J103-'Standard Cost Estimate'!$G103)/'Standard Cost Estimate'!$G103</f>
        <v>#VALUE!</v>
      </c>
      <c r="S103" s="32" t="e">
        <f>('Standard Cost Estimate'!$J103-'Standard Cost Estimate'!$M103)/'Standard Cost Estimate'!$M103</f>
        <v>#VALUE!</v>
      </c>
      <c r="T103" s="31" t="e">
        <f>'Standard Cost Estimate'!$J103-'Standard Cost Estimate'!$G103</f>
        <v>#VALUE!</v>
      </c>
      <c r="U103" s="28" t="e">
        <f>RANK('Standard Cost Estimate'!$J103,'Standard Cost Estimate'!$J$3:$J$499)</f>
        <v>#VALUE!</v>
      </c>
      <c r="V103" s="34" t="e">
        <f>LARGE('Standard Cost Estimate'!$J$3:$J$499,COUNT(J$3:'Standard Cost Estimate'!$J103))+IF(ISNUMBER(V102),V102,0)</f>
        <v>#VALUE!</v>
      </c>
      <c r="W103" s="28" t="e">
        <f>IF(V103/J$500&lt;0.8,COUNT(V$3:V103)+1,1)</f>
        <v>#VALUE!</v>
      </c>
      <c r="X103" s="35" t="e">
        <f>IF('Standard Cost Estimate'!$U103&lt;=MAX('Standard Cost Estimate'!$W$3:$W$499),"YES","NO")</f>
        <v>#VALUE!</v>
      </c>
      <c r="Y103" s="36" t="e">
        <f>IF(AND('Standard Cost Estimate'!$X103="YES",OR('Standard Cost Estimate'!$R103&gt;0.2,'Standard Cost Estimate'!$R103&lt;-0.2)),"ANALYZE"," ")</f>
        <v>#VALUE!</v>
      </c>
      <c r="Z103" s="72" t="e">
        <f>IF(AND('Standard Cost Estimate'!$X103="YES",OR('Standard Cost Estimate'!$S103&gt;0.2,'Standard Cost Estimate'!$S103&lt;-0.2)),"ANALYZE"," ")</f>
        <v>#VALUE!</v>
      </c>
      <c r="AA103" s="67" t="e">
        <f>RANK('Standard Cost Estimate'!$G103,'Standard Cost Estimate'!$G$3:$G$499)</f>
        <v>#VALUE!</v>
      </c>
      <c r="AB103" s="68" t="e">
        <f>LARGE('Standard Cost Estimate'!$G$3:$G$499,COUNT(G$3:'Standard Cost Estimate'!$G103))+IF(ISNUMBER(AB102),AB102,0)</f>
        <v>#VALUE!</v>
      </c>
      <c r="AC103" s="67" t="e">
        <f>IF(AB103/G$500&lt;0.8,COUNT(V$3:V103)+1,1)</f>
        <v>#VALUE!</v>
      </c>
      <c r="AD103" s="93" t="e">
        <f>IF('Standard Cost Estimate'!$AA103&lt;=MAX('Standard Cost Estimate'!$AC$3:$AC$499),"YES","NO")</f>
        <v>#VALUE!</v>
      </c>
      <c r="AE103" s="94" t="e">
        <f>IF(AND('Standard Cost Estimate'!$AD103="YES",ABS('Standard Cost Estimate'!$R103)&gt;0.2),"ANALYZE"," ")</f>
        <v>#VALUE!</v>
      </c>
      <c r="AF103" s="77"/>
    </row>
    <row r="104" spans="1:32" ht="15" thickBot="1" x14ac:dyDescent="0.4">
      <c r="A104" s="50" t="e">
        <f>Table1[[#This Row],[Item Line Number]]</f>
        <v>#VALUE!</v>
      </c>
      <c r="B104" s="50" t="e">
        <f>Table1[[#This Row],[Item Number]]</f>
        <v>#VALUE!</v>
      </c>
      <c r="C104" s="51" t="e">
        <f>Table1[[#This Row],[Item Description]]</f>
        <v>#VALUE!</v>
      </c>
      <c r="D104" s="50" t="e">
        <f>Table1[[#This Row],[Quantity]]</f>
        <v>#VALUE!</v>
      </c>
      <c r="E104" s="50" t="e">
        <f>Table1[[#This Row],[Units]]</f>
        <v>#VALUE!</v>
      </c>
      <c r="F104" s="52" t="e">
        <f>Table1[[#This Row],[Engineer''s Estimate (EE)]]</f>
        <v>#VALUE!</v>
      </c>
      <c r="G104" s="53" t="e">
        <f>'Standard Cost Estimate'!$D104*'Standard Cost Estimate'!$F104</f>
        <v>#VALUE!</v>
      </c>
      <c r="H104" s="54" t="e">
        <f>'Standard Cost Estimate'!$G104/G$500</f>
        <v>#VALUE!</v>
      </c>
      <c r="I104" s="52" t="e">
        <f>Table1[[#This Row],[Low Bidder 
or CM/GC]]</f>
        <v>#VALUE!</v>
      </c>
      <c r="J104" s="53" t="e">
        <f>'Standard Cost Estimate'!$I104*'Standard Cost Estimate'!$D104</f>
        <v>#VALUE!</v>
      </c>
      <c r="K104" s="55" t="e">
        <f>'Standard Cost Estimate'!$J104/J$500</f>
        <v>#VALUE!</v>
      </c>
      <c r="L104" s="52" t="e">
        <f>TRIMMEAN(Table1[[#This Row],[Low Bidder 
or CM/GC]:[Bidder 23]],2/COUNT(Table1[[#This Row],[Low Bidder 
or CM/GC]:[Bidder 23]]))</f>
        <v>#VALUE!</v>
      </c>
      <c r="M104" s="53" t="e">
        <f>IF('Standard Cost Estimate'!$D104=0,0,'Standard Cost Estimate'!$D104*'Standard Cost Estimate'!$L104)</f>
        <v>#VALUE!</v>
      </c>
      <c r="N104" s="54" t="e">
        <f>'Standard Cost Estimate'!$M104/M$500</f>
        <v>#VALUE!</v>
      </c>
      <c r="O104" s="78" t="e">
        <f>MIN(Table1[[#This Row],[Low Bidder 
or CM/GC]:[Bidder 23]])*D104</f>
        <v>#VALUE!</v>
      </c>
      <c r="P104" s="65" t="e">
        <f>Table2[[#This Row],[LB
Amount]]</f>
        <v>#VALUE!</v>
      </c>
      <c r="Q104" s="79" t="e">
        <f>MAX(Table1[[#This Row],[Low Bidder 
or CM/GC]:[Bidder 23]])*D104</f>
        <v>#VALUE!</v>
      </c>
      <c r="R104" s="33" t="e">
        <f>('Standard Cost Estimate'!$J104-'Standard Cost Estimate'!$G104)/'Standard Cost Estimate'!$G104</f>
        <v>#VALUE!</v>
      </c>
      <c r="S104" s="32" t="e">
        <f>('Standard Cost Estimate'!$J104-'Standard Cost Estimate'!$M104)/'Standard Cost Estimate'!$M104</f>
        <v>#VALUE!</v>
      </c>
      <c r="T104" s="31" t="e">
        <f>'Standard Cost Estimate'!$J104-'Standard Cost Estimate'!$G104</f>
        <v>#VALUE!</v>
      </c>
      <c r="U104" s="28" t="e">
        <f>RANK('Standard Cost Estimate'!$J104,'Standard Cost Estimate'!$J$3:$J$499)</f>
        <v>#VALUE!</v>
      </c>
      <c r="V104" s="34" t="e">
        <f>LARGE('Standard Cost Estimate'!$J$3:$J$499,COUNT(J$3:'Standard Cost Estimate'!$J104))+IF(ISNUMBER(V103),V103,0)</f>
        <v>#VALUE!</v>
      </c>
      <c r="W104" s="28" t="e">
        <f>IF(V104/J$500&lt;0.8,COUNT(V$3:V104)+1,1)</f>
        <v>#VALUE!</v>
      </c>
      <c r="X104" s="35" t="e">
        <f>IF('Standard Cost Estimate'!$U104&lt;=MAX('Standard Cost Estimate'!$W$3:$W$499),"YES","NO")</f>
        <v>#VALUE!</v>
      </c>
      <c r="Y104" s="36" t="e">
        <f>IF(AND('Standard Cost Estimate'!$X104="YES",OR('Standard Cost Estimate'!$R104&gt;0.2,'Standard Cost Estimate'!$R104&lt;-0.2)),"ANALYZE"," ")</f>
        <v>#VALUE!</v>
      </c>
      <c r="Z104" s="72" t="e">
        <f>IF(AND('Standard Cost Estimate'!$X104="YES",OR('Standard Cost Estimate'!$S104&gt;0.2,'Standard Cost Estimate'!$S104&lt;-0.2)),"ANALYZE"," ")</f>
        <v>#VALUE!</v>
      </c>
      <c r="AA104" s="67" t="e">
        <f>RANK('Standard Cost Estimate'!$G104,'Standard Cost Estimate'!$G$3:$G$499)</f>
        <v>#VALUE!</v>
      </c>
      <c r="AB104" s="68" t="e">
        <f>LARGE('Standard Cost Estimate'!$G$3:$G$499,COUNT(G$3:'Standard Cost Estimate'!$G104))+IF(ISNUMBER(AB103),AB103,0)</f>
        <v>#VALUE!</v>
      </c>
      <c r="AC104" s="67" t="e">
        <f>IF(AB104/G$500&lt;0.8,COUNT(V$3:V104)+1,1)</f>
        <v>#VALUE!</v>
      </c>
      <c r="AD104" s="93" t="e">
        <f>IF('Standard Cost Estimate'!$AA104&lt;=MAX('Standard Cost Estimate'!$AC$3:$AC$499),"YES","NO")</f>
        <v>#VALUE!</v>
      </c>
      <c r="AE104" s="94" t="e">
        <f>IF(AND('Standard Cost Estimate'!$AD104="YES",ABS('Standard Cost Estimate'!$R104)&gt;0.2),"ANALYZE"," ")</f>
        <v>#VALUE!</v>
      </c>
      <c r="AF104" s="77"/>
    </row>
    <row r="105" spans="1:32" ht="15" thickBot="1" x14ac:dyDescent="0.4">
      <c r="A105" s="50" t="e">
        <f>Table1[[#This Row],[Item Line Number]]</f>
        <v>#VALUE!</v>
      </c>
      <c r="B105" s="50" t="e">
        <f>Table1[[#This Row],[Item Number]]</f>
        <v>#VALUE!</v>
      </c>
      <c r="C105" s="51" t="e">
        <f>Table1[[#This Row],[Item Description]]</f>
        <v>#VALUE!</v>
      </c>
      <c r="D105" s="50" t="e">
        <f>Table1[[#This Row],[Quantity]]</f>
        <v>#VALUE!</v>
      </c>
      <c r="E105" s="50" t="e">
        <f>Table1[[#This Row],[Units]]</f>
        <v>#VALUE!</v>
      </c>
      <c r="F105" s="52" t="e">
        <f>Table1[[#This Row],[Engineer''s Estimate (EE)]]</f>
        <v>#VALUE!</v>
      </c>
      <c r="G105" s="53" t="e">
        <f>'Standard Cost Estimate'!$D105*'Standard Cost Estimate'!$F105</f>
        <v>#VALUE!</v>
      </c>
      <c r="H105" s="54" t="e">
        <f>'Standard Cost Estimate'!$G105/G$500</f>
        <v>#VALUE!</v>
      </c>
      <c r="I105" s="52" t="e">
        <f>Table1[[#This Row],[Low Bidder 
or CM/GC]]</f>
        <v>#VALUE!</v>
      </c>
      <c r="J105" s="53" t="e">
        <f>'Standard Cost Estimate'!$I105*'Standard Cost Estimate'!$D105</f>
        <v>#VALUE!</v>
      </c>
      <c r="K105" s="55" t="e">
        <f>'Standard Cost Estimate'!$J105/J$500</f>
        <v>#VALUE!</v>
      </c>
      <c r="L105" s="52" t="e">
        <f>TRIMMEAN(Table1[[#This Row],[Low Bidder 
or CM/GC]:[Bidder 23]],2/COUNT(Table1[[#This Row],[Low Bidder 
or CM/GC]:[Bidder 23]]))</f>
        <v>#VALUE!</v>
      </c>
      <c r="M105" s="53" t="e">
        <f>IF('Standard Cost Estimate'!$D105=0,0,'Standard Cost Estimate'!$D105*'Standard Cost Estimate'!$L105)</f>
        <v>#VALUE!</v>
      </c>
      <c r="N105" s="54" t="e">
        <f>'Standard Cost Estimate'!$M105/M$500</f>
        <v>#VALUE!</v>
      </c>
      <c r="O105" s="78" t="e">
        <f>MIN(Table1[[#This Row],[Low Bidder 
or CM/GC]:[Bidder 23]])*D105</f>
        <v>#VALUE!</v>
      </c>
      <c r="P105" s="65" t="e">
        <f>Table2[[#This Row],[LB
Amount]]</f>
        <v>#VALUE!</v>
      </c>
      <c r="Q105" s="79" t="e">
        <f>MAX(Table1[[#This Row],[Low Bidder 
or CM/GC]:[Bidder 23]])*D105</f>
        <v>#VALUE!</v>
      </c>
      <c r="R105" s="33" t="e">
        <f>('Standard Cost Estimate'!$J105-'Standard Cost Estimate'!$G105)/'Standard Cost Estimate'!$G105</f>
        <v>#VALUE!</v>
      </c>
      <c r="S105" s="32" t="e">
        <f>('Standard Cost Estimate'!$J105-'Standard Cost Estimate'!$M105)/'Standard Cost Estimate'!$M105</f>
        <v>#VALUE!</v>
      </c>
      <c r="T105" s="31" t="e">
        <f>'Standard Cost Estimate'!$J105-'Standard Cost Estimate'!$G105</f>
        <v>#VALUE!</v>
      </c>
      <c r="U105" s="28" t="e">
        <f>RANK('Standard Cost Estimate'!$J105,'Standard Cost Estimate'!$J$3:$J$499)</f>
        <v>#VALUE!</v>
      </c>
      <c r="V105" s="34" t="e">
        <f>LARGE('Standard Cost Estimate'!$J$3:$J$499,COUNT(J$3:'Standard Cost Estimate'!$J105))+IF(ISNUMBER(V104),V104,0)</f>
        <v>#VALUE!</v>
      </c>
      <c r="W105" s="28" t="e">
        <f>IF(V105/J$500&lt;0.8,COUNT(V$3:V105)+1,1)</f>
        <v>#VALUE!</v>
      </c>
      <c r="X105" s="35" t="e">
        <f>IF('Standard Cost Estimate'!$U105&lt;=MAX('Standard Cost Estimate'!$W$3:$W$499),"YES","NO")</f>
        <v>#VALUE!</v>
      </c>
      <c r="Y105" s="36" t="e">
        <f>IF(AND('Standard Cost Estimate'!$X105="YES",OR('Standard Cost Estimate'!$R105&gt;0.2,'Standard Cost Estimate'!$R105&lt;-0.2)),"ANALYZE"," ")</f>
        <v>#VALUE!</v>
      </c>
      <c r="Z105" s="72" t="e">
        <f>IF(AND('Standard Cost Estimate'!$X105="YES",OR('Standard Cost Estimate'!$S105&gt;0.2,'Standard Cost Estimate'!$S105&lt;-0.2)),"ANALYZE"," ")</f>
        <v>#VALUE!</v>
      </c>
      <c r="AA105" s="67" t="e">
        <f>RANK('Standard Cost Estimate'!$G105,'Standard Cost Estimate'!$G$3:$G$499)</f>
        <v>#VALUE!</v>
      </c>
      <c r="AB105" s="68" t="e">
        <f>LARGE('Standard Cost Estimate'!$G$3:$G$499,COUNT(G$3:'Standard Cost Estimate'!$G105))+IF(ISNUMBER(AB104),AB104,0)</f>
        <v>#VALUE!</v>
      </c>
      <c r="AC105" s="67" t="e">
        <f>IF(AB105/G$500&lt;0.8,COUNT(V$3:V105)+1,1)</f>
        <v>#VALUE!</v>
      </c>
      <c r="AD105" s="93" t="e">
        <f>IF('Standard Cost Estimate'!$AA105&lt;=MAX('Standard Cost Estimate'!$AC$3:$AC$499),"YES","NO")</f>
        <v>#VALUE!</v>
      </c>
      <c r="AE105" s="94" t="e">
        <f>IF(AND('Standard Cost Estimate'!$AD105="YES",ABS('Standard Cost Estimate'!$R105)&gt;0.2),"ANALYZE"," ")</f>
        <v>#VALUE!</v>
      </c>
      <c r="AF105" s="77"/>
    </row>
    <row r="106" spans="1:32" ht="15" thickBot="1" x14ac:dyDescent="0.4">
      <c r="A106" s="50" t="e">
        <f>Table1[[#This Row],[Item Line Number]]</f>
        <v>#VALUE!</v>
      </c>
      <c r="B106" s="50" t="e">
        <f>Table1[[#This Row],[Item Number]]</f>
        <v>#VALUE!</v>
      </c>
      <c r="C106" s="51" t="e">
        <f>Table1[[#This Row],[Item Description]]</f>
        <v>#VALUE!</v>
      </c>
      <c r="D106" s="50" t="e">
        <f>Table1[[#This Row],[Quantity]]</f>
        <v>#VALUE!</v>
      </c>
      <c r="E106" s="50" t="e">
        <f>Table1[[#This Row],[Units]]</f>
        <v>#VALUE!</v>
      </c>
      <c r="F106" s="52" t="e">
        <f>Table1[[#This Row],[Engineer''s Estimate (EE)]]</f>
        <v>#VALUE!</v>
      </c>
      <c r="G106" s="53" t="e">
        <f>'Standard Cost Estimate'!$D106*'Standard Cost Estimate'!$F106</f>
        <v>#VALUE!</v>
      </c>
      <c r="H106" s="54" t="e">
        <f>'Standard Cost Estimate'!$G106/G$500</f>
        <v>#VALUE!</v>
      </c>
      <c r="I106" s="52" t="e">
        <f>Table1[[#This Row],[Low Bidder 
or CM/GC]]</f>
        <v>#VALUE!</v>
      </c>
      <c r="J106" s="53" t="e">
        <f>'Standard Cost Estimate'!$I106*'Standard Cost Estimate'!$D106</f>
        <v>#VALUE!</v>
      </c>
      <c r="K106" s="55" t="e">
        <f>'Standard Cost Estimate'!$J106/J$500</f>
        <v>#VALUE!</v>
      </c>
      <c r="L106" s="52" t="e">
        <f>TRIMMEAN(Table1[[#This Row],[Low Bidder 
or CM/GC]:[Bidder 23]],2/COUNT(Table1[[#This Row],[Low Bidder 
or CM/GC]:[Bidder 23]]))</f>
        <v>#VALUE!</v>
      </c>
      <c r="M106" s="53" t="e">
        <f>IF('Standard Cost Estimate'!$D106=0,0,'Standard Cost Estimate'!$D106*'Standard Cost Estimate'!$L106)</f>
        <v>#VALUE!</v>
      </c>
      <c r="N106" s="54" t="e">
        <f>'Standard Cost Estimate'!$M106/M$500</f>
        <v>#VALUE!</v>
      </c>
      <c r="O106" s="78" t="e">
        <f>MIN(Table1[[#This Row],[Low Bidder 
or CM/GC]:[Bidder 23]])*D106</f>
        <v>#VALUE!</v>
      </c>
      <c r="P106" s="65" t="e">
        <f>Table2[[#This Row],[LB
Amount]]</f>
        <v>#VALUE!</v>
      </c>
      <c r="Q106" s="79" t="e">
        <f>MAX(Table1[[#This Row],[Low Bidder 
or CM/GC]:[Bidder 23]])*D106</f>
        <v>#VALUE!</v>
      </c>
      <c r="R106" s="33" t="e">
        <f>('Standard Cost Estimate'!$J106-'Standard Cost Estimate'!$G106)/'Standard Cost Estimate'!$G106</f>
        <v>#VALUE!</v>
      </c>
      <c r="S106" s="32" t="e">
        <f>('Standard Cost Estimate'!$J106-'Standard Cost Estimate'!$M106)/'Standard Cost Estimate'!$M106</f>
        <v>#VALUE!</v>
      </c>
      <c r="T106" s="31" t="e">
        <f>'Standard Cost Estimate'!$J106-'Standard Cost Estimate'!$G106</f>
        <v>#VALUE!</v>
      </c>
      <c r="U106" s="28" t="e">
        <f>RANK('Standard Cost Estimate'!$J106,'Standard Cost Estimate'!$J$3:$J$499)</f>
        <v>#VALUE!</v>
      </c>
      <c r="V106" s="34" t="e">
        <f>LARGE('Standard Cost Estimate'!$J$3:$J$499,COUNT(J$3:'Standard Cost Estimate'!$J106))+IF(ISNUMBER(V105),V105,0)</f>
        <v>#VALUE!</v>
      </c>
      <c r="W106" s="28" t="e">
        <f>IF(V106/J$500&lt;0.8,COUNT(V$3:V106)+1,1)</f>
        <v>#VALUE!</v>
      </c>
      <c r="X106" s="35" t="e">
        <f>IF('Standard Cost Estimate'!$U106&lt;=MAX('Standard Cost Estimate'!$W$3:$W$499),"YES","NO")</f>
        <v>#VALUE!</v>
      </c>
      <c r="Y106" s="36" t="e">
        <f>IF(AND('Standard Cost Estimate'!$X106="YES",OR('Standard Cost Estimate'!$R106&gt;0.2,'Standard Cost Estimate'!$R106&lt;-0.2)),"ANALYZE"," ")</f>
        <v>#VALUE!</v>
      </c>
      <c r="Z106" s="72" t="e">
        <f>IF(AND('Standard Cost Estimate'!$X106="YES",OR('Standard Cost Estimate'!$S106&gt;0.2,'Standard Cost Estimate'!$S106&lt;-0.2)),"ANALYZE"," ")</f>
        <v>#VALUE!</v>
      </c>
      <c r="AA106" s="67" t="e">
        <f>RANK('Standard Cost Estimate'!$G106,'Standard Cost Estimate'!$G$3:$G$499)</f>
        <v>#VALUE!</v>
      </c>
      <c r="AB106" s="68" t="e">
        <f>LARGE('Standard Cost Estimate'!$G$3:$G$499,COUNT(G$3:'Standard Cost Estimate'!$G106))+IF(ISNUMBER(AB105),AB105,0)</f>
        <v>#VALUE!</v>
      </c>
      <c r="AC106" s="67" t="e">
        <f>IF(AB106/G$500&lt;0.8,COUNT(V$3:V106)+1,1)</f>
        <v>#VALUE!</v>
      </c>
      <c r="AD106" s="93" t="e">
        <f>IF('Standard Cost Estimate'!$AA106&lt;=MAX('Standard Cost Estimate'!$AC$3:$AC$499),"YES","NO")</f>
        <v>#VALUE!</v>
      </c>
      <c r="AE106" s="94" t="e">
        <f>IF(AND('Standard Cost Estimate'!$AD106="YES",ABS('Standard Cost Estimate'!$R106)&gt;0.2),"ANALYZE"," ")</f>
        <v>#VALUE!</v>
      </c>
      <c r="AF106" s="77"/>
    </row>
    <row r="107" spans="1:32" ht="15" thickBot="1" x14ac:dyDescent="0.4">
      <c r="A107" s="50" t="e">
        <f>Table1[[#This Row],[Item Line Number]]</f>
        <v>#VALUE!</v>
      </c>
      <c r="B107" s="50" t="e">
        <f>Table1[[#This Row],[Item Number]]</f>
        <v>#VALUE!</v>
      </c>
      <c r="C107" s="51" t="e">
        <f>Table1[[#This Row],[Item Description]]</f>
        <v>#VALUE!</v>
      </c>
      <c r="D107" s="50" t="e">
        <f>Table1[[#This Row],[Quantity]]</f>
        <v>#VALUE!</v>
      </c>
      <c r="E107" s="50" t="e">
        <f>Table1[[#This Row],[Units]]</f>
        <v>#VALUE!</v>
      </c>
      <c r="F107" s="52" t="e">
        <f>Table1[[#This Row],[Engineer''s Estimate (EE)]]</f>
        <v>#VALUE!</v>
      </c>
      <c r="G107" s="53" t="e">
        <f>'Standard Cost Estimate'!$D107*'Standard Cost Estimate'!$F107</f>
        <v>#VALUE!</v>
      </c>
      <c r="H107" s="54" t="e">
        <f>'Standard Cost Estimate'!$G107/G$500</f>
        <v>#VALUE!</v>
      </c>
      <c r="I107" s="52" t="e">
        <f>Table1[[#This Row],[Low Bidder 
or CM/GC]]</f>
        <v>#VALUE!</v>
      </c>
      <c r="J107" s="53" t="e">
        <f>'Standard Cost Estimate'!$I107*'Standard Cost Estimate'!$D107</f>
        <v>#VALUE!</v>
      </c>
      <c r="K107" s="55" t="e">
        <f>'Standard Cost Estimate'!$J107/J$500</f>
        <v>#VALUE!</v>
      </c>
      <c r="L107" s="52" t="e">
        <f>TRIMMEAN(Table1[[#This Row],[Low Bidder 
or CM/GC]:[Bidder 23]],2/COUNT(Table1[[#This Row],[Low Bidder 
or CM/GC]:[Bidder 23]]))</f>
        <v>#VALUE!</v>
      </c>
      <c r="M107" s="53" t="e">
        <f>IF('Standard Cost Estimate'!$D107=0,0,'Standard Cost Estimate'!$D107*'Standard Cost Estimate'!$L107)</f>
        <v>#VALUE!</v>
      </c>
      <c r="N107" s="54" t="e">
        <f>'Standard Cost Estimate'!$M107/M$500</f>
        <v>#VALUE!</v>
      </c>
      <c r="O107" s="78" t="e">
        <f>MIN(Table1[[#This Row],[Low Bidder 
or CM/GC]:[Bidder 23]])*D107</f>
        <v>#VALUE!</v>
      </c>
      <c r="P107" s="65" t="e">
        <f>Table2[[#This Row],[LB
Amount]]</f>
        <v>#VALUE!</v>
      </c>
      <c r="Q107" s="79" t="e">
        <f>MAX(Table1[[#This Row],[Low Bidder 
or CM/GC]:[Bidder 23]])*D107</f>
        <v>#VALUE!</v>
      </c>
      <c r="R107" s="33" t="e">
        <f>('Standard Cost Estimate'!$J107-'Standard Cost Estimate'!$G107)/'Standard Cost Estimate'!$G107</f>
        <v>#VALUE!</v>
      </c>
      <c r="S107" s="32" t="e">
        <f>('Standard Cost Estimate'!$J107-'Standard Cost Estimate'!$M107)/'Standard Cost Estimate'!$M107</f>
        <v>#VALUE!</v>
      </c>
      <c r="T107" s="31" t="e">
        <f>'Standard Cost Estimate'!$J107-'Standard Cost Estimate'!$G107</f>
        <v>#VALUE!</v>
      </c>
      <c r="U107" s="28" t="e">
        <f>RANK('Standard Cost Estimate'!$J107,'Standard Cost Estimate'!$J$3:$J$499)</f>
        <v>#VALUE!</v>
      </c>
      <c r="V107" s="34" t="e">
        <f>LARGE('Standard Cost Estimate'!$J$3:$J$499,COUNT(J$3:'Standard Cost Estimate'!$J107))+IF(ISNUMBER(V106),V106,0)</f>
        <v>#VALUE!</v>
      </c>
      <c r="W107" s="28" t="e">
        <f>IF(V107/J$500&lt;0.8,COUNT(V$3:V107)+1,1)</f>
        <v>#VALUE!</v>
      </c>
      <c r="X107" s="35" t="e">
        <f>IF('Standard Cost Estimate'!$U107&lt;=MAX('Standard Cost Estimate'!$W$3:$W$499),"YES","NO")</f>
        <v>#VALUE!</v>
      </c>
      <c r="Y107" s="36" t="e">
        <f>IF(AND('Standard Cost Estimate'!$X107="YES",OR('Standard Cost Estimate'!$R107&gt;0.2,'Standard Cost Estimate'!$R107&lt;-0.2)),"ANALYZE"," ")</f>
        <v>#VALUE!</v>
      </c>
      <c r="Z107" s="72" t="e">
        <f>IF(AND('Standard Cost Estimate'!$X107="YES",OR('Standard Cost Estimate'!$S107&gt;0.2,'Standard Cost Estimate'!$S107&lt;-0.2)),"ANALYZE"," ")</f>
        <v>#VALUE!</v>
      </c>
      <c r="AA107" s="67" t="e">
        <f>RANK('Standard Cost Estimate'!$G107,'Standard Cost Estimate'!$G$3:$G$499)</f>
        <v>#VALUE!</v>
      </c>
      <c r="AB107" s="68" t="e">
        <f>LARGE('Standard Cost Estimate'!$G$3:$G$499,COUNT(G$3:'Standard Cost Estimate'!$G107))+IF(ISNUMBER(AB106),AB106,0)</f>
        <v>#VALUE!</v>
      </c>
      <c r="AC107" s="67" t="e">
        <f>IF(AB107/G$500&lt;0.8,COUNT(V$3:V107)+1,1)</f>
        <v>#VALUE!</v>
      </c>
      <c r="AD107" s="93" t="e">
        <f>IF('Standard Cost Estimate'!$AA107&lt;=MAX('Standard Cost Estimate'!$AC$3:$AC$499),"YES","NO")</f>
        <v>#VALUE!</v>
      </c>
      <c r="AE107" s="94" t="e">
        <f>IF(AND('Standard Cost Estimate'!$AD107="YES",ABS('Standard Cost Estimate'!$R107)&gt;0.2),"ANALYZE"," ")</f>
        <v>#VALUE!</v>
      </c>
      <c r="AF107" s="77"/>
    </row>
    <row r="108" spans="1:32" ht="15" thickBot="1" x14ac:dyDescent="0.4">
      <c r="A108" s="50" t="e">
        <f>Table1[[#This Row],[Item Line Number]]</f>
        <v>#VALUE!</v>
      </c>
      <c r="B108" s="50" t="e">
        <f>Table1[[#This Row],[Item Number]]</f>
        <v>#VALUE!</v>
      </c>
      <c r="C108" s="51" t="e">
        <f>Table1[[#This Row],[Item Description]]</f>
        <v>#VALUE!</v>
      </c>
      <c r="D108" s="50" t="e">
        <f>Table1[[#This Row],[Quantity]]</f>
        <v>#VALUE!</v>
      </c>
      <c r="E108" s="50" t="e">
        <f>Table1[[#This Row],[Units]]</f>
        <v>#VALUE!</v>
      </c>
      <c r="F108" s="52" t="e">
        <f>Table1[[#This Row],[Engineer''s Estimate (EE)]]</f>
        <v>#VALUE!</v>
      </c>
      <c r="G108" s="53" t="e">
        <f>'Standard Cost Estimate'!$D108*'Standard Cost Estimate'!$F108</f>
        <v>#VALUE!</v>
      </c>
      <c r="H108" s="54" t="e">
        <f>'Standard Cost Estimate'!$G108/G$500</f>
        <v>#VALUE!</v>
      </c>
      <c r="I108" s="52" t="e">
        <f>Table1[[#This Row],[Low Bidder 
or CM/GC]]</f>
        <v>#VALUE!</v>
      </c>
      <c r="J108" s="53" t="e">
        <f>'Standard Cost Estimate'!$I108*'Standard Cost Estimate'!$D108</f>
        <v>#VALUE!</v>
      </c>
      <c r="K108" s="55" t="e">
        <f>'Standard Cost Estimate'!$J108/J$500</f>
        <v>#VALUE!</v>
      </c>
      <c r="L108" s="52" t="e">
        <f>TRIMMEAN(Table1[[#This Row],[Low Bidder 
or CM/GC]:[Bidder 23]],2/COUNT(Table1[[#This Row],[Low Bidder 
or CM/GC]:[Bidder 23]]))</f>
        <v>#VALUE!</v>
      </c>
      <c r="M108" s="53" t="e">
        <f>IF('Standard Cost Estimate'!$D108=0,0,'Standard Cost Estimate'!$D108*'Standard Cost Estimate'!$L108)</f>
        <v>#VALUE!</v>
      </c>
      <c r="N108" s="54" t="e">
        <f>'Standard Cost Estimate'!$M108/M$500</f>
        <v>#VALUE!</v>
      </c>
      <c r="O108" s="78" t="e">
        <f>MIN(Table1[[#This Row],[Low Bidder 
or CM/GC]:[Bidder 23]])*D108</f>
        <v>#VALUE!</v>
      </c>
      <c r="P108" s="65" t="e">
        <f>Table2[[#This Row],[LB
Amount]]</f>
        <v>#VALUE!</v>
      </c>
      <c r="Q108" s="79" t="e">
        <f>MAX(Table1[[#This Row],[Low Bidder 
or CM/GC]:[Bidder 23]])*D108</f>
        <v>#VALUE!</v>
      </c>
      <c r="R108" s="33" t="e">
        <f>('Standard Cost Estimate'!$J108-'Standard Cost Estimate'!$G108)/'Standard Cost Estimate'!$G108</f>
        <v>#VALUE!</v>
      </c>
      <c r="S108" s="32" t="e">
        <f>('Standard Cost Estimate'!$J108-'Standard Cost Estimate'!$M108)/'Standard Cost Estimate'!$M108</f>
        <v>#VALUE!</v>
      </c>
      <c r="T108" s="31" t="e">
        <f>'Standard Cost Estimate'!$J108-'Standard Cost Estimate'!$G108</f>
        <v>#VALUE!</v>
      </c>
      <c r="U108" s="28" t="e">
        <f>RANK('Standard Cost Estimate'!$J108,'Standard Cost Estimate'!$J$3:$J$499)</f>
        <v>#VALUE!</v>
      </c>
      <c r="V108" s="34" t="e">
        <f>LARGE('Standard Cost Estimate'!$J$3:$J$499,COUNT(J$3:'Standard Cost Estimate'!$J108))+IF(ISNUMBER(V107),V107,0)</f>
        <v>#VALUE!</v>
      </c>
      <c r="W108" s="28" t="e">
        <f>IF(V108/J$500&lt;0.8,COUNT(V$3:V108)+1,1)</f>
        <v>#VALUE!</v>
      </c>
      <c r="X108" s="35" t="e">
        <f>IF('Standard Cost Estimate'!$U108&lt;=MAX('Standard Cost Estimate'!$W$3:$W$499),"YES","NO")</f>
        <v>#VALUE!</v>
      </c>
      <c r="Y108" s="36" t="e">
        <f>IF(AND('Standard Cost Estimate'!$X108="YES",OR('Standard Cost Estimate'!$R108&gt;0.2,'Standard Cost Estimate'!$R108&lt;-0.2)),"ANALYZE"," ")</f>
        <v>#VALUE!</v>
      </c>
      <c r="Z108" s="72" t="e">
        <f>IF(AND('Standard Cost Estimate'!$X108="YES",OR('Standard Cost Estimate'!$S108&gt;0.2,'Standard Cost Estimate'!$S108&lt;-0.2)),"ANALYZE"," ")</f>
        <v>#VALUE!</v>
      </c>
      <c r="AA108" s="67" t="e">
        <f>RANK('Standard Cost Estimate'!$G108,'Standard Cost Estimate'!$G$3:$G$499)</f>
        <v>#VALUE!</v>
      </c>
      <c r="AB108" s="68" t="e">
        <f>LARGE('Standard Cost Estimate'!$G$3:$G$499,COUNT(G$3:'Standard Cost Estimate'!$G108))+IF(ISNUMBER(AB107),AB107,0)</f>
        <v>#VALUE!</v>
      </c>
      <c r="AC108" s="67" t="e">
        <f>IF(AB108/G$500&lt;0.8,COUNT(V$3:V108)+1,1)</f>
        <v>#VALUE!</v>
      </c>
      <c r="AD108" s="93" t="e">
        <f>IF('Standard Cost Estimate'!$AA108&lt;=MAX('Standard Cost Estimate'!$AC$3:$AC$499),"YES","NO")</f>
        <v>#VALUE!</v>
      </c>
      <c r="AE108" s="94" t="e">
        <f>IF(AND('Standard Cost Estimate'!$AD108="YES",ABS('Standard Cost Estimate'!$R108)&gt;0.2),"ANALYZE"," ")</f>
        <v>#VALUE!</v>
      </c>
      <c r="AF108" s="77"/>
    </row>
    <row r="109" spans="1:32" ht="15" thickBot="1" x14ac:dyDescent="0.4">
      <c r="A109" s="50" t="e">
        <f>Table1[[#This Row],[Item Line Number]]</f>
        <v>#VALUE!</v>
      </c>
      <c r="B109" s="50" t="e">
        <f>Table1[[#This Row],[Item Number]]</f>
        <v>#VALUE!</v>
      </c>
      <c r="C109" s="51" t="e">
        <f>Table1[[#This Row],[Item Description]]</f>
        <v>#VALUE!</v>
      </c>
      <c r="D109" s="50" t="e">
        <f>Table1[[#This Row],[Quantity]]</f>
        <v>#VALUE!</v>
      </c>
      <c r="E109" s="50" t="e">
        <f>Table1[[#This Row],[Units]]</f>
        <v>#VALUE!</v>
      </c>
      <c r="F109" s="52" t="e">
        <f>Table1[[#This Row],[Engineer''s Estimate (EE)]]</f>
        <v>#VALUE!</v>
      </c>
      <c r="G109" s="53" t="e">
        <f>'Standard Cost Estimate'!$D109*'Standard Cost Estimate'!$F109</f>
        <v>#VALUE!</v>
      </c>
      <c r="H109" s="54" t="e">
        <f>'Standard Cost Estimate'!$G109/G$500</f>
        <v>#VALUE!</v>
      </c>
      <c r="I109" s="52" t="e">
        <f>Table1[[#This Row],[Low Bidder 
or CM/GC]]</f>
        <v>#VALUE!</v>
      </c>
      <c r="J109" s="53" t="e">
        <f>'Standard Cost Estimate'!$I109*'Standard Cost Estimate'!$D109</f>
        <v>#VALUE!</v>
      </c>
      <c r="K109" s="55" t="e">
        <f>'Standard Cost Estimate'!$J109/J$500</f>
        <v>#VALUE!</v>
      </c>
      <c r="L109" s="52" t="e">
        <f>TRIMMEAN(Table1[[#This Row],[Low Bidder 
or CM/GC]:[Bidder 23]],2/COUNT(Table1[[#This Row],[Low Bidder 
or CM/GC]:[Bidder 23]]))</f>
        <v>#VALUE!</v>
      </c>
      <c r="M109" s="53" t="e">
        <f>IF('Standard Cost Estimate'!$D109=0,0,'Standard Cost Estimate'!$D109*'Standard Cost Estimate'!$L109)</f>
        <v>#VALUE!</v>
      </c>
      <c r="N109" s="54" t="e">
        <f>'Standard Cost Estimate'!$M109/M$500</f>
        <v>#VALUE!</v>
      </c>
      <c r="O109" s="78" t="e">
        <f>MIN(Table1[[#This Row],[Low Bidder 
or CM/GC]:[Bidder 23]])*D109</f>
        <v>#VALUE!</v>
      </c>
      <c r="P109" s="65" t="e">
        <f>Table2[[#This Row],[LB
Amount]]</f>
        <v>#VALUE!</v>
      </c>
      <c r="Q109" s="79" t="e">
        <f>MAX(Table1[[#This Row],[Low Bidder 
or CM/GC]:[Bidder 23]])*D109</f>
        <v>#VALUE!</v>
      </c>
      <c r="R109" s="33" t="e">
        <f>('Standard Cost Estimate'!$J109-'Standard Cost Estimate'!$G109)/'Standard Cost Estimate'!$G109</f>
        <v>#VALUE!</v>
      </c>
      <c r="S109" s="32" t="e">
        <f>('Standard Cost Estimate'!$J109-'Standard Cost Estimate'!$M109)/'Standard Cost Estimate'!$M109</f>
        <v>#VALUE!</v>
      </c>
      <c r="T109" s="31" t="e">
        <f>'Standard Cost Estimate'!$J109-'Standard Cost Estimate'!$G109</f>
        <v>#VALUE!</v>
      </c>
      <c r="U109" s="28" t="e">
        <f>RANK('Standard Cost Estimate'!$J109,'Standard Cost Estimate'!$J$3:$J$499)</f>
        <v>#VALUE!</v>
      </c>
      <c r="V109" s="34" t="e">
        <f>LARGE('Standard Cost Estimate'!$J$3:$J$499,COUNT(J$3:'Standard Cost Estimate'!$J109))+IF(ISNUMBER(V108),V108,0)</f>
        <v>#VALUE!</v>
      </c>
      <c r="W109" s="28" t="e">
        <f>IF(V109/J$500&lt;0.8,COUNT(V$3:V109)+1,1)</f>
        <v>#VALUE!</v>
      </c>
      <c r="X109" s="35" t="e">
        <f>IF('Standard Cost Estimate'!$U109&lt;=MAX('Standard Cost Estimate'!$W$3:$W$499),"YES","NO")</f>
        <v>#VALUE!</v>
      </c>
      <c r="Y109" s="36" t="e">
        <f>IF(AND('Standard Cost Estimate'!$X109="YES",OR('Standard Cost Estimate'!$R109&gt;0.2,'Standard Cost Estimate'!$R109&lt;-0.2)),"ANALYZE"," ")</f>
        <v>#VALUE!</v>
      </c>
      <c r="Z109" s="72" t="e">
        <f>IF(AND('Standard Cost Estimate'!$X109="YES",OR('Standard Cost Estimate'!$S109&gt;0.2,'Standard Cost Estimate'!$S109&lt;-0.2)),"ANALYZE"," ")</f>
        <v>#VALUE!</v>
      </c>
      <c r="AA109" s="67" t="e">
        <f>RANK('Standard Cost Estimate'!$G109,'Standard Cost Estimate'!$G$3:$G$499)</f>
        <v>#VALUE!</v>
      </c>
      <c r="AB109" s="68" t="e">
        <f>LARGE('Standard Cost Estimate'!$G$3:$G$499,COUNT(G$3:'Standard Cost Estimate'!$G109))+IF(ISNUMBER(AB108),AB108,0)</f>
        <v>#VALUE!</v>
      </c>
      <c r="AC109" s="67" t="e">
        <f>IF(AB109/G$500&lt;0.8,COUNT(V$3:V109)+1,1)</f>
        <v>#VALUE!</v>
      </c>
      <c r="AD109" s="93" t="e">
        <f>IF('Standard Cost Estimate'!$AA109&lt;=MAX('Standard Cost Estimate'!$AC$3:$AC$499),"YES","NO")</f>
        <v>#VALUE!</v>
      </c>
      <c r="AE109" s="94" t="e">
        <f>IF(AND('Standard Cost Estimate'!$AD109="YES",ABS('Standard Cost Estimate'!$R109)&gt;0.2),"ANALYZE"," ")</f>
        <v>#VALUE!</v>
      </c>
      <c r="AF109" s="77"/>
    </row>
    <row r="110" spans="1:32" ht="15" thickBot="1" x14ac:dyDescent="0.4">
      <c r="A110" s="50" t="e">
        <f>Table1[[#This Row],[Item Line Number]]</f>
        <v>#VALUE!</v>
      </c>
      <c r="B110" s="50" t="e">
        <f>Table1[[#This Row],[Item Number]]</f>
        <v>#VALUE!</v>
      </c>
      <c r="C110" s="51" t="e">
        <f>Table1[[#This Row],[Item Description]]</f>
        <v>#VALUE!</v>
      </c>
      <c r="D110" s="50" t="e">
        <f>Table1[[#This Row],[Quantity]]</f>
        <v>#VALUE!</v>
      </c>
      <c r="E110" s="50" t="e">
        <f>Table1[[#This Row],[Units]]</f>
        <v>#VALUE!</v>
      </c>
      <c r="F110" s="52" t="e">
        <f>Table1[[#This Row],[Engineer''s Estimate (EE)]]</f>
        <v>#VALUE!</v>
      </c>
      <c r="G110" s="53" t="e">
        <f>'Standard Cost Estimate'!$D110*'Standard Cost Estimate'!$F110</f>
        <v>#VALUE!</v>
      </c>
      <c r="H110" s="54" t="e">
        <f>'Standard Cost Estimate'!$G110/G$500</f>
        <v>#VALUE!</v>
      </c>
      <c r="I110" s="52" t="e">
        <f>Table1[[#This Row],[Low Bidder 
or CM/GC]]</f>
        <v>#VALUE!</v>
      </c>
      <c r="J110" s="53" t="e">
        <f>'Standard Cost Estimate'!$I110*'Standard Cost Estimate'!$D110</f>
        <v>#VALUE!</v>
      </c>
      <c r="K110" s="55" t="e">
        <f>'Standard Cost Estimate'!$J110/J$500</f>
        <v>#VALUE!</v>
      </c>
      <c r="L110" s="52" t="e">
        <f>TRIMMEAN(Table1[[#This Row],[Low Bidder 
or CM/GC]:[Bidder 23]],2/COUNT(Table1[[#This Row],[Low Bidder 
or CM/GC]:[Bidder 23]]))</f>
        <v>#VALUE!</v>
      </c>
      <c r="M110" s="53" t="e">
        <f>IF('Standard Cost Estimate'!$D110=0,0,'Standard Cost Estimate'!$D110*'Standard Cost Estimate'!$L110)</f>
        <v>#VALUE!</v>
      </c>
      <c r="N110" s="54" t="e">
        <f>'Standard Cost Estimate'!$M110/M$500</f>
        <v>#VALUE!</v>
      </c>
      <c r="O110" s="78" t="e">
        <f>MIN(Table1[[#This Row],[Low Bidder 
or CM/GC]:[Bidder 23]])*D110</f>
        <v>#VALUE!</v>
      </c>
      <c r="P110" s="65" t="e">
        <f>Table2[[#This Row],[LB
Amount]]</f>
        <v>#VALUE!</v>
      </c>
      <c r="Q110" s="79" t="e">
        <f>MAX(Table1[[#This Row],[Low Bidder 
or CM/GC]:[Bidder 23]])*D110</f>
        <v>#VALUE!</v>
      </c>
      <c r="R110" s="33" t="e">
        <f>('Standard Cost Estimate'!$J110-'Standard Cost Estimate'!$G110)/'Standard Cost Estimate'!$G110</f>
        <v>#VALUE!</v>
      </c>
      <c r="S110" s="32" t="e">
        <f>('Standard Cost Estimate'!$J110-'Standard Cost Estimate'!$M110)/'Standard Cost Estimate'!$M110</f>
        <v>#VALUE!</v>
      </c>
      <c r="T110" s="31" t="e">
        <f>'Standard Cost Estimate'!$J110-'Standard Cost Estimate'!$G110</f>
        <v>#VALUE!</v>
      </c>
      <c r="U110" s="28" t="e">
        <f>RANK('Standard Cost Estimate'!$J110,'Standard Cost Estimate'!$J$3:$J$499)</f>
        <v>#VALUE!</v>
      </c>
      <c r="V110" s="34" t="e">
        <f>LARGE('Standard Cost Estimate'!$J$3:$J$499,COUNT(J$3:'Standard Cost Estimate'!$J110))+IF(ISNUMBER(V109),V109,0)</f>
        <v>#VALUE!</v>
      </c>
      <c r="W110" s="28" t="e">
        <f>IF(V110/J$500&lt;0.8,COUNT(V$3:V110)+1,1)</f>
        <v>#VALUE!</v>
      </c>
      <c r="X110" s="35" t="e">
        <f>IF('Standard Cost Estimate'!$U110&lt;=MAX('Standard Cost Estimate'!$W$3:$W$499),"YES","NO")</f>
        <v>#VALUE!</v>
      </c>
      <c r="Y110" s="36" t="e">
        <f>IF(AND('Standard Cost Estimate'!$X110="YES",OR('Standard Cost Estimate'!$R110&gt;0.2,'Standard Cost Estimate'!$R110&lt;-0.2)),"ANALYZE"," ")</f>
        <v>#VALUE!</v>
      </c>
      <c r="Z110" s="72" t="e">
        <f>IF(AND('Standard Cost Estimate'!$X110="YES",OR('Standard Cost Estimate'!$S110&gt;0.2,'Standard Cost Estimate'!$S110&lt;-0.2)),"ANALYZE"," ")</f>
        <v>#VALUE!</v>
      </c>
      <c r="AA110" s="67" t="e">
        <f>RANK('Standard Cost Estimate'!$G110,'Standard Cost Estimate'!$G$3:$G$499)</f>
        <v>#VALUE!</v>
      </c>
      <c r="AB110" s="68" t="e">
        <f>LARGE('Standard Cost Estimate'!$G$3:$G$499,COUNT(G$3:'Standard Cost Estimate'!$G110))+IF(ISNUMBER(AB109),AB109,0)</f>
        <v>#VALUE!</v>
      </c>
      <c r="AC110" s="67" t="e">
        <f>IF(AB110/G$500&lt;0.8,COUNT(V$3:V110)+1,1)</f>
        <v>#VALUE!</v>
      </c>
      <c r="AD110" s="93" t="e">
        <f>IF('Standard Cost Estimate'!$AA110&lt;=MAX('Standard Cost Estimate'!$AC$3:$AC$499),"YES","NO")</f>
        <v>#VALUE!</v>
      </c>
      <c r="AE110" s="94" t="e">
        <f>IF(AND('Standard Cost Estimate'!$AD110="YES",ABS('Standard Cost Estimate'!$R110)&gt;0.2),"ANALYZE"," ")</f>
        <v>#VALUE!</v>
      </c>
      <c r="AF110" s="77"/>
    </row>
    <row r="111" spans="1:32" ht="15" thickBot="1" x14ac:dyDescent="0.4">
      <c r="A111" s="50" t="e">
        <f>Table1[[#This Row],[Item Line Number]]</f>
        <v>#VALUE!</v>
      </c>
      <c r="B111" s="50" t="e">
        <f>Table1[[#This Row],[Item Number]]</f>
        <v>#VALUE!</v>
      </c>
      <c r="C111" s="51" t="e">
        <f>Table1[[#This Row],[Item Description]]</f>
        <v>#VALUE!</v>
      </c>
      <c r="D111" s="50" t="e">
        <f>Table1[[#This Row],[Quantity]]</f>
        <v>#VALUE!</v>
      </c>
      <c r="E111" s="50" t="e">
        <f>Table1[[#This Row],[Units]]</f>
        <v>#VALUE!</v>
      </c>
      <c r="F111" s="52" t="e">
        <f>Table1[[#This Row],[Engineer''s Estimate (EE)]]</f>
        <v>#VALUE!</v>
      </c>
      <c r="G111" s="53" t="e">
        <f>'Standard Cost Estimate'!$D111*'Standard Cost Estimate'!$F111</f>
        <v>#VALUE!</v>
      </c>
      <c r="H111" s="54" t="e">
        <f>'Standard Cost Estimate'!$G111/G$500</f>
        <v>#VALUE!</v>
      </c>
      <c r="I111" s="52" t="e">
        <f>Table1[[#This Row],[Low Bidder 
or CM/GC]]</f>
        <v>#VALUE!</v>
      </c>
      <c r="J111" s="53" t="e">
        <f>'Standard Cost Estimate'!$I111*'Standard Cost Estimate'!$D111</f>
        <v>#VALUE!</v>
      </c>
      <c r="K111" s="55" t="e">
        <f>'Standard Cost Estimate'!$J111/J$500</f>
        <v>#VALUE!</v>
      </c>
      <c r="L111" s="52" t="e">
        <f>TRIMMEAN(Table1[[#This Row],[Low Bidder 
or CM/GC]:[Bidder 23]],2/COUNT(Table1[[#This Row],[Low Bidder 
or CM/GC]:[Bidder 23]]))</f>
        <v>#VALUE!</v>
      </c>
      <c r="M111" s="53" t="e">
        <f>IF('Standard Cost Estimate'!$D111=0,0,'Standard Cost Estimate'!$D111*'Standard Cost Estimate'!$L111)</f>
        <v>#VALUE!</v>
      </c>
      <c r="N111" s="54" t="e">
        <f>'Standard Cost Estimate'!$M111/M$500</f>
        <v>#VALUE!</v>
      </c>
      <c r="O111" s="78" t="e">
        <f>MIN(Table1[[#This Row],[Low Bidder 
or CM/GC]:[Bidder 23]])*D111</f>
        <v>#VALUE!</v>
      </c>
      <c r="P111" s="65" t="e">
        <f>Table2[[#This Row],[LB
Amount]]</f>
        <v>#VALUE!</v>
      </c>
      <c r="Q111" s="79" t="e">
        <f>MAX(Table1[[#This Row],[Low Bidder 
or CM/GC]:[Bidder 23]])*D111</f>
        <v>#VALUE!</v>
      </c>
      <c r="R111" s="33" t="e">
        <f>('Standard Cost Estimate'!$J111-'Standard Cost Estimate'!$G111)/'Standard Cost Estimate'!$G111</f>
        <v>#VALUE!</v>
      </c>
      <c r="S111" s="32" t="e">
        <f>('Standard Cost Estimate'!$J111-'Standard Cost Estimate'!$M111)/'Standard Cost Estimate'!$M111</f>
        <v>#VALUE!</v>
      </c>
      <c r="T111" s="31" t="e">
        <f>'Standard Cost Estimate'!$J111-'Standard Cost Estimate'!$G111</f>
        <v>#VALUE!</v>
      </c>
      <c r="U111" s="28" t="e">
        <f>RANK('Standard Cost Estimate'!$J111,'Standard Cost Estimate'!$J$3:$J$499)</f>
        <v>#VALUE!</v>
      </c>
      <c r="V111" s="34" t="e">
        <f>LARGE('Standard Cost Estimate'!$J$3:$J$499,COUNT(J$3:'Standard Cost Estimate'!$J111))+IF(ISNUMBER(V110),V110,0)</f>
        <v>#VALUE!</v>
      </c>
      <c r="W111" s="28" t="e">
        <f>IF(V111/J$500&lt;0.8,COUNT(V$3:V111)+1,1)</f>
        <v>#VALUE!</v>
      </c>
      <c r="X111" s="35" t="e">
        <f>IF('Standard Cost Estimate'!$U111&lt;=MAX('Standard Cost Estimate'!$W$3:$W$499),"YES","NO")</f>
        <v>#VALUE!</v>
      </c>
      <c r="Y111" s="36" t="e">
        <f>IF(AND('Standard Cost Estimate'!$X111="YES",OR('Standard Cost Estimate'!$R111&gt;0.2,'Standard Cost Estimate'!$R111&lt;-0.2)),"ANALYZE"," ")</f>
        <v>#VALUE!</v>
      </c>
      <c r="Z111" s="72" t="e">
        <f>IF(AND('Standard Cost Estimate'!$X111="YES",OR('Standard Cost Estimate'!$S111&gt;0.2,'Standard Cost Estimate'!$S111&lt;-0.2)),"ANALYZE"," ")</f>
        <v>#VALUE!</v>
      </c>
      <c r="AA111" s="67" t="e">
        <f>RANK('Standard Cost Estimate'!$G111,'Standard Cost Estimate'!$G$3:$G$499)</f>
        <v>#VALUE!</v>
      </c>
      <c r="AB111" s="68" t="e">
        <f>LARGE('Standard Cost Estimate'!$G$3:$G$499,COUNT(G$3:'Standard Cost Estimate'!$G111))+IF(ISNUMBER(AB110),AB110,0)</f>
        <v>#VALUE!</v>
      </c>
      <c r="AC111" s="67" t="e">
        <f>IF(AB111/G$500&lt;0.8,COUNT(V$3:V111)+1,1)</f>
        <v>#VALUE!</v>
      </c>
      <c r="AD111" s="93" t="e">
        <f>IF('Standard Cost Estimate'!$AA111&lt;=MAX('Standard Cost Estimate'!$AC$3:$AC$499),"YES","NO")</f>
        <v>#VALUE!</v>
      </c>
      <c r="AE111" s="94" t="e">
        <f>IF(AND('Standard Cost Estimate'!$AD111="YES",ABS('Standard Cost Estimate'!$R111)&gt;0.2),"ANALYZE"," ")</f>
        <v>#VALUE!</v>
      </c>
      <c r="AF111" s="77"/>
    </row>
    <row r="112" spans="1:32" ht="15" thickBot="1" x14ac:dyDescent="0.4">
      <c r="A112" s="50" t="e">
        <f>Table1[[#This Row],[Item Line Number]]</f>
        <v>#VALUE!</v>
      </c>
      <c r="B112" s="50" t="e">
        <f>Table1[[#This Row],[Item Number]]</f>
        <v>#VALUE!</v>
      </c>
      <c r="C112" s="51" t="e">
        <f>Table1[[#This Row],[Item Description]]</f>
        <v>#VALUE!</v>
      </c>
      <c r="D112" s="50" t="e">
        <f>Table1[[#This Row],[Quantity]]</f>
        <v>#VALUE!</v>
      </c>
      <c r="E112" s="50" t="e">
        <f>Table1[[#This Row],[Units]]</f>
        <v>#VALUE!</v>
      </c>
      <c r="F112" s="52" t="e">
        <f>Table1[[#This Row],[Engineer''s Estimate (EE)]]</f>
        <v>#VALUE!</v>
      </c>
      <c r="G112" s="53" t="e">
        <f>'Standard Cost Estimate'!$D112*'Standard Cost Estimate'!$F112</f>
        <v>#VALUE!</v>
      </c>
      <c r="H112" s="54" t="e">
        <f>'Standard Cost Estimate'!$G112/G$500</f>
        <v>#VALUE!</v>
      </c>
      <c r="I112" s="52" t="e">
        <f>Table1[[#This Row],[Low Bidder 
or CM/GC]]</f>
        <v>#VALUE!</v>
      </c>
      <c r="J112" s="53" t="e">
        <f>'Standard Cost Estimate'!$I112*'Standard Cost Estimate'!$D112</f>
        <v>#VALUE!</v>
      </c>
      <c r="K112" s="55" t="e">
        <f>'Standard Cost Estimate'!$J112/J$500</f>
        <v>#VALUE!</v>
      </c>
      <c r="L112" s="52" t="e">
        <f>TRIMMEAN(Table1[[#This Row],[Low Bidder 
or CM/GC]:[Bidder 23]],2/COUNT(Table1[[#This Row],[Low Bidder 
or CM/GC]:[Bidder 23]]))</f>
        <v>#VALUE!</v>
      </c>
      <c r="M112" s="53" t="e">
        <f>IF('Standard Cost Estimate'!$D112=0,0,'Standard Cost Estimate'!$D112*'Standard Cost Estimate'!$L112)</f>
        <v>#VALUE!</v>
      </c>
      <c r="N112" s="54" t="e">
        <f>'Standard Cost Estimate'!$M112/M$500</f>
        <v>#VALUE!</v>
      </c>
      <c r="O112" s="78" t="e">
        <f>MIN(Table1[[#This Row],[Low Bidder 
or CM/GC]:[Bidder 23]])*D112</f>
        <v>#VALUE!</v>
      </c>
      <c r="P112" s="65" t="e">
        <f>Table2[[#This Row],[LB
Amount]]</f>
        <v>#VALUE!</v>
      </c>
      <c r="Q112" s="79" t="e">
        <f>MAX(Table1[[#This Row],[Low Bidder 
or CM/GC]:[Bidder 23]])*D112</f>
        <v>#VALUE!</v>
      </c>
      <c r="R112" s="33" t="e">
        <f>('Standard Cost Estimate'!$J112-'Standard Cost Estimate'!$G112)/'Standard Cost Estimate'!$G112</f>
        <v>#VALUE!</v>
      </c>
      <c r="S112" s="32" t="e">
        <f>('Standard Cost Estimate'!$J112-'Standard Cost Estimate'!$M112)/'Standard Cost Estimate'!$M112</f>
        <v>#VALUE!</v>
      </c>
      <c r="T112" s="31" t="e">
        <f>'Standard Cost Estimate'!$J112-'Standard Cost Estimate'!$G112</f>
        <v>#VALUE!</v>
      </c>
      <c r="U112" s="28" t="e">
        <f>RANK('Standard Cost Estimate'!$J112,'Standard Cost Estimate'!$J$3:$J$499)</f>
        <v>#VALUE!</v>
      </c>
      <c r="V112" s="34" t="e">
        <f>LARGE('Standard Cost Estimate'!$J$3:$J$499,COUNT(J$3:'Standard Cost Estimate'!$J112))+IF(ISNUMBER(V111),V111,0)</f>
        <v>#VALUE!</v>
      </c>
      <c r="W112" s="28" t="e">
        <f>IF(V112/J$500&lt;0.8,COUNT(V$3:V112)+1,1)</f>
        <v>#VALUE!</v>
      </c>
      <c r="X112" s="35" t="e">
        <f>IF('Standard Cost Estimate'!$U112&lt;=MAX('Standard Cost Estimate'!$W$3:$W$499),"YES","NO")</f>
        <v>#VALUE!</v>
      </c>
      <c r="Y112" s="36" t="e">
        <f>IF(AND('Standard Cost Estimate'!$X112="YES",OR('Standard Cost Estimate'!$R112&gt;0.2,'Standard Cost Estimate'!$R112&lt;-0.2)),"ANALYZE"," ")</f>
        <v>#VALUE!</v>
      </c>
      <c r="Z112" s="72" t="e">
        <f>IF(AND('Standard Cost Estimate'!$X112="YES",OR('Standard Cost Estimate'!$S112&gt;0.2,'Standard Cost Estimate'!$S112&lt;-0.2)),"ANALYZE"," ")</f>
        <v>#VALUE!</v>
      </c>
      <c r="AA112" s="67" t="e">
        <f>RANK('Standard Cost Estimate'!$G112,'Standard Cost Estimate'!$G$3:$G$499)</f>
        <v>#VALUE!</v>
      </c>
      <c r="AB112" s="68" t="e">
        <f>LARGE('Standard Cost Estimate'!$G$3:$G$499,COUNT(G$3:'Standard Cost Estimate'!$G112))+IF(ISNUMBER(AB111),AB111,0)</f>
        <v>#VALUE!</v>
      </c>
      <c r="AC112" s="67" t="e">
        <f>IF(AB112/G$500&lt;0.8,COUNT(V$3:V112)+1,1)</f>
        <v>#VALUE!</v>
      </c>
      <c r="AD112" s="93" t="e">
        <f>IF('Standard Cost Estimate'!$AA112&lt;=MAX('Standard Cost Estimate'!$AC$3:$AC$499),"YES","NO")</f>
        <v>#VALUE!</v>
      </c>
      <c r="AE112" s="94" t="e">
        <f>IF(AND('Standard Cost Estimate'!$AD112="YES",ABS('Standard Cost Estimate'!$R112)&gt;0.2),"ANALYZE"," ")</f>
        <v>#VALUE!</v>
      </c>
      <c r="AF112" s="77"/>
    </row>
    <row r="113" spans="1:32" ht="15" thickBot="1" x14ac:dyDescent="0.4">
      <c r="A113" s="50" t="e">
        <f>Table1[[#This Row],[Item Line Number]]</f>
        <v>#VALUE!</v>
      </c>
      <c r="B113" s="50" t="e">
        <f>Table1[[#This Row],[Item Number]]</f>
        <v>#VALUE!</v>
      </c>
      <c r="C113" s="51" t="e">
        <f>Table1[[#This Row],[Item Description]]</f>
        <v>#VALUE!</v>
      </c>
      <c r="D113" s="50" t="e">
        <f>Table1[[#This Row],[Quantity]]</f>
        <v>#VALUE!</v>
      </c>
      <c r="E113" s="50" t="e">
        <f>Table1[[#This Row],[Units]]</f>
        <v>#VALUE!</v>
      </c>
      <c r="F113" s="52" t="e">
        <f>Table1[[#This Row],[Engineer''s Estimate (EE)]]</f>
        <v>#VALUE!</v>
      </c>
      <c r="G113" s="53" t="e">
        <f>'Standard Cost Estimate'!$D113*'Standard Cost Estimate'!$F113</f>
        <v>#VALUE!</v>
      </c>
      <c r="H113" s="54" t="e">
        <f>'Standard Cost Estimate'!$G113/G$500</f>
        <v>#VALUE!</v>
      </c>
      <c r="I113" s="52" t="e">
        <f>Table1[[#This Row],[Low Bidder 
or CM/GC]]</f>
        <v>#VALUE!</v>
      </c>
      <c r="J113" s="53" t="e">
        <f>'Standard Cost Estimate'!$I113*'Standard Cost Estimate'!$D113</f>
        <v>#VALUE!</v>
      </c>
      <c r="K113" s="55" t="e">
        <f>'Standard Cost Estimate'!$J113/J$500</f>
        <v>#VALUE!</v>
      </c>
      <c r="L113" s="52" t="e">
        <f>TRIMMEAN(Table1[[#This Row],[Low Bidder 
or CM/GC]:[Bidder 23]],2/COUNT(Table1[[#This Row],[Low Bidder 
or CM/GC]:[Bidder 23]]))</f>
        <v>#VALUE!</v>
      </c>
      <c r="M113" s="53" t="e">
        <f>IF('Standard Cost Estimate'!$D113=0,0,'Standard Cost Estimate'!$D113*'Standard Cost Estimate'!$L113)</f>
        <v>#VALUE!</v>
      </c>
      <c r="N113" s="54" t="e">
        <f>'Standard Cost Estimate'!$M113/M$500</f>
        <v>#VALUE!</v>
      </c>
      <c r="O113" s="78" t="e">
        <f>MIN(Table1[[#This Row],[Low Bidder 
or CM/GC]:[Bidder 23]])*D113</f>
        <v>#VALUE!</v>
      </c>
      <c r="P113" s="65" t="e">
        <f>Table2[[#This Row],[LB
Amount]]</f>
        <v>#VALUE!</v>
      </c>
      <c r="Q113" s="79" t="e">
        <f>MAX(Table1[[#This Row],[Low Bidder 
or CM/GC]:[Bidder 23]])*D113</f>
        <v>#VALUE!</v>
      </c>
      <c r="R113" s="33" t="e">
        <f>('Standard Cost Estimate'!$J113-'Standard Cost Estimate'!$G113)/'Standard Cost Estimate'!$G113</f>
        <v>#VALUE!</v>
      </c>
      <c r="S113" s="32" t="e">
        <f>('Standard Cost Estimate'!$J113-'Standard Cost Estimate'!$M113)/'Standard Cost Estimate'!$M113</f>
        <v>#VALUE!</v>
      </c>
      <c r="T113" s="31" t="e">
        <f>'Standard Cost Estimate'!$J113-'Standard Cost Estimate'!$G113</f>
        <v>#VALUE!</v>
      </c>
      <c r="U113" s="28" t="e">
        <f>RANK('Standard Cost Estimate'!$J113,'Standard Cost Estimate'!$J$3:$J$499)</f>
        <v>#VALUE!</v>
      </c>
      <c r="V113" s="34" t="e">
        <f>LARGE('Standard Cost Estimate'!$J$3:$J$499,COUNT(J$3:'Standard Cost Estimate'!$J113))+IF(ISNUMBER(V112),V112,0)</f>
        <v>#VALUE!</v>
      </c>
      <c r="W113" s="28" t="e">
        <f>IF(V113/J$500&lt;0.8,COUNT(V$3:V113)+1,1)</f>
        <v>#VALUE!</v>
      </c>
      <c r="X113" s="35" t="e">
        <f>IF('Standard Cost Estimate'!$U113&lt;=MAX('Standard Cost Estimate'!$W$3:$W$499),"YES","NO")</f>
        <v>#VALUE!</v>
      </c>
      <c r="Y113" s="36" t="e">
        <f>IF(AND('Standard Cost Estimate'!$X113="YES",OR('Standard Cost Estimate'!$R113&gt;0.2,'Standard Cost Estimate'!$R113&lt;-0.2)),"ANALYZE"," ")</f>
        <v>#VALUE!</v>
      </c>
      <c r="Z113" s="72" t="e">
        <f>IF(AND('Standard Cost Estimate'!$X113="YES",OR('Standard Cost Estimate'!$S113&gt;0.2,'Standard Cost Estimate'!$S113&lt;-0.2)),"ANALYZE"," ")</f>
        <v>#VALUE!</v>
      </c>
      <c r="AA113" s="67" t="e">
        <f>RANK('Standard Cost Estimate'!$G113,'Standard Cost Estimate'!$G$3:$G$499)</f>
        <v>#VALUE!</v>
      </c>
      <c r="AB113" s="68" t="e">
        <f>LARGE('Standard Cost Estimate'!$G$3:$G$499,COUNT(G$3:'Standard Cost Estimate'!$G113))+IF(ISNUMBER(AB112),AB112,0)</f>
        <v>#VALUE!</v>
      </c>
      <c r="AC113" s="67" t="e">
        <f>IF(AB113/G$500&lt;0.8,COUNT(V$3:V113)+1,1)</f>
        <v>#VALUE!</v>
      </c>
      <c r="AD113" s="93" t="e">
        <f>IF('Standard Cost Estimate'!$AA113&lt;=MAX('Standard Cost Estimate'!$AC$3:$AC$499),"YES","NO")</f>
        <v>#VALUE!</v>
      </c>
      <c r="AE113" s="94" t="e">
        <f>IF(AND('Standard Cost Estimate'!$AD113="YES",ABS('Standard Cost Estimate'!$R113)&gt;0.2),"ANALYZE"," ")</f>
        <v>#VALUE!</v>
      </c>
      <c r="AF113" s="77"/>
    </row>
    <row r="114" spans="1:32" ht="15" thickBot="1" x14ac:dyDescent="0.4">
      <c r="A114" s="50" t="e">
        <f>Table1[[#This Row],[Item Line Number]]</f>
        <v>#VALUE!</v>
      </c>
      <c r="B114" s="50" t="e">
        <f>Table1[[#This Row],[Item Number]]</f>
        <v>#VALUE!</v>
      </c>
      <c r="C114" s="51" t="e">
        <f>Table1[[#This Row],[Item Description]]</f>
        <v>#VALUE!</v>
      </c>
      <c r="D114" s="50" t="e">
        <f>Table1[[#This Row],[Quantity]]</f>
        <v>#VALUE!</v>
      </c>
      <c r="E114" s="50" t="e">
        <f>Table1[[#This Row],[Units]]</f>
        <v>#VALUE!</v>
      </c>
      <c r="F114" s="52" t="e">
        <f>Table1[[#This Row],[Engineer''s Estimate (EE)]]</f>
        <v>#VALUE!</v>
      </c>
      <c r="G114" s="53" t="e">
        <f>'Standard Cost Estimate'!$D114*'Standard Cost Estimate'!$F114</f>
        <v>#VALUE!</v>
      </c>
      <c r="H114" s="54" t="e">
        <f>'Standard Cost Estimate'!$G114/G$500</f>
        <v>#VALUE!</v>
      </c>
      <c r="I114" s="52" t="e">
        <f>Table1[[#This Row],[Low Bidder 
or CM/GC]]</f>
        <v>#VALUE!</v>
      </c>
      <c r="J114" s="53" t="e">
        <f>'Standard Cost Estimate'!$I114*'Standard Cost Estimate'!$D114</f>
        <v>#VALUE!</v>
      </c>
      <c r="K114" s="55" t="e">
        <f>'Standard Cost Estimate'!$J114/J$500</f>
        <v>#VALUE!</v>
      </c>
      <c r="L114" s="52" t="e">
        <f>TRIMMEAN(Table1[[#This Row],[Low Bidder 
or CM/GC]:[Bidder 23]],2/COUNT(Table1[[#This Row],[Low Bidder 
or CM/GC]:[Bidder 23]]))</f>
        <v>#VALUE!</v>
      </c>
      <c r="M114" s="53" t="e">
        <f>IF('Standard Cost Estimate'!$D114=0,0,'Standard Cost Estimate'!$D114*'Standard Cost Estimate'!$L114)</f>
        <v>#VALUE!</v>
      </c>
      <c r="N114" s="54" t="e">
        <f>'Standard Cost Estimate'!$M114/M$500</f>
        <v>#VALUE!</v>
      </c>
      <c r="O114" s="78" t="e">
        <f>MIN(Table1[[#This Row],[Low Bidder 
or CM/GC]:[Bidder 23]])*D114</f>
        <v>#VALUE!</v>
      </c>
      <c r="P114" s="65" t="e">
        <f>Table2[[#This Row],[LB
Amount]]</f>
        <v>#VALUE!</v>
      </c>
      <c r="Q114" s="79" t="e">
        <f>MAX(Table1[[#This Row],[Low Bidder 
or CM/GC]:[Bidder 23]])*D114</f>
        <v>#VALUE!</v>
      </c>
      <c r="R114" s="33" t="e">
        <f>('Standard Cost Estimate'!$J114-'Standard Cost Estimate'!$G114)/'Standard Cost Estimate'!$G114</f>
        <v>#VALUE!</v>
      </c>
      <c r="S114" s="32" t="e">
        <f>('Standard Cost Estimate'!$J114-'Standard Cost Estimate'!$M114)/'Standard Cost Estimate'!$M114</f>
        <v>#VALUE!</v>
      </c>
      <c r="T114" s="31" t="e">
        <f>'Standard Cost Estimate'!$J114-'Standard Cost Estimate'!$G114</f>
        <v>#VALUE!</v>
      </c>
      <c r="U114" s="28" t="e">
        <f>RANK('Standard Cost Estimate'!$J114,'Standard Cost Estimate'!$J$3:$J$499)</f>
        <v>#VALUE!</v>
      </c>
      <c r="V114" s="34" t="e">
        <f>LARGE('Standard Cost Estimate'!$J$3:$J$499,COUNT(J$3:'Standard Cost Estimate'!$J114))+IF(ISNUMBER(V113),V113,0)</f>
        <v>#VALUE!</v>
      </c>
      <c r="W114" s="28" t="e">
        <f>IF(V114/J$500&lt;0.8,COUNT(V$3:V114)+1,1)</f>
        <v>#VALUE!</v>
      </c>
      <c r="X114" s="35" t="e">
        <f>IF('Standard Cost Estimate'!$U114&lt;=MAX('Standard Cost Estimate'!$W$3:$W$499),"YES","NO")</f>
        <v>#VALUE!</v>
      </c>
      <c r="Y114" s="36" t="e">
        <f>IF(AND('Standard Cost Estimate'!$X114="YES",OR('Standard Cost Estimate'!$R114&gt;0.2,'Standard Cost Estimate'!$R114&lt;-0.2)),"ANALYZE"," ")</f>
        <v>#VALUE!</v>
      </c>
      <c r="Z114" s="72" t="e">
        <f>IF(AND('Standard Cost Estimate'!$X114="YES",OR('Standard Cost Estimate'!$S114&gt;0.2,'Standard Cost Estimate'!$S114&lt;-0.2)),"ANALYZE"," ")</f>
        <v>#VALUE!</v>
      </c>
      <c r="AA114" s="67" t="e">
        <f>RANK('Standard Cost Estimate'!$G114,'Standard Cost Estimate'!$G$3:$G$499)</f>
        <v>#VALUE!</v>
      </c>
      <c r="AB114" s="68" t="e">
        <f>LARGE('Standard Cost Estimate'!$G$3:$G$499,COUNT(G$3:'Standard Cost Estimate'!$G114))+IF(ISNUMBER(AB113),AB113,0)</f>
        <v>#VALUE!</v>
      </c>
      <c r="AC114" s="67" t="e">
        <f>IF(AB114/G$500&lt;0.8,COUNT(V$3:V114)+1,1)</f>
        <v>#VALUE!</v>
      </c>
      <c r="AD114" s="93" t="e">
        <f>IF('Standard Cost Estimate'!$AA114&lt;=MAX('Standard Cost Estimate'!$AC$3:$AC$499),"YES","NO")</f>
        <v>#VALUE!</v>
      </c>
      <c r="AE114" s="94" t="e">
        <f>IF(AND('Standard Cost Estimate'!$AD114="YES",ABS('Standard Cost Estimate'!$R114)&gt;0.2),"ANALYZE"," ")</f>
        <v>#VALUE!</v>
      </c>
      <c r="AF114" s="77"/>
    </row>
    <row r="115" spans="1:32" ht="15" thickBot="1" x14ac:dyDescent="0.4">
      <c r="A115" s="50" t="e">
        <f>Table1[[#This Row],[Item Line Number]]</f>
        <v>#VALUE!</v>
      </c>
      <c r="B115" s="50" t="e">
        <f>Table1[[#This Row],[Item Number]]</f>
        <v>#VALUE!</v>
      </c>
      <c r="C115" s="51" t="e">
        <f>Table1[[#This Row],[Item Description]]</f>
        <v>#VALUE!</v>
      </c>
      <c r="D115" s="50" t="e">
        <f>Table1[[#This Row],[Quantity]]</f>
        <v>#VALUE!</v>
      </c>
      <c r="E115" s="50" t="e">
        <f>Table1[[#This Row],[Units]]</f>
        <v>#VALUE!</v>
      </c>
      <c r="F115" s="52" t="e">
        <f>Table1[[#This Row],[Engineer''s Estimate (EE)]]</f>
        <v>#VALUE!</v>
      </c>
      <c r="G115" s="53" t="e">
        <f>'Standard Cost Estimate'!$D115*'Standard Cost Estimate'!$F115</f>
        <v>#VALUE!</v>
      </c>
      <c r="H115" s="54" t="e">
        <f>'Standard Cost Estimate'!$G115/G$500</f>
        <v>#VALUE!</v>
      </c>
      <c r="I115" s="52" t="e">
        <f>Table1[[#This Row],[Low Bidder 
or CM/GC]]</f>
        <v>#VALUE!</v>
      </c>
      <c r="J115" s="53" t="e">
        <f>'Standard Cost Estimate'!$I115*'Standard Cost Estimate'!$D115</f>
        <v>#VALUE!</v>
      </c>
      <c r="K115" s="55" t="e">
        <f>'Standard Cost Estimate'!$J115/J$500</f>
        <v>#VALUE!</v>
      </c>
      <c r="L115" s="52" t="e">
        <f>TRIMMEAN(Table1[[#This Row],[Low Bidder 
or CM/GC]:[Bidder 23]],2/COUNT(Table1[[#This Row],[Low Bidder 
or CM/GC]:[Bidder 23]]))</f>
        <v>#VALUE!</v>
      </c>
      <c r="M115" s="53" t="e">
        <f>IF('Standard Cost Estimate'!$D115=0,0,'Standard Cost Estimate'!$D115*'Standard Cost Estimate'!$L115)</f>
        <v>#VALUE!</v>
      </c>
      <c r="N115" s="54" t="e">
        <f>'Standard Cost Estimate'!$M115/M$500</f>
        <v>#VALUE!</v>
      </c>
      <c r="O115" s="78" t="e">
        <f>MIN(Table1[[#This Row],[Low Bidder 
or CM/GC]:[Bidder 23]])*D115</f>
        <v>#VALUE!</v>
      </c>
      <c r="P115" s="65" t="e">
        <f>Table2[[#This Row],[LB
Amount]]</f>
        <v>#VALUE!</v>
      </c>
      <c r="Q115" s="79" t="e">
        <f>MAX(Table1[[#This Row],[Low Bidder 
or CM/GC]:[Bidder 23]])*D115</f>
        <v>#VALUE!</v>
      </c>
      <c r="R115" s="33" t="e">
        <f>('Standard Cost Estimate'!$J115-'Standard Cost Estimate'!$G115)/'Standard Cost Estimate'!$G115</f>
        <v>#VALUE!</v>
      </c>
      <c r="S115" s="32" t="e">
        <f>('Standard Cost Estimate'!$J115-'Standard Cost Estimate'!$M115)/'Standard Cost Estimate'!$M115</f>
        <v>#VALUE!</v>
      </c>
      <c r="T115" s="31" t="e">
        <f>'Standard Cost Estimate'!$J115-'Standard Cost Estimate'!$G115</f>
        <v>#VALUE!</v>
      </c>
      <c r="U115" s="28" t="e">
        <f>RANK('Standard Cost Estimate'!$J115,'Standard Cost Estimate'!$J$3:$J$499)</f>
        <v>#VALUE!</v>
      </c>
      <c r="V115" s="34" t="e">
        <f>LARGE('Standard Cost Estimate'!$J$3:$J$499,COUNT(J$3:'Standard Cost Estimate'!$J115))+IF(ISNUMBER(V114),V114,0)</f>
        <v>#VALUE!</v>
      </c>
      <c r="W115" s="28" t="e">
        <f>IF(V115/J$500&lt;0.8,COUNT(V$3:V115)+1,1)</f>
        <v>#VALUE!</v>
      </c>
      <c r="X115" s="35" t="e">
        <f>IF('Standard Cost Estimate'!$U115&lt;=MAX('Standard Cost Estimate'!$W$3:$W$499),"YES","NO")</f>
        <v>#VALUE!</v>
      </c>
      <c r="Y115" s="36" t="e">
        <f>IF(AND('Standard Cost Estimate'!$X115="YES",OR('Standard Cost Estimate'!$R115&gt;0.2,'Standard Cost Estimate'!$R115&lt;-0.2)),"ANALYZE"," ")</f>
        <v>#VALUE!</v>
      </c>
      <c r="Z115" s="72" t="e">
        <f>IF(AND('Standard Cost Estimate'!$X115="YES",OR('Standard Cost Estimate'!$S115&gt;0.2,'Standard Cost Estimate'!$S115&lt;-0.2)),"ANALYZE"," ")</f>
        <v>#VALUE!</v>
      </c>
      <c r="AA115" s="67" t="e">
        <f>RANK('Standard Cost Estimate'!$G115,'Standard Cost Estimate'!$G$3:$G$499)</f>
        <v>#VALUE!</v>
      </c>
      <c r="AB115" s="68" t="e">
        <f>LARGE('Standard Cost Estimate'!$G$3:$G$499,COUNT(G$3:'Standard Cost Estimate'!$G115))+IF(ISNUMBER(AB114),AB114,0)</f>
        <v>#VALUE!</v>
      </c>
      <c r="AC115" s="67" t="e">
        <f>IF(AB115/G$500&lt;0.8,COUNT(V$3:V115)+1,1)</f>
        <v>#VALUE!</v>
      </c>
      <c r="AD115" s="93" t="e">
        <f>IF('Standard Cost Estimate'!$AA115&lt;=MAX('Standard Cost Estimate'!$AC$3:$AC$499),"YES","NO")</f>
        <v>#VALUE!</v>
      </c>
      <c r="AE115" s="94" t="e">
        <f>IF(AND('Standard Cost Estimate'!$AD115="YES",ABS('Standard Cost Estimate'!$R115)&gt;0.2),"ANALYZE"," ")</f>
        <v>#VALUE!</v>
      </c>
      <c r="AF115" s="77"/>
    </row>
    <row r="116" spans="1:32" ht="15" thickBot="1" x14ac:dyDescent="0.4">
      <c r="A116" s="50" t="e">
        <f>Table1[[#This Row],[Item Line Number]]</f>
        <v>#VALUE!</v>
      </c>
      <c r="B116" s="50" t="e">
        <f>Table1[[#This Row],[Item Number]]</f>
        <v>#VALUE!</v>
      </c>
      <c r="C116" s="51" t="e">
        <f>Table1[[#This Row],[Item Description]]</f>
        <v>#VALUE!</v>
      </c>
      <c r="D116" s="50" t="e">
        <f>Table1[[#This Row],[Quantity]]</f>
        <v>#VALUE!</v>
      </c>
      <c r="E116" s="50" t="e">
        <f>Table1[[#This Row],[Units]]</f>
        <v>#VALUE!</v>
      </c>
      <c r="F116" s="52" t="e">
        <f>Table1[[#This Row],[Engineer''s Estimate (EE)]]</f>
        <v>#VALUE!</v>
      </c>
      <c r="G116" s="53" t="e">
        <f>'Standard Cost Estimate'!$D116*'Standard Cost Estimate'!$F116</f>
        <v>#VALUE!</v>
      </c>
      <c r="H116" s="54" t="e">
        <f>'Standard Cost Estimate'!$G116/G$500</f>
        <v>#VALUE!</v>
      </c>
      <c r="I116" s="52" t="e">
        <f>Table1[[#This Row],[Low Bidder 
or CM/GC]]</f>
        <v>#VALUE!</v>
      </c>
      <c r="J116" s="53" t="e">
        <f>'Standard Cost Estimate'!$I116*'Standard Cost Estimate'!$D116</f>
        <v>#VALUE!</v>
      </c>
      <c r="K116" s="55" t="e">
        <f>'Standard Cost Estimate'!$J116/J$500</f>
        <v>#VALUE!</v>
      </c>
      <c r="L116" s="52" t="e">
        <f>TRIMMEAN(Table1[[#This Row],[Low Bidder 
or CM/GC]:[Bidder 23]],2/COUNT(Table1[[#This Row],[Low Bidder 
or CM/GC]:[Bidder 23]]))</f>
        <v>#VALUE!</v>
      </c>
      <c r="M116" s="53" t="e">
        <f>IF('Standard Cost Estimate'!$D116=0,0,'Standard Cost Estimate'!$D116*'Standard Cost Estimate'!$L116)</f>
        <v>#VALUE!</v>
      </c>
      <c r="N116" s="54" t="e">
        <f>'Standard Cost Estimate'!$M116/M$500</f>
        <v>#VALUE!</v>
      </c>
      <c r="O116" s="78" t="e">
        <f>MIN(Table1[[#This Row],[Low Bidder 
or CM/GC]:[Bidder 23]])*D116</f>
        <v>#VALUE!</v>
      </c>
      <c r="P116" s="65" t="e">
        <f>Table2[[#This Row],[LB
Amount]]</f>
        <v>#VALUE!</v>
      </c>
      <c r="Q116" s="79" t="e">
        <f>MAX(Table1[[#This Row],[Low Bidder 
or CM/GC]:[Bidder 23]])*D116</f>
        <v>#VALUE!</v>
      </c>
      <c r="R116" s="33" t="e">
        <f>('Standard Cost Estimate'!$J116-'Standard Cost Estimate'!$G116)/'Standard Cost Estimate'!$G116</f>
        <v>#VALUE!</v>
      </c>
      <c r="S116" s="32" t="e">
        <f>('Standard Cost Estimate'!$J116-'Standard Cost Estimate'!$M116)/'Standard Cost Estimate'!$M116</f>
        <v>#VALUE!</v>
      </c>
      <c r="T116" s="31" t="e">
        <f>'Standard Cost Estimate'!$J116-'Standard Cost Estimate'!$G116</f>
        <v>#VALUE!</v>
      </c>
      <c r="U116" s="28" t="e">
        <f>RANK('Standard Cost Estimate'!$J116,'Standard Cost Estimate'!$J$3:$J$499)</f>
        <v>#VALUE!</v>
      </c>
      <c r="V116" s="34" t="e">
        <f>LARGE('Standard Cost Estimate'!$J$3:$J$499,COUNT(J$3:'Standard Cost Estimate'!$J116))+IF(ISNUMBER(V115),V115,0)</f>
        <v>#VALUE!</v>
      </c>
      <c r="W116" s="28" t="e">
        <f>IF(V116/J$500&lt;0.8,COUNT(V$3:V116)+1,1)</f>
        <v>#VALUE!</v>
      </c>
      <c r="X116" s="35" t="e">
        <f>IF('Standard Cost Estimate'!$U116&lt;=MAX('Standard Cost Estimate'!$W$3:$W$499),"YES","NO")</f>
        <v>#VALUE!</v>
      </c>
      <c r="Y116" s="36" t="e">
        <f>IF(AND('Standard Cost Estimate'!$X116="YES",OR('Standard Cost Estimate'!$R116&gt;0.2,'Standard Cost Estimate'!$R116&lt;-0.2)),"ANALYZE"," ")</f>
        <v>#VALUE!</v>
      </c>
      <c r="Z116" s="72" t="e">
        <f>IF(AND('Standard Cost Estimate'!$X116="YES",OR('Standard Cost Estimate'!$S116&gt;0.2,'Standard Cost Estimate'!$S116&lt;-0.2)),"ANALYZE"," ")</f>
        <v>#VALUE!</v>
      </c>
      <c r="AA116" s="67" t="e">
        <f>RANK('Standard Cost Estimate'!$G116,'Standard Cost Estimate'!$G$3:$G$499)</f>
        <v>#VALUE!</v>
      </c>
      <c r="AB116" s="68" t="e">
        <f>LARGE('Standard Cost Estimate'!$G$3:$G$499,COUNT(G$3:'Standard Cost Estimate'!$G116))+IF(ISNUMBER(AB115),AB115,0)</f>
        <v>#VALUE!</v>
      </c>
      <c r="AC116" s="67" t="e">
        <f>IF(AB116/G$500&lt;0.8,COUNT(V$3:V116)+1,1)</f>
        <v>#VALUE!</v>
      </c>
      <c r="AD116" s="93" t="e">
        <f>IF('Standard Cost Estimate'!$AA116&lt;=MAX('Standard Cost Estimate'!$AC$3:$AC$499),"YES","NO")</f>
        <v>#VALUE!</v>
      </c>
      <c r="AE116" s="94" t="e">
        <f>IF(AND('Standard Cost Estimate'!$AD116="YES",ABS('Standard Cost Estimate'!$R116)&gt;0.2),"ANALYZE"," ")</f>
        <v>#VALUE!</v>
      </c>
      <c r="AF116" s="77"/>
    </row>
    <row r="117" spans="1:32" ht="15" thickBot="1" x14ac:dyDescent="0.4">
      <c r="A117" s="50" t="e">
        <f>Table1[[#This Row],[Item Line Number]]</f>
        <v>#VALUE!</v>
      </c>
      <c r="B117" s="50" t="e">
        <f>Table1[[#This Row],[Item Number]]</f>
        <v>#VALUE!</v>
      </c>
      <c r="C117" s="51" t="e">
        <f>Table1[[#This Row],[Item Description]]</f>
        <v>#VALUE!</v>
      </c>
      <c r="D117" s="50" t="e">
        <f>Table1[[#This Row],[Quantity]]</f>
        <v>#VALUE!</v>
      </c>
      <c r="E117" s="50" t="e">
        <f>Table1[[#This Row],[Units]]</f>
        <v>#VALUE!</v>
      </c>
      <c r="F117" s="52" t="e">
        <f>Table1[[#This Row],[Engineer''s Estimate (EE)]]</f>
        <v>#VALUE!</v>
      </c>
      <c r="G117" s="53" t="e">
        <f>'Standard Cost Estimate'!$D117*'Standard Cost Estimate'!$F117</f>
        <v>#VALUE!</v>
      </c>
      <c r="H117" s="54" t="e">
        <f>'Standard Cost Estimate'!$G117/G$500</f>
        <v>#VALUE!</v>
      </c>
      <c r="I117" s="52" t="e">
        <f>Table1[[#This Row],[Low Bidder 
or CM/GC]]</f>
        <v>#VALUE!</v>
      </c>
      <c r="J117" s="53" t="e">
        <f>'Standard Cost Estimate'!$I117*'Standard Cost Estimate'!$D117</f>
        <v>#VALUE!</v>
      </c>
      <c r="K117" s="55" t="e">
        <f>'Standard Cost Estimate'!$J117/J$500</f>
        <v>#VALUE!</v>
      </c>
      <c r="L117" s="52" t="e">
        <f>TRIMMEAN(Table1[[#This Row],[Low Bidder 
or CM/GC]:[Bidder 23]],2/COUNT(Table1[[#This Row],[Low Bidder 
or CM/GC]:[Bidder 23]]))</f>
        <v>#VALUE!</v>
      </c>
      <c r="M117" s="53" t="e">
        <f>IF('Standard Cost Estimate'!$D117=0,0,'Standard Cost Estimate'!$D117*'Standard Cost Estimate'!$L117)</f>
        <v>#VALUE!</v>
      </c>
      <c r="N117" s="54" t="e">
        <f>'Standard Cost Estimate'!$M117/M$500</f>
        <v>#VALUE!</v>
      </c>
      <c r="O117" s="78" t="e">
        <f>MIN(Table1[[#This Row],[Low Bidder 
or CM/GC]:[Bidder 23]])*D117</f>
        <v>#VALUE!</v>
      </c>
      <c r="P117" s="65" t="e">
        <f>Table2[[#This Row],[LB
Amount]]</f>
        <v>#VALUE!</v>
      </c>
      <c r="Q117" s="79" t="e">
        <f>MAX(Table1[[#This Row],[Low Bidder 
or CM/GC]:[Bidder 23]])*D117</f>
        <v>#VALUE!</v>
      </c>
      <c r="R117" s="33" t="e">
        <f>('Standard Cost Estimate'!$J117-'Standard Cost Estimate'!$G117)/'Standard Cost Estimate'!$G117</f>
        <v>#VALUE!</v>
      </c>
      <c r="S117" s="32" t="e">
        <f>('Standard Cost Estimate'!$J117-'Standard Cost Estimate'!$M117)/'Standard Cost Estimate'!$M117</f>
        <v>#VALUE!</v>
      </c>
      <c r="T117" s="31" t="e">
        <f>'Standard Cost Estimate'!$J117-'Standard Cost Estimate'!$G117</f>
        <v>#VALUE!</v>
      </c>
      <c r="U117" s="28" t="e">
        <f>RANK('Standard Cost Estimate'!$J117,'Standard Cost Estimate'!$J$3:$J$499)</f>
        <v>#VALUE!</v>
      </c>
      <c r="V117" s="34" t="e">
        <f>LARGE('Standard Cost Estimate'!$J$3:$J$499,COUNT(J$3:'Standard Cost Estimate'!$J117))+IF(ISNUMBER(V116),V116,0)</f>
        <v>#VALUE!</v>
      </c>
      <c r="W117" s="28" t="e">
        <f>IF(V117/J$500&lt;0.8,COUNT(V$3:V117)+1,1)</f>
        <v>#VALUE!</v>
      </c>
      <c r="X117" s="35" t="e">
        <f>IF('Standard Cost Estimate'!$U117&lt;=MAX('Standard Cost Estimate'!$W$3:$W$499),"YES","NO")</f>
        <v>#VALUE!</v>
      </c>
      <c r="Y117" s="36" t="e">
        <f>IF(AND('Standard Cost Estimate'!$X117="YES",OR('Standard Cost Estimate'!$R117&gt;0.2,'Standard Cost Estimate'!$R117&lt;-0.2)),"ANALYZE"," ")</f>
        <v>#VALUE!</v>
      </c>
      <c r="Z117" s="72" t="e">
        <f>IF(AND('Standard Cost Estimate'!$X117="YES",OR('Standard Cost Estimate'!$S117&gt;0.2,'Standard Cost Estimate'!$S117&lt;-0.2)),"ANALYZE"," ")</f>
        <v>#VALUE!</v>
      </c>
      <c r="AA117" s="67" t="e">
        <f>RANK('Standard Cost Estimate'!$G117,'Standard Cost Estimate'!$G$3:$G$499)</f>
        <v>#VALUE!</v>
      </c>
      <c r="AB117" s="68" t="e">
        <f>LARGE('Standard Cost Estimate'!$G$3:$G$499,COUNT(G$3:'Standard Cost Estimate'!$G117))+IF(ISNUMBER(AB116),AB116,0)</f>
        <v>#VALUE!</v>
      </c>
      <c r="AC117" s="67" t="e">
        <f>IF(AB117/G$500&lt;0.8,COUNT(V$3:V117)+1,1)</f>
        <v>#VALUE!</v>
      </c>
      <c r="AD117" s="93" t="e">
        <f>IF('Standard Cost Estimate'!$AA117&lt;=MAX('Standard Cost Estimate'!$AC$3:$AC$499),"YES","NO")</f>
        <v>#VALUE!</v>
      </c>
      <c r="AE117" s="94" t="e">
        <f>IF(AND('Standard Cost Estimate'!$AD117="YES",ABS('Standard Cost Estimate'!$R117)&gt;0.2),"ANALYZE"," ")</f>
        <v>#VALUE!</v>
      </c>
      <c r="AF117" s="77"/>
    </row>
    <row r="118" spans="1:32" ht="15" thickBot="1" x14ac:dyDescent="0.4">
      <c r="A118" s="50" t="e">
        <f>Table1[[#This Row],[Item Line Number]]</f>
        <v>#VALUE!</v>
      </c>
      <c r="B118" s="50" t="e">
        <f>Table1[[#This Row],[Item Number]]</f>
        <v>#VALUE!</v>
      </c>
      <c r="C118" s="51" t="e">
        <f>Table1[[#This Row],[Item Description]]</f>
        <v>#VALUE!</v>
      </c>
      <c r="D118" s="50" t="e">
        <f>Table1[[#This Row],[Quantity]]</f>
        <v>#VALUE!</v>
      </c>
      <c r="E118" s="50" t="e">
        <f>Table1[[#This Row],[Units]]</f>
        <v>#VALUE!</v>
      </c>
      <c r="F118" s="52" t="e">
        <f>Table1[[#This Row],[Engineer''s Estimate (EE)]]</f>
        <v>#VALUE!</v>
      </c>
      <c r="G118" s="53" t="e">
        <f>'Standard Cost Estimate'!$D118*'Standard Cost Estimate'!$F118</f>
        <v>#VALUE!</v>
      </c>
      <c r="H118" s="54" t="e">
        <f>'Standard Cost Estimate'!$G118/G$500</f>
        <v>#VALUE!</v>
      </c>
      <c r="I118" s="52" t="e">
        <f>Table1[[#This Row],[Low Bidder 
or CM/GC]]</f>
        <v>#VALUE!</v>
      </c>
      <c r="J118" s="53" t="e">
        <f>'Standard Cost Estimate'!$I118*'Standard Cost Estimate'!$D118</f>
        <v>#VALUE!</v>
      </c>
      <c r="K118" s="55" t="e">
        <f>'Standard Cost Estimate'!$J118/J$500</f>
        <v>#VALUE!</v>
      </c>
      <c r="L118" s="52" t="e">
        <f>TRIMMEAN(Table1[[#This Row],[Low Bidder 
or CM/GC]:[Bidder 23]],2/COUNT(Table1[[#This Row],[Low Bidder 
or CM/GC]:[Bidder 23]]))</f>
        <v>#VALUE!</v>
      </c>
      <c r="M118" s="53" t="e">
        <f>IF('Standard Cost Estimate'!$D118=0,0,'Standard Cost Estimate'!$D118*'Standard Cost Estimate'!$L118)</f>
        <v>#VALUE!</v>
      </c>
      <c r="N118" s="54" t="e">
        <f>'Standard Cost Estimate'!$M118/M$500</f>
        <v>#VALUE!</v>
      </c>
      <c r="O118" s="78" t="e">
        <f>MIN(Table1[[#This Row],[Low Bidder 
or CM/GC]:[Bidder 23]])*D118</f>
        <v>#VALUE!</v>
      </c>
      <c r="P118" s="65" t="e">
        <f>Table2[[#This Row],[LB
Amount]]</f>
        <v>#VALUE!</v>
      </c>
      <c r="Q118" s="79" t="e">
        <f>MAX(Table1[[#This Row],[Low Bidder 
or CM/GC]:[Bidder 23]])*D118</f>
        <v>#VALUE!</v>
      </c>
      <c r="R118" s="33" t="e">
        <f>('Standard Cost Estimate'!$J118-'Standard Cost Estimate'!$G118)/'Standard Cost Estimate'!$G118</f>
        <v>#VALUE!</v>
      </c>
      <c r="S118" s="32" t="e">
        <f>('Standard Cost Estimate'!$J118-'Standard Cost Estimate'!$M118)/'Standard Cost Estimate'!$M118</f>
        <v>#VALUE!</v>
      </c>
      <c r="T118" s="31" t="e">
        <f>'Standard Cost Estimate'!$J118-'Standard Cost Estimate'!$G118</f>
        <v>#VALUE!</v>
      </c>
      <c r="U118" s="28" t="e">
        <f>RANK('Standard Cost Estimate'!$J118,'Standard Cost Estimate'!$J$3:$J$499)</f>
        <v>#VALUE!</v>
      </c>
      <c r="V118" s="34" t="e">
        <f>LARGE('Standard Cost Estimate'!$J$3:$J$499,COUNT(J$3:'Standard Cost Estimate'!$J118))+IF(ISNUMBER(V117),V117,0)</f>
        <v>#VALUE!</v>
      </c>
      <c r="W118" s="28" t="e">
        <f>IF(V118/J$500&lt;0.8,COUNT(V$3:V118)+1,1)</f>
        <v>#VALUE!</v>
      </c>
      <c r="X118" s="35" t="e">
        <f>IF('Standard Cost Estimate'!$U118&lt;=MAX('Standard Cost Estimate'!$W$3:$W$499),"YES","NO")</f>
        <v>#VALUE!</v>
      </c>
      <c r="Y118" s="36" t="e">
        <f>IF(AND('Standard Cost Estimate'!$X118="YES",OR('Standard Cost Estimate'!$R118&gt;0.2,'Standard Cost Estimate'!$R118&lt;-0.2)),"ANALYZE"," ")</f>
        <v>#VALUE!</v>
      </c>
      <c r="Z118" s="72" t="e">
        <f>IF(AND('Standard Cost Estimate'!$X118="YES",OR('Standard Cost Estimate'!$S118&gt;0.2,'Standard Cost Estimate'!$S118&lt;-0.2)),"ANALYZE"," ")</f>
        <v>#VALUE!</v>
      </c>
      <c r="AA118" s="67" t="e">
        <f>RANK('Standard Cost Estimate'!$G118,'Standard Cost Estimate'!$G$3:$G$499)</f>
        <v>#VALUE!</v>
      </c>
      <c r="AB118" s="68" t="e">
        <f>LARGE('Standard Cost Estimate'!$G$3:$G$499,COUNT(G$3:'Standard Cost Estimate'!$G118))+IF(ISNUMBER(AB117),AB117,0)</f>
        <v>#VALUE!</v>
      </c>
      <c r="AC118" s="67" t="e">
        <f>IF(AB118/G$500&lt;0.8,COUNT(V$3:V118)+1,1)</f>
        <v>#VALUE!</v>
      </c>
      <c r="AD118" s="93" t="e">
        <f>IF('Standard Cost Estimate'!$AA118&lt;=MAX('Standard Cost Estimate'!$AC$3:$AC$499),"YES","NO")</f>
        <v>#VALUE!</v>
      </c>
      <c r="AE118" s="94" t="e">
        <f>IF(AND('Standard Cost Estimate'!$AD118="YES",ABS('Standard Cost Estimate'!$R118)&gt;0.2),"ANALYZE"," ")</f>
        <v>#VALUE!</v>
      </c>
      <c r="AF118" s="77"/>
    </row>
    <row r="119" spans="1:32" ht="15" thickBot="1" x14ac:dyDescent="0.4">
      <c r="A119" s="50" t="e">
        <f>Table1[[#This Row],[Item Line Number]]</f>
        <v>#VALUE!</v>
      </c>
      <c r="B119" s="50" t="e">
        <f>Table1[[#This Row],[Item Number]]</f>
        <v>#VALUE!</v>
      </c>
      <c r="C119" s="51" t="e">
        <f>Table1[[#This Row],[Item Description]]</f>
        <v>#VALUE!</v>
      </c>
      <c r="D119" s="50" t="e">
        <f>Table1[[#This Row],[Quantity]]</f>
        <v>#VALUE!</v>
      </c>
      <c r="E119" s="50" t="e">
        <f>Table1[[#This Row],[Units]]</f>
        <v>#VALUE!</v>
      </c>
      <c r="F119" s="52" t="e">
        <f>Table1[[#This Row],[Engineer''s Estimate (EE)]]</f>
        <v>#VALUE!</v>
      </c>
      <c r="G119" s="53" t="e">
        <f>'Standard Cost Estimate'!$D119*'Standard Cost Estimate'!$F119</f>
        <v>#VALUE!</v>
      </c>
      <c r="H119" s="54" t="e">
        <f>'Standard Cost Estimate'!$G119/G$500</f>
        <v>#VALUE!</v>
      </c>
      <c r="I119" s="52" t="e">
        <f>Table1[[#This Row],[Low Bidder 
or CM/GC]]</f>
        <v>#VALUE!</v>
      </c>
      <c r="J119" s="53" t="e">
        <f>'Standard Cost Estimate'!$I119*'Standard Cost Estimate'!$D119</f>
        <v>#VALUE!</v>
      </c>
      <c r="K119" s="55" t="e">
        <f>'Standard Cost Estimate'!$J119/J$500</f>
        <v>#VALUE!</v>
      </c>
      <c r="L119" s="52" t="e">
        <f>TRIMMEAN(Table1[[#This Row],[Low Bidder 
or CM/GC]:[Bidder 23]],2/COUNT(Table1[[#This Row],[Low Bidder 
or CM/GC]:[Bidder 23]]))</f>
        <v>#VALUE!</v>
      </c>
      <c r="M119" s="53" t="e">
        <f>IF('Standard Cost Estimate'!$D119=0,0,'Standard Cost Estimate'!$D119*'Standard Cost Estimate'!$L119)</f>
        <v>#VALUE!</v>
      </c>
      <c r="N119" s="54" t="e">
        <f>'Standard Cost Estimate'!$M119/M$500</f>
        <v>#VALUE!</v>
      </c>
      <c r="O119" s="78" t="e">
        <f>MIN(Table1[[#This Row],[Low Bidder 
or CM/GC]:[Bidder 23]])*D119</f>
        <v>#VALUE!</v>
      </c>
      <c r="P119" s="65" t="e">
        <f>Table2[[#This Row],[LB
Amount]]</f>
        <v>#VALUE!</v>
      </c>
      <c r="Q119" s="79" t="e">
        <f>MAX(Table1[[#This Row],[Low Bidder 
or CM/GC]:[Bidder 23]])*D119</f>
        <v>#VALUE!</v>
      </c>
      <c r="R119" s="33" t="e">
        <f>('Standard Cost Estimate'!$J119-'Standard Cost Estimate'!$G119)/'Standard Cost Estimate'!$G119</f>
        <v>#VALUE!</v>
      </c>
      <c r="S119" s="32" t="e">
        <f>('Standard Cost Estimate'!$J119-'Standard Cost Estimate'!$M119)/'Standard Cost Estimate'!$M119</f>
        <v>#VALUE!</v>
      </c>
      <c r="T119" s="31" t="e">
        <f>'Standard Cost Estimate'!$J119-'Standard Cost Estimate'!$G119</f>
        <v>#VALUE!</v>
      </c>
      <c r="U119" s="28" t="e">
        <f>RANK('Standard Cost Estimate'!$J119,'Standard Cost Estimate'!$J$3:$J$499)</f>
        <v>#VALUE!</v>
      </c>
      <c r="V119" s="34" t="e">
        <f>LARGE('Standard Cost Estimate'!$J$3:$J$499,COUNT(J$3:'Standard Cost Estimate'!$J119))+IF(ISNUMBER(V118),V118,0)</f>
        <v>#VALUE!</v>
      </c>
      <c r="W119" s="28" t="e">
        <f>IF(V119/J$500&lt;0.8,COUNT(V$3:V119)+1,1)</f>
        <v>#VALUE!</v>
      </c>
      <c r="X119" s="35" t="e">
        <f>IF('Standard Cost Estimate'!$U119&lt;=MAX('Standard Cost Estimate'!$W$3:$W$499),"YES","NO")</f>
        <v>#VALUE!</v>
      </c>
      <c r="Y119" s="36" t="e">
        <f>IF(AND('Standard Cost Estimate'!$X119="YES",OR('Standard Cost Estimate'!$R119&gt;0.2,'Standard Cost Estimate'!$R119&lt;-0.2)),"ANALYZE"," ")</f>
        <v>#VALUE!</v>
      </c>
      <c r="Z119" s="72" t="e">
        <f>IF(AND('Standard Cost Estimate'!$X119="YES",OR('Standard Cost Estimate'!$S119&gt;0.2,'Standard Cost Estimate'!$S119&lt;-0.2)),"ANALYZE"," ")</f>
        <v>#VALUE!</v>
      </c>
      <c r="AA119" s="67" t="e">
        <f>RANK('Standard Cost Estimate'!$G119,'Standard Cost Estimate'!$G$3:$G$499)</f>
        <v>#VALUE!</v>
      </c>
      <c r="AB119" s="68" t="e">
        <f>LARGE('Standard Cost Estimate'!$G$3:$G$499,COUNT(G$3:'Standard Cost Estimate'!$G119))+IF(ISNUMBER(AB118),AB118,0)</f>
        <v>#VALUE!</v>
      </c>
      <c r="AC119" s="67" t="e">
        <f>IF(AB119/G$500&lt;0.8,COUNT(V$3:V119)+1,1)</f>
        <v>#VALUE!</v>
      </c>
      <c r="AD119" s="93" t="e">
        <f>IF('Standard Cost Estimate'!$AA119&lt;=MAX('Standard Cost Estimate'!$AC$3:$AC$499),"YES","NO")</f>
        <v>#VALUE!</v>
      </c>
      <c r="AE119" s="94" t="e">
        <f>IF(AND('Standard Cost Estimate'!$AD119="YES",ABS('Standard Cost Estimate'!$R119)&gt;0.2),"ANALYZE"," ")</f>
        <v>#VALUE!</v>
      </c>
      <c r="AF119" s="77"/>
    </row>
    <row r="120" spans="1:32" ht="15" thickBot="1" x14ac:dyDescent="0.4">
      <c r="A120" s="50" t="e">
        <f>Table1[[#This Row],[Item Line Number]]</f>
        <v>#VALUE!</v>
      </c>
      <c r="B120" s="50" t="e">
        <f>Table1[[#This Row],[Item Number]]</f>
        <v>#VALUE!</v>
      </c>
      <c r="C120" s="51" t="e">
        <f>Table1[[#This Row],[Item Description]]</f>
        <v>#VALUE!</v>
      </c>
      <c r="D120" s="50" t="e">
        <f>Table1[[#This Row],[Quantity]]</f>
        <v>#VALUE!</v>
      </c>
      <c r="E120" s="50" t="e">
        <f>Table1[[#This Row],[Units]]</f>
        <v>#VALUE!</v>
      </c>
      <c r="F120" s="52" t="e">
        <f>Table1[[#This Row],[Engineer''s Estimate (EE)]]</f>
        <v>#VALUE!</v>
      </c>
      <c r="G120" s="53" t="e">
        <f>'Standard Cost Estimate'!$D120*'Standard Cost Estimate'!$F120</f>
        <v>#VALUE!</v>
      </c>
      <c r="H120" s="54" t="e">
        <f>'Standard Cost Estimate'!$G120/G$500</f>
        <v>#VALUE!</v>
      </c>
      <c r="I120" s="52" t="e">
        <f>Table1[[#This Row],[Low Bidder 
or CM/GC]]</f>
        <v>#VALUE!</v>
      </c>
      <c r="J120" s="53" t="e">
        <f>'Standard Cost Estimate'!$I120*'Standard Cost Estimate'!$D120</f>
        <v>#VALUE!</v>
      </c>
      <c r="K120" s="55" t="e">
        <f>'Standard Cost Estimate'!$J120/J$500</f>
        <v>#VALUE!</v>
      </c>
      <c r="L120" s="52" t="e">
        <f>TRIMMEAN(Table1[[#This Row],[Low Bidder 
or CM/GC]:[Bidder 23]],2/COUNT(Table1[[#This Row],[Low Bidder 
or CM/GC]:[Bidder 23]]))</f>
        <v>#VALUE!</v>
      </c>
      <c r="M120" s="53" t="e">
        <f>IF('Standard Cost Estimate'!$D120=0,0,'Standard Cost Estimate'!$D120*'Standard Cost Estimate'!$L120)</f>
        <v>#VALUE!</v>
      </c>
      <c r="N120" s="54" t="e">
        <f>'Standard Cost Estimate'!$M120/M$500</f>
        <v>#VALUE!</v>
      </c>
      <c r="O120" s="78" t="e">
        <f>MIN(Table1[[#This Row],[Low Bidder 
or CM/GC]:[Bidder 23]])*D120</f>
        <v>#VALUE!</v>
      </c>
      <c r="P120" s="65" t="e">
        <f>Table2[[#This Row],[LB
Amount]]</f>
        <v>#VALUE!</v>
      </c>
      <c r="Q120" s="79" t="e">
        <f>MAX(Table1[[#This Row],[Low Bidder 
or CM/GC]:[Bidder 23]])*D120</f>
        <v>#VALUE!</v>
      </c>
      <c r="R120" s="33" t="e">
        <f>('Standard Cost Estimate'!$J120-'Standard Cost Estimate'!$G120)/'Standard Cost Estimate'!$G120</f>
        <v>#VALUE!</v>
      </c>
      <c r="S120" s="32" t="e">
        <f>('Standard Cost Estimate'!$J120-'Standard Cost Estimate'!$M120)/'Standard Cost Estimate'!$M120</f>
        <v>#VALUE!</v>
      </c>
      <c r="T120" s="31" t="e">
        <f>'Standard Cost Estimate'!$J120-'Standard Cost Estimate'!$G120</f>
        <v>#VALUE!</v>
      </c>
      <c r="U120" s="28" t="e">
        <f>RANK('Standard Cost Estimate'!$J120,'Standard Cost Estimate'!$J$3:$J$499)</f>
        <v>#VALUE!</v>
      </c>
      <c r="V120" s="34" t="e">
        <f>LARGE('Standard Cost Estimate'!$J$3:$J$499,COUNT(J$3:'Standard Cost Estimate'!$J120))+IF(ISNUMBER(V119),V119,0)</f>
        <v>#VALUE!</v>
      </c>
      <c r="W120" s="28" t="e">
        <f>IF(V120/J$500&lt;0.8,COUNT(V$3:V120)+1,1)</f>
        <v>#VALUE!</v>
      </c>
      <c r="X120" s="35" t="e">
        <f>IF('Standard Cost Estimate'!$U120&lt;=MAX('Standard Cost Estimate'!$W$3:$W$499),"YES","NO")</f>
        <v>#VALUE!</v>
      </c>
      <c r="Y120" s="36" t="e">
        <f>IF(AND('Standard Cost Estimate'!$X120="YES",OR('Standard Cost Estimate'!$R120&gt;0.2,'Standard Cost Estimate'!$R120&lt;-0.2)),"ANALYZE"," ")</f>
        <v>#VALUE!</v>
      </c>
      <c r="Z120" s="72" t="e">
        <f>IF(AND('Standard Cost Estimate'!$X120="YES",OR('Standard Cost Estimate'!$S120&gt;0.2,'Standard Cost Estimate'!$S120&lt;-0.2)),"ANALYZE"," ")</f>
        <v>#VALUE!</v>
      </c>
      <c r="AA120" s="67" t="e">
        <f>RANK('Standard Cost Estimate'!$G120,'Standard Cost Estimate'!$G$3:$G$499)</f>
        <v>#VALUE!</v>
      </c>
      <c r="AB120" s="68" t="e">
        <f>LARGE('Standard Cost Estimate'!$G$3:$G$499,COUNT(G$3:'Standard Cost Estimate'!$G120))+IF(ISNUMBER(AB119),AB119,0)</f>
        <v>#VALUE!</v>
      </c>
      <c r="AC120" s="67" t="e">
        <f>IF(AB120/G$500&lt;0.8,COUNT(V$3:V120)+1,1)</f>
        <v>#VALUE!</v>
      </c>
      <c r="AD120" s="93" t="e">
        <f>IF('Standard Cost Estimate'!$AA120&lt;=MAX('Standard Cost Estimate'!$AC$3:$AC$499),"YES","NO")</f>
        <v>#VALUE!</v>
      </c>
      <c r="AE120" s="94" t="e">
        <f>IF(AND('Standard Cost Estimate'!$AD120="YES",ABS('Standard Cost Estimate'!$R120)&gt;0.2),"ANALYZE"," ")</f>
        <v>#VALUE!</v>
      </c>
      <c r="AF120" s="77"/>
    </row>
    <row r="121" spans="1:32" ht="15" thickBot="1" x14ac:dyDescent="0.4">
      <c r="A121" s="50" t="e">
        <f>Table1[[#This Row],[Item Line Number]]</f>
        <v>#VALUE!</v>
      </c>
      <c r="B121" s="50" t="e">
        <f>Table1[[#This Row],[Item Number]]</f>
        <v>#VALUE!</v>
      </c>
      <c r="C121" s="51" t="e">
        <f>Table1[[#This Row],[Item Description]]</f>
        <v>#VALUE!</v>
      </c>
      <c r="D121" s="50" t="e">
        <f>Table1[[#This Row],[Quantity]]</f>
        <v>#VALUE!</v>
      </c>
      <c r="E121" s="50" t="e">
        <f>Table1[[#This Row],[Units]]</f>
        <v>#VALUE!</v>
      </c>
      <c r="F121" s="52" t="e">
        <f>Table1[[#This Row],[Engineer''s Estimate (EE)]]</f>
        <v>#VALUE!</v>
      </c>
      <c r="G121" s="53" t="e">
        <f>'Standard Cost Estimate'!$D121*'Standard Cost Estimate'!$F121</f>
        <v>#VALUE!</v>
      </c>
      <c r="H121" s="54" t="e">
        <f>'Standard Cost Estimate'!$G121/G$500</f>
        <v>#VALUE!</v>
      </c>
      <c r="I121" s="52" t="e">
        <f>Table1[[#This Row],[Low Bidder 
or CM/GC]]</f>
        <v>#VALUE!</v>
      </c>
      <c r="J121" s="53" t="e">
        <f>'Standard Cost Estimate'!$I121*'Standard Cost Estimate'!$D121</f>
        <v>#VALUE!</v>
      </c>
      <c r="K121" s="55" t="e">
        <f>'Standard Cost Estimate'!$J121/J$500</f>
        <v>#VALUE!</v>
      </c>
      <c r="L121" s="52" t="e">
        <f>TRIMMEAN(Table1[[#This Row],[Low Bidder 
or CM/GC]:[Bidder 23]],2/COUNT(Table1[[#This Row],[Low Bidder 
or CM/GC]:[Bidder 23]]))</f>
        <v>#VALUE!</v>
      </c>
      <c r="M121" s="53" t="e">
        <f>IF('Standard Cost Estimate'!$D121=0,0,'Standard Cost Estimate'!$D121*'Standard Cost Estimate'!$L121)</f>
        <v>#VALUE!</v>
      </c>
      <c r="N121" s="54" t="e">
        <f>'Standard Cost Estimate'!$M121/M$500</f>
        <v>#VALUE!</v>
      </c>
      <c r="O121" s="78" t="e">
        <f>MIN(Table1[[#This Row],[Low Bidder 
or CM/GC]:[Bidder 23]])*D121</f>
        <v>#VALUE!</v>
      </c>
      <c r="P121" s="65" t="e">
        <f>Table2[[#This Row],[LB
Amount]]</f>
        <v>#VALUE!</v>
      </c>
      <c r="Q121" s="79" t="e">
        <f>MAX(Table1[[#This Row],[Low Bidder 
or CM/GC]:[Bidder 23]])*D121</f>
        <v>#VALUE!</v>
      </c>
      <c r="R121" s="33" t="e">
        <f>('Standard Cost Estimate'!$J121-'Standard Cost Estimate'!$G121)/'Standard Cost Estimate'!$G121</f>
        <v>#VALUE!</v>
      </c>
      <c r="S121" s="32" t="e">
        <f>('Standard Cost Estimate'!$J121-'Standard Cost Estimate'!$M121)/'Standard Cost Estimate'!$M121</f>
        <v>#VALUE!</v>
      </c>
      <c r="T121" s="31" t="e">
        <f>'Standard Cost Estimate'!$J121-'Standard Cost Estimate'!$G121</f>
        <v>#VALUE!</v>
      </c>
      <c r="U121" s="28" t="e">
        <f>RANK('Standard Cost Estimate'!$J121,'Standard Cost Estimate'!$J$3:$J$499)</f>
        <v>#VALUE!</v>
      </c>
      <c r="V121" s="34" t="e">
        <f>LARGE('Standard Cost Estimate'!$J$3:$J$499,COUNT(J$3:'Standard Cost Estimate'!$J121))+IF(ISNUMBER(V120),V120,0)</f>
        <v>#VALUE!</v>
      </c>
      <c r="W121" s="28" t="e">
        <f>IF(V121/J$500&lt;0.8,COUNT(V$3:V121)+1,1)</f>
        <v>#VALUE!</v>
      </c>
      <c r="X121" s="35" t="e">
        <f>IF('Standard Cost Estimate'!$U121&lt;=MAX('Standard Cost Estimate'!$W$3:$W$499),"YES","NO")</f>
        <v>#VALUE!</v>
      </c>
      <c r="Y121" s="36" t="e">
        <f>IF(AND('Standard Cost Estimate'!$X121="YES",OR('Standard Cost Estimate'!$R121&gt;0.2,'Standard Cost Estimate'!$R121&lt;-0.2)),"ANALYZE"," ")</f>
        <v>#VALUE!</v>
      </c>
      <c r="Z121" s="72" t="e">
        <f>IF(AND('Standard Cost Estimate'!$X121="YES",OR('Standard Cost Estimate'!$S121&gt;0.2,'Standard Cost Estimate'!$S121&lt;-0.2)),"ANALYZE"," ")</f>
        <v>#VALUE!</v>
      </c>
      <c r="AA121" s="67" t="e">
        <f>RANK('Standard Cost Estimate'!$G121,'Standard Cost Estimate'!$G$3:$G$499)</f>
        <v>#VALUE!</v>
      </c>
      <c r="AB121" s="68" t="e">
        <f>LARGE('Standard Cost Estimate'!$G$3:$G$499,COUNT(G$3:'Standard Cost Estimate'!$G121))+IF(ISNUMBER(AB120),AB120,0)</f>
        <v>#VALUE!</v>
      </c>
      <c r="AC121" s="67" t="e">
        <f>IF(AB121/G$500&lt;0.8,COUNT(V$3:V121)+1,1)</f>
        <v>#VALUE!</v>
      </c>
      <c r="AD121" s="93" t="e">
        <f>IF('Standard Cost Estimate'!$AA121&lt;=MAX('Standard Cost Estimate'!$AC$3:$AC$499),"YES","NO")</f>
        <v>#VALUE!</v>
      </c>
      <c r="AE121" s="94" t="e">
        <f>IF(AND('Standard Cost Estimate'!$AD121="YES",ABS('Standard Cost Estimate'!$R121)&gt;0.2),"ANALYZE"," ")</f>
        <v>#VALUE!</v>
      </c>
      <c r="AF121" s="77"/>
    </row>
    <row r="122" spans="1:32" ht="15" thickBot="1" x14ac:dyDescent="0.4">
      <c r="A122" s="50" t="e">
        <f>Table1[[#This Row],[Item Line Number]]</f>
        <v>#VALUE!</v>
      </c>
      <c r="B122" s="50" t="e">
        <f>Table1[[#This Row],[Item Number]]</f>
        <v>#VALUE!</v>
      </c>
      <c r="C122" s="51" t="e">
        <f>Table1[[#This Row],[Item Description]]</f>
        <v>#VALUE!</v>
      </c>
      <c r="D122" s="50" t="e">
        <f>Table1[[#This Row],[Quantity]]</f>
        <v>#VALUE!</v>
      </c>
      <c r="E122" s="50" t="e">
        <f>Table1[[#This Row],[Units]]</f>
        <v>#VALUE!</v>
      </c>
      <c r="F122" s="52" t="e">
        <f>Table1[[#This Row],[Engineer''s Estimate (EE)]]</f>
        <v>#VALUE!</v>
      </c>
      <c r="G122" s="53" t="e">
        <f>'Standard Cost Estimate'!$D122*'Standard Cost Estimate'!$F122</f>
        <v>#VALUE!</v>
      </c>
      <c r="H122" s="54" t="e">
        <f>'Standard Cost Estimate'!$G122/G$500</f>
        <v>#VALUE!</v>
      </c>
      <c r="I122" s="52" t="e">
        <f>Table1[[#This Row],[Low Bidder 
or CM/GC]]</f>
        <v>#VALUE!</v>
      </c>
      <c r="J122" s="53" t="e">
        <f>'Standard Cost Estimate'!$I122*'Standard Cost Estimate'!$D122</f>
        <v>#VALUE!</v>
      </c>
      <c r="K122" s="55" t="e">
        <f>'Standard Cost Estimate'!$J122/J$500</f>
        <v>#VALUE!</v>
      </c>
      <c r="L122" s="52" t="e">
        <f>TRIMMEAN(Table1[[#This Row],[Low Bidder 
or CM/GC]:[Bidder 23]],2/COUNT(Table1[[#This Row],[Low Bidder 
or CM/GC]:[Bidder 23]]))</f>
        <v>#VALUE!</v>
      </c>
      <c r="M122" s="53" t="e">
        <f>IF('Standard Cost Estimate'!$D122=0,0,'Standard Cost Estimate'!$D122*'Standard Cost Estimate'!$L122)</f>
        <v>#VALUE!</v>
      </c>
      <c r="N122" s="54" t="e">
        <f>'Standard Cost Estimate'!$M122/M$500</f>
        <v>#VALUE!</v>
      </c>
      <c r="O122" s="78" t="e">
        <f>MIN(Table1[[#This Row],[Low Bidder 
or CM/GC]:[Bidder 23]])*D122</f>
        <v>#VALUE!</v>
      </c>
      <c r="P122" s="65" t="e">
        <f>Table2[[#This Row],[LB
Amount]]</f>
        <v>#VALUE!</v>
      </c>
      <c r="Q122" s="79" t="e">
        <f>MAX(Table1[[#This Row],[Low Bidder 
or CM/GC]:[Bidder 23]])*D122</f>
        <v>#VALUE!</v>
      </c>
      <c r="R122" s="33" t="e">
        <f>('Standard Cost Estimate'!$J122-'Standard Cost Estimate'!$G122)/'Standard Cost Estimate'!$G122</f>
        <v>#VALUE!</v>
      </c>
      <c r="S122" s="32" t="e">
        <f>('Standard Cost Estimate'!$J122-'Standard Cost Estimate'!$M122)/'Standard Cost Estimate'!$M122</f>
        <v>#VALUE!</v>
      </c>
      <c r="T122" s="31" t="e">
        <f>'Standard Cost Estimate'!$J122-'Standard Cost Estimate'!$G122</f>
        <v>#VALUE!</v>
      </c>
      <c r="U122" s="28" t="e">
        <f>RANK('Standard Cost Estimate'!$J122,'Standard Cost Estimate'!$J$3:$J$499)</f>
        <v>#VALUE!</v>
      </c>
      <c r="V122" s="34" t="e">
        <f>LARGE('Standard Cost Estimate'!$J$3:$J$499,COUNT(J$3:'Standard Cost Estimate'!$J122))+IF(ISNUMBER(V121),V121,0)</f>
        <v>#VALUE!</v>
      </c>
      <c r="W122" s="28" t="e">
        <f>IF(V122/J$500&lt;0.8,COUNT(V$3:V122)+1,1)</f>
        <v>#VALUE!</v>
      </c>
      <c r="X122" s="35" t="e">
        <f>IF('Standard Cost Estimate'!$U122&lt;=MAX('Standard Cost Estimate'!$W$3:$W$499),"YES","NO")</f>
        <v>#VALUE!</v>
      </c>
      <c r="Y122" s="36" t="e">
        <f>IF(AND('Standard Cost Estimate'!$X122="YES",OR('Standard Cost Estimate'!$R122&gt;0.2,'Standard Cost Estimate'!$R122&lt;-0.2)),"ANALYZE"," ")</f>
        <v>#VALUE!</v>
      </c>
      <c r="Z122" s="72" t="e">
        <f>IF(AND('Standard Cost Estimate'!$X122="YES",OR('Standard Cost Estimate'!$S122&gt;0.2,'Standard Cost Estimate'!$S122&lt;-0.2)),"ANALYZE"," ")</f>
        <v>#VALUE!</v>
      </c>
      <c r="AA122" s="67" t="e">
        <f>RANK('Standard Cost Estimate'!$G122,'Standard Cost Estimate'!$G$3:$G$499)</f>
        <v>#VALUE!</v>
      </c>
      <c r="AB122" s="68" t="e">
        <f>LARGE('Standard Cost Estimate'!$G$3:$G$499,COUNT(G$3:'Standard Cost Estimate'!$G122))+IF(ISNUMBER(AB121),AB121,0)</f>
        <v>#VALUE!</v>
      </c>
      <c r="AC122" s="67" t="e">
        <f>IF(AB122/G$500&lt;0.8,COUNT(V$3:V122)+1,1)</f>
        <v>#VALUE!</v>
      </c>
      <c r="AD122" s="93" t="e">
        <f>IF('Standard Cost Estimate'!$AA122&lt;=MAX('Standard Cost Estimate'!$AC$3:$AC$499),"YES","NO")</f>
        <v>#VALUE!</v>
      </c>
      <c r="AE122" s="94" t="e">
        <f>IF(AND('Standard Cost Estimate'!$AD122="YES",ABS('Standard Cost Estimate'!$R122)&gt;0.2),"ANALYZE"," ")</f>
        <v>#VALUE!</v>
      </c>
      <c r="AF122" s="77"/>
    </row>
    <row r="123" spans="1:32" ht="15" thickBot="1" x14ac:dyDescent="0.4">
      <c r="A123" s="50" t="e">
        <f>Table1[[#This Row],[Item Line Number]]</f>
        <v>#VALUE!</v>
      </c>
      <c r="B123" s="50" t="e">
        <f>Table1[[#This Row],[Item Number]]</f>
        <v>#VALUE!</v>
      </c>
      <c r="C123" s="51" t="e">
        <f>Table1[[#This Row],[Item Description]]</f>
        <v>#VALUE!</v>
      </c>
      <c r="D123" s="50" t="e">
        <f>Table1[[#This Row],[Quantity]]</f>
        <v>#VALUE!</v>
      </c>
      <c r="E123" s="50" t="e">
        <f>Table1[[#This Row],[Units]]</f>
        <v>#VALUE!</v>
      </c>
      <c r="F123" s="52" t="e">
        <f>Table1[[#This Row],[Engineer''s Estimate (EE)]]</f>
        <v>#VALUE!</v>
      </c>
      <c r="G123" s="53" t="e">
        <f>'Standard Cost Estimate'!$D123*'Standard Cost Estimate'!$F123</f>
        <v>#VALUE!</v>
      </c>
      <c r="H123" s="54" t="e">
        <f>'Standard Cost Estimate'!$G123/G$500</f>
        <v>#VALUE!</v>
      </c>
      <c r="I123" s="52" t="e">
        <f>Table1[[#This Row],[Low Bidder 
or CM/GC]]</f>
        <v>#VALUE!</v>
      </c>
      <c r="J123" s="53" t="e">
        <f>'Standard Cost Estimate'!$I123*'Standard Cost Estimate'!$D123</f>
        <v>#VALUE!</v>
      </c>
      <c r="K123" s="55" t="e">
        <f>'Standard Cost Estimate'!$J123/J$500</f>
        <v>#VALUE!</v>
      </c>
      <c r="L123" s="52" t="e">
        <f>TRIMMEAN(Table1[[#This Row],[Low Bidder 
or CM/GC]:[Bidder 23]],2/COUNT(Table1[[#This Row],[Low Bidder 
or CM/GC]:[Bidder 23]]))</f>
        <v>#VALUE!</v>
      </c>
      <c r="M123" s="53" t="e">
        <f>IF('Standard Cost Estimate'!$D123=0,0,'Standard Cost Estimate'!$D123*'Standard Cost Estimate'!$L123)</f>
        <v>#VALUE!</v>
      </c>
      <c r="N123" s="54" t="e">
        <f>'Standard Cost Estimate'!$M123/M$500</f>
        <v>#VALUE!</v>
      </c>
      <c r="O123" s="78" t="e">
        <f>MIN(Table1[[#This Row],[Low Bidder 
or CM/GC]:[Bidder 23]])*D123</f>
        <v>#VALUE!</v>
      </c>
      <c r="P123" s="65" t="e">
        <f>Table2[[#This Row],[LB
Amount]]</f>
        <v>#VALUE!</v>
      </c>
      <c r="Q123" s="79" t="e">
        <f>MAX(Table1[[#This Row],[Low Bidder 
or CM/GC]:[Bidder 23]])*D123</f>
        <v>#VALUE!</v>
      </c>
      <c r="R123" s="33" t="e">
        <f>('Standard Cost Estimate'!$J123-'Standard Cost Estimate'!$G123)/'Standard Cost Estimate'!$G123</f>
        <v>#VALUE!</v>
      </c>
      <c r="S123" s="32" t="e">
        <f>('Standard Cost Estimate'!$J123-'Standard Cost Estimate'!$M123)/'Standard Cost Estimate'!$M123</f>
        <v>#VALUE!</v>
      </c>
      <c r="T123" s="31" t="e">
        <f>'Standard Cost Estimate'!$J123-'Standard Cost Estimate'!$G123</f>
        <v>#VALUE!</v>
      </c>
      <c r="U123" s="28" t="e">
        <f>RANK('Standard Cost Estimate'!$J123,'Standard Cost Estimate'!$J$3:$J$499)</f>
        <v>#VALUE!</v>
      </c>
      <c r="V123" s="34" t="e">
        <f>LARGE('Standard Cost Estimate'!$J$3:$J$499,COUNT(J$3:'Standard Cost Estimate'!$J123))+IF(ISNUMBER(V122),V122,0)</f>
        <v>#VALUE!</v>
      </c>
      <c r="W123" s="28" t="e">
        <f>IF(V123/J$500&lt;0.8,COUNT(V$3:V123)+1,1)</f>
        <v>#VALUE!</v>
      </c>
      <c r="X123" s="35" t="e">
        <f>IF('Standard Cost Estimate'!$U123&lt;=MAX('Standard Cost Estimate'!$W$3:$W$499),"YES","NO")</f>
        <v>#VALUE!</v>
      </c>
      <c r="Y123" s="36" t="e">
        <f>IF(AND('Standard Cost Estimate'!$X123="YES",OR('Standard Cost Estimate'!$R123&gt;0.2,'Standard Cost Estimate'!$R123&lt;-0.2)),"ANALYZE"," ")</f>
        <v>#VALUE!</v>
      </c>
      <c r="Z123" s="72" t="e">
        <f>IF(AND('Standard Cost Estimate'!$X123="YES",OR('Standard Cost Estimate'!$S123&gt;0.2,'Standard Cost Estimate'!$S123&lt;-0.2)),"ANALYZE"," ")</f>
        <v>#VALUE!</v>
      </c>
      <c r="AA123" s="67" t="e">
        <f>RANK('Standard Cost Estimate'!$G123,'Standard Cost Estimate'!$G$3:$G$499)</f>
        <v>#VALUE!</v>
      </c>
      <c r="AB123" s="68" t="e">
        <f>LARGE('Standard Cost Estimate'!$G$3:$G$499,COUNT(G$3:'Standard Cost Estimate'!$G123))+IF(ISNUMBER(AB122),AB122,0)</f>
        <v>#VALUE!</v>
      </c>
      <c r="AC123" s="67" t="e">
        <f>IF(AB123/G$500&lt;0.8,COUNT(V$3:V123)+1,1)</f>
        <v>#VALUE!</v>
      </c>
      <c r="AD123" s="93" t="e">
        <f>IF('Standard Cost Estimate'!$AA123&lt;=MAX('Standard Cost Estimate'!$AC$3:$AC$499),"YES","NO")</f>
        <v>#VALUE!</v>
      </c>
      <c r="AE123" s="94" t="e">
        <f>IF(AND('Standard Cost Estimate'!$AD123="YES",ABS('Standard Cost Estimate'!$R123)&gt;0.2),"ANALYZE"," ")</f>
        <v>#VALUE!</v>
      </c>
      <c r="AF123" s="77"/>
    </row>
    <row r="124" spans="1:32" ht="15" thickBot="1" x14ac:dyDescent="0.4">
      <c r="A124" s="50" t="e">
        <f>Table1[[#This Row],[Item Line Number]]</f>
        <v>#VALUE!</v>
      </c>
      <c r="B124" s="50" t="e">
        <f>Table1[[#This Row],[Item Number]]</f>
        <v>#VALUE!</v>
      </c>
      <c r="C124" s="51" t="e">
        <f>Table1[[#This Row],[Item Description]]</f>
        <v>#VALUE!</v>
      </c>
      <c r="D124" s="50" t="e">
        <f>Table1[[#This Row],[Quantity]]</f>
        <v>#VALUE!</v>
      </c>
      <c r="E124" s="50" t="e">
        <f>Table1[[#This Row],[Units]]</f>
        <v>#VALUE!</v>
      </c>
      <c r="F124" s="52" t="e">
        <f>Table1[[#This Row],[Engineer''s Estimate (EE)]]</f>
        <v>#VALUE!</v>
      </c>
      <c r="G124" s="53" t="e">
        <f>'Standard Cost Estimate'!$D124*'Standard Cost Estimate'!$F124</f>
        <v>#VALUE!</v>
      </c>
      <c r="H124" s="54" t="e">
        <f>'Standard Cost Estimate'!$G124/G$500</f>
        <v>#VALUE!</v>
      </c>
      <c r="I124" s="52" t="e">
        <f>Table1[[#This Row],[Low Bidder 
or CM/GC]]</f>
        <v>#VALUE!</v>
      </c>
      <c r="J124" s="53" t="e">
        <f>'Standard Cost Estimate'!$I124*'Standard Cost Estimate'!$D124</f>
        <v>#VALUE!</v>
      </c>
      <c r="K124" s="55" t="e">
        <f>'Standard Cost Estimate'!$J124/J$500</f>
        <v>#VALUE!</v>
      </c>
      <c r="L124" s="52" t="e">
        <f>TRIMMEAN(Table1[[#This Row],[Low Bidder 
or CM/GC]:[Bidder 23]],2/COUNT(Table1[[#This Row],[Low Bidder 
or CM/GC]:[Bidder 23]]))</f>
        <v>#VALUE!</v>
      </c>
      <c r="M124" s="53" t="e">
        <f>IF('Standard Cost Estimate'!$D124=0,0,'Standard Cost Estimate'!$D124*'Standard Cost Estimate'!$L124)</f>
        <v>#VALUE!</v>
      </c>
      <c r="N124" s="54" t="e">
        <f>'Standard Cost Estimate'!$M124/M$500</f>
        <v>#VALUE!</v>
      </c>
      <c r="O124" s="78" t="e">
        <f>MIN(Table1[[#This Row],[Low Bidder 
or CM/GC]:[Bidder 23]])*D124</f>
        <v>#VALUE!</v>
      </c>
      <c r="P124" s="65" t="e">
        <f>Table2[[#This Row],[LB
Amount]]</f>
        <v>#VALUE!</v>
      </c>
      <c r="Q124" s="79" t="e">
        <f>MAX(Table1[[#This Row],[Low Bidder 
or CM/GC]:[Bidder 23]])*D124</f>
        <v>#VALUE!</v>
      </c>
      <c r="R124" s="33" t="e">
        <f>('Standard Cost Estimate'!$J124-'Standard Cost Estimate'!$G124)/'Standard Cost Estimate'!$G124</f>
        <v>#VALUE!</v>
      </c>
      <c r="S124" s="32" t="e">
        <f>('Standard Cost Estimate'!$J124-'Standard Cost Estimate'!$M124)/'Standard Cost Estimate'!$M124</f>
        <v>#VALUE!</v>
      </c>
      <c r="T124" s="31" t="e">
        <f>'Standard Cost Estimate'!$J124-'Standard Cost Estimate'!$G124</f>
        <v>#VALUE!</v>
      </c>
      <c r="U124" s="28" t="e">
        <f>RANK('Standard Cost Estimate'!$J124,'Standard Cost Estimate'!$J$3:$J$499)</f>
        <v>#VALUE!</v>
      </c>
      <c r="V124" s="34" t="e">
        <f>LARGE('Standard Cost Estimate'!$J$3:$J$499,COUNT(J$3:'Standard Cost Estimate'!$J124))+IF(ISNUMBER(V123),V123,0)</f>
        <v>#VALUE!</v>
      </c>
      <c r="W124" s="28" t="e">
        <f>IF(V124/J$500&lt;0.8,COUNT(V$3:V124)+1,1)</f>
        <v>#VALUE!</v>
      </c>
      <c r="X124" s="35" t="e">
        <f>IF('Standard Cost Estimate'!$U124&lt;=MAX('Standard Cost Estimate'!$W$3:$W$499),"YES","NO")</f>
        <v>#VALUE!</v>
      </c>
      <c r="Y124" s="36" t="e">
        <f>IF(AND('Standard Cost Estimate'!$X124="YES",OR('Standard Cost Estimate'!$R124&gt;0.2,'Standard Cost Estimate'!$R124&lt;-0.2)),"ANALYZE"," ")</f>
        <v>#VALUE!</v>
      </c>
      <c r="Z124" s="72" t="e">
        <f>IF(AND('Standard Cost Estimate'!$X124="YES",OR('Standard Cost Estimate'!$S124&gt;0.2,'Standard Cost Estimate'!$S124&lt;-0.2)),"ANALYZE"," ")</f>
        <v>#VALUE!</v>
      </c>
      <c r="AA124" s="67" t="e">
        <f>RANK('Standard Cost Estimate'!$G124,'Standard Cost Estimate'!$G$3:$G$499)</f>
        <v>#VALUE!</v>
      </c>
      <c r="AB124" s="68" t="e">
        <f>LARGE('Standard Cost Estimate'!$G$3:$G$499,COUNT(G$3:'Standard Cost Estimate'!$G124))+IF(ISNUMBER(AB123),AB123,0)</f>
        <v>#VALUE!</v>
      </c>
      <c r="AC124" s="67" t="e">
        <f>IF(AB124/G$500&lt;0.8,COUNT(V$3:V124)+1,1)</f>
        <v>#VALUE!</v>
      </c>
      <c r="AD124" s="93" t="e">
        <f>IF('Standard Cost Estimate'!$AA124&lt;=MAX('Standard Cost Estimate'!$AC$3:$AC$499),"YES","NO")</f>
        <v>#VALUE!</v>
      </c>
      <c r="AE124" s="94" t="e">
        <f>IF(AND('Standard Cost Estimate'!$AD124="YES",ABS('Standard Cost Estimate'!$R124)&gt;0.2),"ANALYZE"," ")</f>
        <v>#VALUE!</v>
      </c>
      <c r="AF124" s="77"/>
    </row>
    <row r="125" spans="1:32" ht="15" thickBot="1" x14ac:dyDescent="0.4">
      <c r="A125" s="50" t="e">
        <f>Table1[[#This Row],[Item Line Number]]</f>
        <v>#VALUE!</v>
      </c>
      <c r="B125" s="50" t="e">
        <f>Table1[[#This Row],[Item Number]]</f>
        <v>#VALUE!</v>
      </c>
      <c r="C125" s="51" t="e">
        <f>Table1[[#This Row],[Item Description]]</f>
        <v>#VALUE!</v>
      </c>
      <c r="D125" s="50" t="e">
        <f>Table1[[#This Row],[Quantity]]</f>
        <v>#VALUE!</v>
      </c>
      <c r="E125" s="50" t="e">
        <f>Table1[[#This Row],[Units]]</f>
        <v>#VALUE!</v>
      </c>
      <c r="F125" s="52" t="e">
        <f>Table1[[#This Row],[Engineer''s Estimate (EE)]]</f>
        <v>#VALUE!</v>
      </c>
      <c r="G125" s="53" t="e">
        <f>'Standard Cost Estimate'!$D125*'Standard Cost Estimate'!$F125</f>
        <v>#VALUE!</v>
      </c>
      <c r="H125" s="54" t="e">
        <f>'Standard Cost Estimate'!$G125/G$500</f>
        <v>#VALUE!</v>
      </c>
      <c r="I125" s="52" t="e">
        <f>Table1[[#This Row],[Low Bidder 
or CM/GC]]</f>
        <v>#VALUE!</v>
      </c>
      <c r="J125" s="53" t="e">
        <f>'Standard Cost Estimate'!$I125*'Standard Cost Estimate'!$D125</f>
        <v>#VALUE!</v>
      </c>
      <c r="K125" s="55" t="e">
        <f>'Standard Cost Estimate'!$J125/J$500</f>
        <v>#VALUE!</v>
      </c>
      <c r="L125" s="52" t="e">
        <f>TRIMMEAN(Table1[[#This Row],[Low Bidder 
or CM/GC]:[Bidder 23]],2/COUNT(Table1[[#This Row],[Low Bidder 
or CM/GC]:[Bidder 23]]))</f>
        <v>#VALUE!</v>
      </c>
      <c r="M125" s="53" t="e">
        <f>IF('Standard Cost Estimate'!$D125=0,0,'Standard Cost Estimate'!$D125*'Standard Cost Estimate'!$L125)</f>
        <v>#VALUE!</v>
      </c>
      <c r="N125" s="54" t="e">
        <f>'Standard Cost Estimate'!$M125/M$500</f>
        <v>#VALUE!</v>
      </c>
      <c r="O125" s="78" t="e">
        <f>MIN(Table1[[#This Row],[Low Bidder 
or CM/GC]:[Bidder 23]])*D125</f>
        <v>#VALUE!</v>
      </c>
      <c r="P125" s="65" t="e">
        <f>Table2[[#This Row],[LB
Amount]]</f>
        <v>#VALUE!</v>
      </c>
      <c r="Q125" s="79" t="e">
        <f>MAX(Table1[[#This Row],[Low Bidder 
or CM/GC]:[Bidder 23]])*D125</f>
        <v>#VALUE!</v>
      </c>
      <c r="R125" s="33" t="e">
        <f>('Standard Cost Estimate'!$J125-'Standard Cost Estimate'!$G125)/'Standard Cost Estimate'!$G125</f>
        <v>#VALUE!</v>
      </c>
      <c r="S125" s="32" t="e">
        <f>('Standard Cost Estimate'!$J125-'Standard Cost Estimate'!$M125)/'Standard Cost Estimate'!$M125</f>
        <v>#VALUE!</v>
      </c>
      <c r="T125" s="31" t="e">
        <f>'Standard Cost Estimate'!$J125-'Standard Cost Estimate'!$G125</f>
        <v>#VALUE!</v>
      </c>
      <c r="U125" s="28" t="e">
        <f>RANK('Standard Cost Estimate'!$J125,'Standard Cost Estimate'!$J$3:$J$499)</f>
        <v>#VALUE!</v>
      </c>
      <c r="V125" s="34" t="e">
        <f>LARGE('Standard Cost Estimate'!$J$3:$J$499,COUNT(J$3:'Standard Cost Estimate'!$J125))+IF(ISNUMBER(V124),V124,0)</f>
        <v>#VALUE!</v>
      </c>
      <c r="W125" s="28" t="e">
        <f>IF(V125/J$500&lt;0.8,COUNT(V$3:V125)+1,1)</f>
        <v>#VALUE!</v>
      </c>
      <c r="X125" s="35" t="e">
        <f>IF('Standard Cost Estimate'!$U125&lt;=MAX('Standard Cost Estimate'!$W$3:$W$499),"YES","NO")</f>
        <v>#VALUE!</v>
      </c>
      <c r="Y125" s="36" t="e">
        <f>IF(AND('Standard Cost Estimate'!$X125="YES",OR('Standard Cost Estimate'!$R125&gt;0.2,'Standard Cost Estimate'!$R125&lt;-0.2)),"ANALYZE"," ")</f>
        <v>#VALUE!</v>
      </c>
      <c r="Z125" s="72" t="e">
        <f>IF(AND('Standard Cost Estimate'!$X125="YES",OR('Standard Cost Estimate'!$S125&gt;0.2,'Standard Cost Estimate'!$S125&lt;-0.2)),"ANALYZE"," ")</f>
        <v>#VALUE!</v>
      </c>
      <c r="AA125" s="67" t="e">
        <f>RANK('Standard Cost Estimate'!$G125,'Standard Cost Estimate'!$G$3:$G$499)</f>
        <v>#VALUE!</v>
      </c>
      <c r="AB125" s="68" t="e">
        <f>LARGE('Standard Cost Estimate'!$G$3:$G$499,COUNT(G$3:'Standard Cost Estimate'!$G125))+IF(ISNUMBER(AB124),AB124,0)</f>
        <v>#VALUE!</v>
      </c>
      <c r="AC125" s="67" t="e">
        <f>IF(AB125/G$500&lt;0.8,COUNT(V$3:V125)+1,1)</f>
        <v>#VALUE!</v>
      </c>
      <c r="AD125" s="93" t="e">
        <f>IF('Standard Cost Estimate'!$AA125&lt;=MAX('Standard Cost Estimate'!$AC$3:$AC$499),"YES","NO")</f>
        <v>#VALUE!</v>
      </c>
      <c r="AE125" s="94" t="e">
        <f>IF(AND('Standard Cost Estimate'!$AD125="YES",ABS('Standard Cost Estimate'!$R125)&gt;0.2),"ANALYZE"," ")</f>
        <v>#VALUE!</v>
      </c>
      <c r="AF125" s="77"/>
    </row>
    <row r="126" spans="1:32" ht="15" thickBot="1" x14ac:dyDescent="0.4">
      <c r="A126" s="50" t="e">
        <f>Table1[[#This Row],[Item Line Number]]</f>
        <v>#VALUE!</v>
      </c>
      <c r="B126" s="50" t="e">
        <f>Table1[[#This Row],[Item Number]]</f>
        <v>#VALUE!</v>
      </c>
      <c r="C126" s="51" t="e">
        <f>Table1[[#This Row],[Item Description]]</f>
        <v>#VALUE!</v>
      </c>
      <c r="D126" s="50" t="e">
        <f>Table1[[#This Row],[Quantity]]</f>
        <v>#VALUE!</v>
      </c>
      <c r="E126" s="50" t="e">
        <f>Table1[[#This Row],[Units]]</f>
        <v>#VALUE!</v>
      </c>
      <c r="F126" s="52" t="e">
        <f>Table1[[#This Row],[Engineer''s Estimate (EE)]]</f>
        <v>#VALUE!</v>
      </c>
      <c r="G126" s="53" t="e">
        <f>'Standard Cost Estimate'!$D126*'Standard Cost Estimate'!$F126</f>
        <v>#VALUE!</v>
      </c>
      <c r="H126" s="54" t="e">
        <f>'Standard Cost Estimate'!$G126/G$500</f>
        <v>#VALUE!</v>
      </c>
      <c r="I126" s="52" t="e">
        <f>Table1[[#This Row],[Low Bidder 
or CM/GC]]</f>
        <v>#VALUE!</v>
      </c>
      <c r="J126" s="53" t="e">
        <f>'Standard Cost Estimate'!$I126*'Standard Cost Estimate'!$D126</f>
        <v>#VALUE!</v>
      </c>
      <c r="K126" s="55" t="e">
        <f>'Standard Cost Estimate'!$J126/J$500</f>
        <v>#VALUE!</v>
      </c>
      <c r="L126" s="52" t="e">
        <f>TRIMMEAN(Table1[[#This Row],[Low Bidder 
or CM/GC]:[Bidder 23]],2/COUNT(Table1[[#This Row],[Low Bidder 
or CM/GC]:[Bidder 23]]))</f>
        <v>#VALUE!</v>
      </c>
      <c r="M126" s="53" t="e">
        <f>IF('Standard Cost Estimate'!$D126=0,0,'Standard Cost Estimate'!$D126*'Standard Cost Estimate'!$L126)</f>
        <v>#VALUE!</v>
      </c>
      <c r="N126" s="54" t="e">
        <f>'Standard Cost Estimate'!$M126/M$500</f>
        <v>#VALUE!</v>
      </c>
      <c r="O126" s="78" t="e">
        <f>MIN(Table1[[#This Row],[Low Bidder 
or CM/GC]:[Bidder 23]])*D126</f>
        <v>#VALUE!</v>
      </c>
      <c r="P126" s="65" t="e">
        <f>Table2[[#This Row],[LB
Amount]]</f>
        <v>#VALUE!</v>
      </c>
      <c r="Q126" s="79" t="e">
        <f>MAX(Table1[[#This Row],[Low Bidder 
or CM/GC]:[Bidder 23]])*D126</f>
        <v>#VALUE!</v>
      </c>
      <c r="R126" s="33" t="e">
        <f>('Standard Cost Estimate'!$J126-'Standard Cost Estimate'!$G126)/'Standard Cost Estimate'!$G126</f>
        <v>#VALUE!</v>
      </c>
      <c r="S126" s="32" t="e">
        <f>('Standard Cost Estimate'!$J126-'Standard Cost Estimate'!$M126)/'Standard Cost Estimate'!$M126</f>
        <v>#VALUE!</v>
      </c>
      <c r="T126" s="31" t="e">
        <f>'Standard Cost Estimate'!$J126-'Standard Cost Estimate'!$G126</f>
        <v>#VALUE!</v>
      </c>
      <c r="U126" s="28" t="e">
        <f>RANK('Standard Cost Estimate'!$J126,'Standard Cost Estimate'!$J$3:$J$499)</f>
        <v>#VALUE!</v>
      </c>
      <c r="V126" s="34" t="e">
        <f>LARGE('Standard Cost Estimate'!$J$3:$J$499,COUNT(J$3:'Standard Cost Estimate'!$J126))+IF(ISNUMBER(V125),V125,0)</f>
        <v>#VALUE!</v>
      </c>
      <c r="W126" s="28" t="e">
        <f>IF(V126/J$500&lt;0.8,COUNT(V$3:V126)+1,1)</f>
        <v>#VALUE!</v>
      </c>
      <c r="X126" s="35" t="e">
        <f>IF('Standard Cost Estimate'!$U126&lt;=MAX('Standard Cost Estimate'!$W$3:$W$499),"YES","NO")</f>
        <v>#VALUE!</v>
      </c>
      <c r="Y126" s="36" t="e">
        <f>IF(AND('Standard Cost Estimate'!$X126="YES",OR('Standard Cost Estimate'!$R126&gt;0.2,'Standard Cost Estimate'!$R126&lt;-0.2)),"ANALYZE"," ")</f>
        <v>#VALUE!</v>
      </c>
      <c r="Z126" s="72" t="e">
        <f>IF(AND('Standard Cost Estimate'!$X126="YES",OR('Standard Cost Estimate'!$S126&gt;0.2,'Standard Cost Estimate'!$S126&lt;-0.2)),"ANALYZE"," ")</f>
        <v>#VALUE!</v>
      </c>
      <c r="AA126" s="67" t="e">
        <f>RANK('Standard Cost Estimate'!$G126,'Standard Cost Estimate'!$G$3:$G$499)</f>
        <v>#VALUE!</v>
      </c>
      <c r="AB126" s="68" t="e">
        <f>LARGE('Standard Cost Estimate'!$G$3:$G$499,COUNT(G$3:'Standard Cost Estimate'!$G126))+IF(ISNUMBER(AB125),AB125,0)</f>
        <v>#VALUE!</v>
      </c>
      <c r="AC126" s="67" t="e">
        <f>IF(AB126/G$500&lt;0.8,COUNT(V$3:V126)+1,1)</f>
        <v>#VALUE!</v>
      </c>
      <c r="AD126" s="93" t="e">
        <f>IF('Standard Cost Estimate'!$AA126&lt;=MAX('Standard Cost Estimate'!$AC$3:$AC$499),"YES","NO")</f>
        <v>#VALUE!</v>
      </c>
      <c r="AE126" s="94" t="e">
        <f>IF(AND('Standard Cost Estimate'!$AD126="YES",ABS('Standard Cost Estimate'!$R126)&gt;0.2),"ANALYZE"," ")</f>
        <v>#VALUE!</v>
      </c>
      <c r="AF126" s="77"/>
    </row>
    <row r="127" spans="1:32" ht="15" thickBot="1" x14ac:dyDescent="0.4">
      <c r="A127" s="50" t="e">
        <f>Table1[[#This Row],[Item Line Number]]</f>
        <v>#VALUE!</v>
      </c>
      <c r="B127" s="50" t="e">
        <f>Table1[[#This Row],[Item Number]]</f>
        <v>#VALUE!</v>
      </c>
      <c r="C127" s="51" t="e">
        <f>Table1[[#This Row],[Item Description]]</f>
        <v>#VALUE!</v>
      </c>
      <c r="D127" s="50" t="e">
        <f>Table1[[#This Row],[Quantity]]</f>
        <v>#VALUE!</v>
      </c>
      <c r="E127" s="50" t="e">
        <f>Table1[[#This Row],[Units]]</f>
        <v>#VALUE!</v>
      </c>
      <c r="F127" s="52" t="e">
        <f>Table1[[#This Row],[Engineer''s Estimate (EE)]]</f>
        <v>#VALUE!</v>
      </c>
      <c r="G127" s="53" t="e">
        <f>'Standard Cost Estimate'!$D127*'Standard Cost Estimate'!$F127</f>
        <v>#VALUE!</v>
      </c>
      <c r="H127" s="54" t="e">
        <f>'Standard Cost Estimate'!$G127/G$500</f>
        <v>#VALUE!</v>
      </c>
      <c r="I127" s="52" t="e">
        <f>Table1[[#This Row],[Low Bidder 
or CM/GC]]</f>
        <v>#VALUE!</v>
      </c>
      <c r="J127" s="53" t="e">
        <f>'Standard Cost Estimate'!$I127*'Standard Cost Estimate'!$D127</f>
        <v>#VALUE!</v>
      </c>
      <c r="K127" s="55" t="e">
        <f>'Standard Cost Estimate'!$J127/J$500</f>
        <v>#VALUE!</v>
      </c>
      <c r="L127" s="52" t="e">
        <f>TRIMMEAN(Table1[[#This Row],[Low Bidder 
or CM/GC]:[Bidder 23]],2/COUNT(Table1[[#This Row],[Low Bidder 
or CM/GC]:[Bidder 23]]))</f>
        <v>#VALUE!</v>
      </c>
      <c r="M127" s="53" t="e">
        <f>IF('Standard Cost Estimate'!$D127=0,0,'Standard Cost Estimate'!$D127*'Standard Cost Estimate'!$L127)</f>
        <v>#VALUE!</v>
      </c>
      <c r="N127" s="54" t="e">
        <f>'Standard Cost Estimate'!$M127/M$500</f>
        <v>#VALUE!</v>
      </c>
      <c r="O127" s="78" t="e">
        <f>MIN(Table1[[#This Row],[Low Bidder 
or CM/GC]:[Bidder 23]])*D127</f>
        <v>#VALUE!</v>
      </c>
      <c r="P127" s="65" t="e">
        <f>Table2[[#This Row],[LB
Amount]]</f>
        <v>#VALUE!</v>
      </c>
      <c r="Q127" s="79" t="e">
        <f>MAX(Table1[[#This Row],[Low Bidder 
or CM/GC]:[Bidder 23]])*D127</f>
        <v>#VALUE!</v>
      </c>
      <c r="R127" s="33" t="e">
        <f>('Standard Cost Estimate'!$J127-'Standard Cost Estimate'!$G127)/'Standard Cost Estimate'!$G127</f>
        <v>#VALUE!</v>
      </c>
      <c r="S127" s="32" t="e">
        <f>('Standard Cost Estimate'!$J127-'Standard Cost Estimate'!$M127)/'Standard Cost Estimate'!$M127</f>
        <v>#VALUE!</v>
      </c>
      <c r="T127" s="31" t="e">
        <f>'Standard Cost Estimate'!$J127-'Standard Cost Estimate'!$G127</f>
        <v>#VALUE!</v>
      </c>
      <c r="U127" s="28" t="e">
        <f>RANK('Standard Cost Estimate'!$J127,'Standard Cost Estimate'!$J$3:$J$499)</f>
        <v>#VALUE!</v>
      </c>
      <c r="V127" s="34" t="e">
        <f>LARGE('Standard Cost Estimate'!$J$3:$J$499,COUNT(J$3:'Standard Cost Estimate'!$J127))+IF(ISNUMBER(V126),V126,0)</f>
        <v>#VALUE!</v>
      </c>
      <c r="W127" s="28" t="e">
        <f>IF(V127/J$500&lt;0.8,COUNT(V$3:V127)+1,1)</f>
        <v>#VALUE!</v>
      </c>
      <c r="X127" s="35" t="e">
        <f>IF('Standard Cost Estimate'!$U127&lt;=MAX('Standard Cost Estimate'!$W$3:$W$499),"YES","NO")</f>
        <v>#VALUE!</v>
      </c>
      <c r="Y127" s="36" t="e">
        <f>IF(AND('Standard Cost Estimate'!$X127="YES",OR('Standard Cost Estimate'!$R127&gt;0.2,'Standard Cost Estimate'!$R127&lt;-0.2)),"ANALYZE"," ")</f>
        <v>#VALUE!</v>
      </c>
      <c r="Z127" s="72" t="e">
        <f>IF(AND('Standard Cost Estimate'!$X127="YES",OR('Standard Cost Estimate'!$S127&gt;0.2,'Standard Cost Estimate'!$S127&lt;-0.2)),"ANALYZE"," ")</f>
        <v>#VALUE!</v>
      </c>
      <c r="AA127" s="67" t="e">
        <f>RANK('Standard Cost Estimate'!$G127,'Standard Cost Estimate'!$G$3:$G$499)</f>
        <v>#VALUE!</v>
      </c>
      <c r="AB127" s="68" t="e">
        <f>LARGE('Standard Cost Estimate'!$G$3:$G$499,COUNT(G$3:'Standard Cost Estimate'!$G127))+IF(ISNUMBER(AB126),AB126,0)</f>
        <v>#VALUE!</v>
      </c>
      <c r="AC127" s="67" t="e">
        <f>IF(AB127/G$500&lt;0.8,COUNT(V$3:V127)+1,1)</f>
        <v>#VALUE!</v>
      </c>
      <c r="AD127" s="93" t="e">
        <f>IF('Standard Cost Estimate'!$AA127&lt;=MAX('Standard Cost Estimate'!$AC$3:$AC$499),"YES","NO")</f>
        <v>#VALUE!</v>
      </c>
      <c r="AE127" s="94" t="e">
        <f>IF(AND('Standard Cost Estimate'!$AD127="YES",ABS('Standard Cost Estimate'!$R127)&gt;0.2),"ANALYZE"," ")</f>
        <v>#VALUE!</v>
      </c>
      <c r="AF127" s="77"/>
    </row>
    <row r="128" spans="1:32" ht="15" thickBot="1" x14ac:dyDescent="0.4">
      <c r="A128" s="50" t="e">
        <f>Table1[[#This Row],[Item Line Number]]</f>
        <v>#VALUE!</v>
      </c>
      <c r="B128" s="50" t="e">
        <f>Table1[[#This Row],[Item Number]]</f>
        <v>#VALUE!</v>
      </c>
      <c r="C128" s="51" t="e">
        <f>Table1[[#This Row],[Item Description]]</f>
        <v>#VALUE!</v>
      </c>
      <c r="D128" s="50" t="e">
        <f>Table1[[#This Row],[Quantity]]</f>
        <v>#VALUE!</v>
      </c>
      <c r="E128" s="50" t="e">
        <f>Table1[[#This Row],[Units]]</f>
        <v>#VALUE!</v>
      </c>
      <c r="F128" s="52" t="e">
        <f>Table1[[#This Row],[Engineer''s Estimate (EE)]]</f>
        <v>#VALUE!</v>
      </c>
      <c r="G128" s="53" t="e">
        <f>'Standard Cost Estimate'!$D128*'Standard Cost Estimate'!$F128</f>
        <v>#VALUE!</v>
      </c>
      <c r="H128" s="54" t="e">
        <f>'Standard Cost Estimate'!$G128/G$500</f>
        <v>#VALUE!</v>
      </c>
      <c r="I128" s="52" t="e">
        <f>Table1[[#This Row],[Low Bidder 
or CM/GC]]</f>
        <v>#VALUE!</v>
      </c>
      <c r="J128" s="53" t="e">
        <f>'Standard Cost Estimate'!$I128*'Standard Cost Estimate'!$D128</f>
        <v>#VALUE!</v>
      </c>
      <c r="K128" s="55" t="e">
        <f>'Standard Cost Estimate'!$J128/J$500</f>
        <v>#VALUE!</v>
      </c>
      <c r="L128" s="52" t="e">
        <f>TRIMMEAN(Table1[[#This Row],[Low Bidder 
or CM/GC]:[Bidder 23]],2/COUNT(Table1[[#This Row],[Low Bidder 
or CM/GC]:[Bidder 23]]))</f>
        <v>#VALUE!</v>
      </c>
      <c r="M128" s="53" t="e">
        <f>IF('Standard Cost Estimate'!$D128=0,0,'Standard Cost Estimate'!$D128*'Standard Cost Estimate'!$L128)</f>
        <v>#VALUE!</v>
      </c>
      <c r="N128" s="54" t="e">
        <f>'Standard Cost Estimate'!$M128/M$500</f>
        <v>#VALUE!</v>
      </c>
      <c r="O128" s="78" t="e">
        <f>MIN(Table1[[#This Row],[Low Bidder 
or CM/GC]:[Bidder 23]])*D128</f>
        <v>#VALUE!</v>
      </c>
      <c r="P128" s="65" t="e">
        <f>Table2[[#This Row],[LB
Amount]]</f>
        <v>#VALUE!</v>
      </c>
      <c r="Q128" s="79" t="e">
        <f>MAX(Table1[[#This Row],[Low Bidder 
or CM/GC]:[Bidder 23]])*D128</f>
        <v>#VALUE!</v>
      </c>
      <c r="R128" s="33" t="e">
        <f>('Standard Cost Estimate'!$J128-'Standard Cost Estimate'!$G128)/'Standard Cost Estimate'!$G128</f>
        <v>#VALUE!</v>
      </c>
      <c r="S128" s="32" t="e">
        <f>('Standard Cost Estimate'!$J128-'Standard Cost Estimate'!$M128)/'Standard Cost Estimate'!$M128</f>
        <v>#VALUE!</v>
      </c>
      <c r="T128" s="31" t="e">
        <f>'Standard Cost Estimate'!$J128-'Standard Cost Estimate'!$G128</f>
        <v>#VALUE!</v>
      </c>
      <c r="U128" s="28" t="e">
        <f>RANK('Standard Cost Estimate'!$J128,'Standard Cost Estimate'!$J$3:$J$499)</f>
        <v>#VALUE!</v>
      </c>
      <c r="V128" s="34" t="e">
        <f>LARGE('Standard Cost Estimate'!$J$3:$J$499,COUNT(J$3:'Standard Cost Estimate'!$J128))+IF(ISNUMBER(V127),V127,0)</f>
        <v>#VALUE!</v>
      </c>
      <c r="W128" s="28" t="e">
        <f>IF(V128/J$500&lt;0.8,COUNT(V$3:V128)+1,1)</f>
        <v>#VALUE!</v>
      </c>
      <c r="X128" s="35" t="e">
        <f>IF('Standard Cost Estimate'!$U128&lt;=MAX('Standard Cost Estimate'!$W$3:$W$499),"YES","NO")</f>
        <v>#VALUE!</v>
      </c>
      <c r="Y128" s="36" t="e">
        <f>IF(AND('Standard Cost Estimate'!$X128="YES",OR('Standard Cost Estimate'!$R128&gt;0.2,'Standard Cost Estimate'!$R128&lt;-0.2)),"ANALYZE"," ")</f>
        <v>#VALUE!</v>
      </c>
      <c r="Z128" s="72" t="e">
        <f>IF(AND('Standard Cost Estimate'!$X128="YES",OR('Standard Cost Estimate'!$S128&gt;0.2,'Standard Cost Estimate'!$S128&lt;-0.2)),"ANALYZE"," ")</f>
        <v>#VALUE!</v>
      </c>
      <c r="AA128" s="67" t="e">
        <f>RANK('Standard Cost Estimate'!$G128,'Standard Cost Estimate'!$G$3:$G$499)</f>
        <v>#VALUE!</v>
      </c>
      <c r="AB128" s="68" t="e">
        <f>LARGE('Standard Cost Estimate'!$G$3:$G$499,COUNT(G$3:'Standard Cost Estimate'!$G128))+IF(ISNUMBER(AB127),AB127,0)</f>
        <v>#VALUE!</v>
      </c>
      <c r="AC128" s="67" t="e">
        <f>IF(AB128/G$500&lt;0.8,COUNT(V$3:V128)+1,1)</f>
        <v>#VALUE!</v>
      </c>
      <c r="AD128" s="93" t="e">
        <f>IF('Standard Cost Estimate'!$AA128&lt;=MAX('Standard Cost Estimate'!$AC$3:$AC$499),"YES","NO")</f>
        <v>#VALUE!</v>
      </c>
      <c r="AE128" s="94" t="e">
        <f>IF(AND('Standard Cost Estimate'!$AD128="YES",ABS('Standard Cost Estimate'!$R128)&gt;0.2),"ANALYZE"," ")</f>
        <v>#VALUE!</v>
      </c>
      <c r="AF128" s="77"/>
    </row>
    <row r="129" spans="1:32" ht="15" thickBot="1" x14ac:dyDescent="0.4">
      <c r="A129" s="50" t="e">
        <f>Table1[[#This Row],[Item Line Number]]</f>
        <v>#VALUE!</v>
      </c>
      <c r="B129" s="50" t="e">
        <f>Table1[[#This Row],[Item Number]]</f>
        <v>#VALUE!</v>
      </c>
      <c r="C129" s="51" t="e">
        <f>Table1[[#This Row],[Item Description]]</f>
        <v>#VALUE!</v>
      </c>
      <c r="D129" s="50" t="e">
        <f>Table1[[#This Row],[Quantity]]</f>
        <v>#VALUE!</v>
      </c>
      <c r="E129" s="50" t="e">
        <f>Table1[[#This Row],[Units]]</f>
        <v>#VALUE!</v>
      </c>
      <c r="F129" s="52" t="e">
        <f>Table1[[#This Row],[Engineer''s Estimate (EE)]]</f>
        <v>#VALUE!</v>
      </c>
      <c r="G129" s="53" t="e">
        <f>'Standard Cost Estimate'!$D129*'Standard Cost Estimate'!$F129</f>
        <v>#VALUE!</v>
      </c>
      <c r="H129" s="54" t="e">
        <f>'Standard Cost Estimate'!$G129/G$500</f>
        <v>#VALUE!</v>
      </c>
      <c r="I129" s="52" t="e">
        <f>Table1[[#This Row],[Low Bidder 
or CM/GC]]</f>
        <v>#VALUE!</v>
      </c>
      <c r="J129" s="53" t="e">
        <f>'Standard Cost Estimate'!$I129*'Standard Cost Estimate'!$D129</f>
        <v>#VALUE!</v>
      </c>
      <c r="K129" s="55" t="e">
        <f>'Standard Cost Estimate'!$J129/J$500</f>
        <v>#VALUE!</v>
      </c>
      <c r="L129" s="52" t="e">
        <f>TRIMMEAN(Table1[[#This Row],[Low Bidder 
or CM/GC]:[Bidder 23]],2/COUNT(Table1[[#This Row],[Low Bidder 
or CM/GC]:[Bidder 23]]))</f>
        <v>#VALUE!</v>
      </c>
      <c r="M129" s="53" t="e">
        <f>IF('Standard Cost Estimate'!$D129=0,0,'Standard Cost Estimate'!$D129*'Standard Cost Estimate'!$L129)</f>
        <v>#VALUE!</v>
      </c>
      <c r="N129" s="54" t="e">
        <f>'Standard Cost Estimate'!$M129/M$500</f>
        <v>#VALUE!</v>
      </c>
      <c r="O129" s="78" t="e">
        <f>MIN(Table1[[#This Row],[Low Bidder 
or CM/GC]:[Bidder 23]])*D129</f>
        <v>#VALUE!</v>
      </c>
      <c r="P129" s="65" t="e">
        <f>Table2[[#This Row],[LB
Amount]]</f>
        <v>#VALUE!</v>
      </c>
      <c r="Q129" s="79" t="e">
        <f>MAX(Table1[[#This Row],[Low Bidder 
or CM/GC]:[Bidder 23]])*D129</f>
        <v>#VALUE!</v>
      </c>
      <c r="R129" s="33" t="e">
        <f>('Standard Cost Estimate'!$J129-'Standard Cost Estimate'!$G129)/'Standard Cost Estimate'!$G129</f>
        <v>#VALUE!</v>
      </c>
      <c r="S129" s="32" t="e">
        <f>('Standard Cost Estimate'!$J129-'Standard Cost Estimate'!$M129)/'Standard Cost Estimate'!$M129</f>
        <v>#VALUE!</v>
      </c>
      <c r="T129" s="31" t="e">
        <f>'Standard Cost Estimate'!$J129-'Standard Cost Estimate'!$G129</f>
        <v>#VALUE!</v>
      </c>
      <c r="U129" s="28" t="e">
        <f>RANK('Standard Cost Estimate'!$J129,'Standard Cost Estimate'!$J$3:$J$499)</f>
        <v>#VALUE!</v>
      </c>
      <c r="V129" s="34" t="e">
        <f>LARGE('Standard Cost Estimate'!$J$3:$J$499,COUNT(J$3:'Standard Cost Estimate'!$J129))+IF(ISNUMBER(V128),V128,0)</f>
        <v>#VALUE!</v>
      </c>
      <c r="W129" s="28" t="e">
        <f>IF(V129/J$500&lt;0.8,COUNT(V$3:V129)+1,1)</f>
        <v>#VALUE!</v>
      </c>
      <c r="X129" s="35" t="e">
        <f>IF('Standard Cost Estimate'!$U129&lt;=MAX('Standard Cost Estimate'!$W$3:$W$499),"YES","NO")</f>
        <v>#VALUE!</v>
      </c>
      <c r="Y129" s="36" t="e">
        <f>IF(AND('Standard Cost Estimate'!$X129="YES",OR('Standard Cost Estimate'!$R129&gt;0.2,'Standard Cost Estimate'!$R129&lt;-0.2)),"ANALYZE"," ")</f>
        <v>#VALUE!</v>
      </c>
      <c r="Z129" s="72" t="e">
        <f>IF(AND('Standard Cost Estimate'!$X129="YES",OR('Standard Cost Estimate'!$S129&gt;0.2,'Standard Cost Estimate'!$S129&lt;-0.2)),"ANALYZE"," ")</f>
        <v>#VALUE!</v>
      </c>
      <c r="AA129" s="67" t="e">
        <f>RANK('Standard Cost Estimate'!$G129,'Standard Cost Estimate'!$G$3:$G$499)</f>
        <v>#VALUE!</v>
      </c>
      <c r="AB129" s="68" t="e">
        <f>LARGE('Standard Cost Estimate'!$G$3:$G$499,COUNT(G$3:'Standard Cost Estimate'!$G129))+IF(ISNUMBER(AB128),AB128,0)</f>
        <v>#VALUE!</v>
      </c>
      <c r="AC129" s="67" t="e">
        <f>IF(AB129/G$500&lt;0.8,COUNT(V$3:V129)+1,1)</f>
        <v>#VALUE!</v>
      </c>
      <c r="AD129" s="93" t="e">
        <f>IF('Standard Cost Estimate'!$AA129&lt;=MAX('Standard Cost Estimate'!$AC$3:$AC$499),"YES","NO")</f>
        <v>#VALUE!</v>
      </c>
      <c r="AE129" s="94" t="e">
        <f>IF(AND('Standard Cost Estimate'!$AD129="YES",ABS('Standard Cost Estimate'!$R129)&gt;0.2),"ANALYZE"," ")</f>
        <v>#VALUE!</v>
      </c>
      <c r="AF129" s="77"/>
    </row>
    <row r="130" spans="1:32" ht="15" thickBot="1" x14ac:dyDescent="0.4">
      <c r="A130" s="50" t="e">
        <f>Table1[[#This Row],[Item Line Number]]</f>
        <v>#VALUE!</v>
      </c>
      <c r="B130" s="50" t="e">
        <f>Table1[[#This Row],[Item Number]]</f>
        <v>#VALUE!</v>
      </c>
      <c r="C130" s="51" t="e">
        <f>Table1[[#This Row],[Item Description]]</f>
        <v>#VALUE!</v>
      </c>
      <c r="D130" s="50" t="e">
        <f>Table1[[#This Row],[Quantity]]</f>
        <v>#VALUE!</v>
      </c>
      <c r="E130" s="50" t="e">
        <f>Table1[[#This Row],[Units]]</f>
        <v>#VALUE!</v>
      </c>
      <c r="F130" s="52" t="e">
        <f>Table1[[#This Row],[Engineer''s Estimate (EE)]]</f>
        <v>#VALUE!</v>
      </c>
      <c r="G130" s="53" t="e">
        <f>'Standard Cost Estimate'!$D130*'Standard Cost Estimate'!$F130</f>
        <v>#VALUE!</v>
      </c>
      <c r="H130" s="54" t="e">
        <f>'Standard Cost Estimate'!$G130/G$500</f>
        <v>#VALUE!</v>
      </c>
      <c r="I130" s="52" t="e">
        <f>Table1[[#This Row],[Low Bidder 
or CM/GC]]</f>
        <v>#VALUE!</v>
      </c>
      <c r="J130" s="53" t="e">
        <f>'Standard Cost Estimate'!$I130*'Standard Cost Estimate'!$D130</f>
        <v>#VALUE!</v>
      </c>
      <c r="K130" s="55" t="e">
        <f>'Standard Cost Estimate'!$J130/J$500</f>
        <v>#VALUE!</v>
      </c>
      <c r="L130" s="52" t="e">
        <f>TRIMMEAN(Table1[[#This Row],[Low Bidder 
or CM/GC]:[Bidder 23]],2/COUNT(Table1[[#This Row],[Low Bidder 
or CM/GC]:[Bidder 23]]))</f>
        <v>#VALUE!</v>
      </c>
      <c r="M130" s="53" t="e">
        <f>IF('Standard Cost Estimate'!$D130=0,0,'Standard Cost Estimate'!$D130*'Standard Cost Estimate'!$L130)</f>
        <v>#VALUE!</v>
      </c>
      <c r="N130" s="54" t="e">
        <f>'Standard Cost Estimate'!$M130/M$500</f>
        <v>#VALUE!</v>
      </c>
      <c r="O130" s="78" t="e">
        <f>MIN(Table1[[#This Row],[Low Bidder 
or CM/GC]:[Bidder 23]])*D130</f>
        <v>#VALUE!</v>
      </c>
      <c r="P130" s="65" t="e">
        <f>Table2[[#This Row],[LB
Amount]]</f>
        <v>#VALUE!</v>
      </c>
      <c r="Q130" s="79" t="e">
        <f>MAX(Table1[[#This Row],[Low Bidder 
or CM/GC]:[Bidder 23]])*D130</f>
        <v>#VALUE!</v>
      </c>
      <c r="R130" s="33" t="e">
        <f>('Standard Cost Estimate'!$J130-'Standard Cost Estimate'!$G130)/'Standard Cost Estimate'!$G130</f>
        <v>#VALUE!</v>
      </c>
      <c r="S130" s="32" t="e">
        <f>('Standard Cost Estimate'!$J130-'Standard Cost Estimate'!$M130)/'Standard Cost Estimate'!$M130</f>
        <v>#VALUE!</v>
      </c>
      <c r="T130" s="31" t="e">
        <f>'Standard Cost Estimate'!$J130-'Standard Cost Estimate'!$G130</f>
        <v>#VALUE!</v>
      </c>
      <c r="U130" s="28" t="e">
        <f>RANK('Standard Cost Estimate'!$J130,'Standard Cost Estimate'!$J$3:$J$499)</f>
        <v>#VALUE!</v>
      </c>
      <c r="V130" s="34" t="e">
        <f>LARGE('Standard Cost Estimate'!$J$3:$J$499,COUNT(J$3:'Standard Cost Estimate'!$J130))+IF(ISNUMBER(V129),V129,0)</f>
        <v>#VALUE!</v>
      </c>
      <c r="W130" s="28" t="e">
        <f>IF(V130/J$500&lt;0.8,COUNT(V$3:V130)+1,1)</f>
        <v>#VALUE!</v>
      </c>
      <c r="X130" s="35" t="e">
        <f>IF('Standard Cost Estimate'!$U130&lt;=MAX('Standard Cost Estimate'!$W$3:$W$499),"YES","NO")</f>
        <v>#VALUE!</v>
      </c>
      <c r="Y130" s="36" t="e">
        <f>IF(AND('Standard Cost Estimate'!$X130="YES",OR('Standard Cost Estimate'!$R130&gt;0.2,'Standard Cost Estimate'!$R130&lt;-0.2)),"ANALYZE"," ")</f>
        <v>#VALUE!</v>
      </c>
      <c r="Z130" s="72" t="e">
        <f>IF(AND('Standard Cost Estimate'!$X130="YES",OR('Standard Cost Estimate'!$S130&gt;0.2,'Standard Cost Estimate'!$S130&lt;-0.2)),"ANALYZE"," ")</f>
        <v>#VALUE!</v>
      </c>
      <c r="AA130" s="67" t="e">
        <f>RANK('Standard Cost Estimate'!$G130,'Standard Cost Estimate'!$G$3:$G$499)</f>
        <v>#VALUE!</v>
      </c>
      <c r="AB130" s="68" t="e">
        <f>LARGE('Standard Cost Estimate'!$G$3:$G$499,COUNT(G$3:'Standard Cost Estimate'!$G130))+IF(ISNUMBER(AB129),AB129,0)</f>
        <v>#VALUE!</v>
      </c>
      <c r="AC130" s="67" t="e">
        <f>IF(AB130/G$500&lt;0.8,COUNT(V$3:V130)+1,1)</f>
        <v>#VALUE!</v>
      </c>
      <c r="AD130" s="93" t="e">
        <f>IF('Standard Cost Estimate'!$AA130&lt;=MAX('Standard Cost Estimate'!$AC$3:$AC$499),"YES","NO")</f>
        <v>#VALUE!</v>
      </c>
      <c r="AE130" s="94" t="e">
        <f>IF(AND('Standard Cost Estimate'!$AD130="YES",ABS('Standard Cost Estimate'!$R130)&gt;0.2),"ANALYZE"," ")</f>
        <v>#VALUE!</v>
      </c>
      <c r="AF130" s="77"/>
    </row>
    <row r="131" spans="1:32" ht="15" thickBot="1" x14ac:dyDescent="0.4">
      <c r="A131" s="50" t="e">
        <f>Table1[[#This Row],[Item Line Number]]</f>
        <v>#VALUE!</v>
      </c>
      <c r="B131" s="50" t="e">
        <f>Table1[[#This Row],[Item Number]]</f>
        <v>#VALUE!</v>
      </c>
      <c r="C131" s="51" t="e">
        <f>Table1[[#This Row],[Item Description]]</f>
        <v>#VALUE!</v>
      </c>
      <c r="D131" s="50" t="e">
        <f>Table1[[#This Row],[Quantity]]</f>
        <v>#VALUE!</v>
      </c>
      <c r="E131" s="50" t="e">
        <f>Table1[[#This Row],[Units]]</f>
        <v>#VALUE!</v>
      </c>
      <c r="F131" s="52" t="e">
        <f>Table1[[#This Row],[Engineer''s Estimate (EE)]]</f>
        <v>#VALUE!</v>
      </c>
      <c r="G131" s="53" t="e">
        <f>'Standard Cost Estimate'!$D131*'Standard Cost Estimate'!$F131</f>
        <v>#VALUE!</v>
      </c>
      <c r="H131" s="54" t="e">
        <f>'Standard Cost Estimate'!$G131/G$500</f>
        <v>#VALUE!</v>
      </c>
      <c r="I131" s="52" t="e">
        <f>Table1[[#This Row],[Low Bidder 
or CM/GC]]</f>
        <v>#VALUE!</v>
      </c>
      <c r="J131" s="53" t="e">
        <f>'Standard Cost Estimate'!$I131*'Standard Cost Estimate'!$D131</f>
        <v>#VALUE!</v>
      </c>
      <c r="K131" s="55" t="e">
        <f>'Standard Cost Estimate'!$J131/J$500</f>
        <v>#VALUE!</v>
      </c>
      <c r="L131" s="52" t="e">
        <f>TRIMMEAN(Table1[[#This Row],[Low Bidder 
or CM/GC]:[Bidder 23]],2/COUNT(Table1[[#This Row],[Low Bidder 
or CM/GC]:[Bidder 23]]))</f>
        <v>#VALUE!</v>
      </c>
      <c r="M131" s="53" t="e">
        <f>IF('Standard Cost Estimate'!$D131=0,0,'Standard Cost Estimate'!$D131*'Standard Cost Estimate'!$L131)</f>
        <v>#VALUE!</v>
      </c>
      <c r="N131" s="54" t="e">
        <f>'Standard Cost Estimate'!$M131/M$500</f>
        <v>#VALUE!</v>
      </c>
      <c r="O131" s="78" t="e">
        <f>MIN(Table1[[#This Row],[Low Bidder 
or CM/GC]:[Bidder 23]])*D131</f>
        <v>#VALUE!</v>
      </c>
      <c r="P131" s="65" t="e">
        <f>Table2[[#This Row],[LB
Amount]]</f>
        <v>#VALUE!</v>
      </c>
      <c r="Q131" s="79" t="e">
        <f>MAX(Table1[[#This Row],[Low Bidder 
or CM/GC]:[Bidder 23]])*D131</f>
        <v>#VALUE!</v>
      </c>
      <c r="R131" s="33" t="e">
        <f>('Standard Cost Estimate'!$J131-'Standard Cost Estimate'!$G131)/'Standard Cost Estimate'!$G131</f>
        <v>#VALUE!</v>
      </c>
      <c r="S131" s="32" t="e">
        <f>('Standard Cost Estimate'!$J131-'Standard Cost Estimate'!$M131)/'Standard Cost Estimate'!$M131</f>
        <v>#VALUE!</v>
      </c>
      <c r="T131" s="31" t="e">
        <f>'Standard Cost Estimate'!$J131-'Standard Cost Estimate'!$G131</f>
        <v>#VALUE!</v>
      </c>
      <c r="U131" s="28" t="e">
        <f>RANK('Standard Cost Estimate'!$J131,'Standard Cost Estimate'!$J$3:$J$499)</f>
        <v>#VALUE!</v>
      </c>
      <c r="V131" s="34" t="e">
        <f>LARGE('Standard Cost Estimate'!$J$3:$J$499,COUNT(J$3:'Standard Cost Estimate'!$J131))+IF(ISNUMBER(V130),V130,0)</f>
        <v>#VALUE!</v>
      </c>
      <c r="W131" s="28" t="e">
        <f>IF(V131/J$500&lt;0.8,COUNT(V$3:V131)+1,1)</f>
        <v>#VALUE!</v>
      </c>
      <c r="X131" s="35" t="e">
        <f>IF('Standard Cost Estimate'!$U131&lt;=MAX('Standard Cost Estimate'!$W$3:$W$499),"YES","NO")</f>
        <v>#VALUE!</v>
      </c>
      <c r="Y131" s="36" t="e">
        <f>IF(AND('Standard Cost Estimate'!$X131="YES",OR('Standard Cost Estimate'!$R131&gt;0.2,'Standard Cost Estimate'!$R131&lt;-0.2)),"ANALYZE"," ")</f>
        <v>#VALUE!</v>
      </c>
      <c r="Z131" s="72" t="e">
        <f>IF(AND('Standard Cost Estimate'!$X131="YES",OR('Standard Cost Estimate'!$S131&gt;0.2,'Standard Cost Estimate'!$S131&lt;-0.2)),"ANALYZE"," ")</f>
        <v>#VALUE!</v>
      </c>
      <c r="AA131" s="67" t="e">
        <f>RANK('Standard Cost Estimate'!$G131,'Standard Cost Estimate'!$G$3:$G$499)</f>
        <v>#VALUE!</v>
      </c>
      <c r="AB131" s="68" t="e">
        <f>LARGE('Standard Cost Estimate'!$G$3:$G$499,COUNT(G$3:'Standard Cost Estimate'!$G131))+IF(ISNUMBER(AB130),AB130,0)</f>
        <v>#VALUE!</v>
      </c>
      <c r="AC131" s="67" t="e">
        <f>IF(AB131/G$500&lt;0.8,COUNT(V$3:V131)+1,1)</f>
        <v>#VALUE!</v>
      </c>
      <c r="AD131" s="93" t="e">
        <f>IF('Standard Cost Estimate'!$AA131&lt;=MAX('Standard Cost Estimate'!$AC$3:$AC$499),"YES","NO")</f>
        <v>#VALUE!</v>
      </c>
      <c r="AE131" s="94" t="e">
        <f>IF(AND('Standard Cost Estimate'!$AD131="YES",ABS('Standard Cost Estimate'!$R131)&gt;0.2),"ANALYZE"," ")</f>
        <v>#VALUE!</v>
      </c>
      <c r="AF131" s="77"/>
    </row>
    <row r="132" spans="1:32" ht="15" thickBot="1" x14ac:dyDescent="0.4">
      <c r="A132" s="50" t="e">
        <f>Table1[[#This Row],[Item Line Number]]</f>
        <v>#VALUE!</v>
      </c>
      <c r="B132" s="50" t="e">
        <f>Table1[[#This Row],[Item Number]]</f>
        <v>#VALUE!</v>
      </c>
      <c r="C132" s="51" t="e">
        <f>Table1[[#This Row],[Item Description]]</f>
        <v>#VALUE!</v>
      </c>
      <c r="D132" s="50" t="e">
        <f>Table1[[#This Row],[Quantity]]</f>
        <v>#VALUE!</v>
      </c>
      <c r="E132" s="50" t="e">
        <f>Table1[[#This Row],[Units]]</f>
        <v>#VALUE!</v>
      </c>
      <c r="F132" s="52" t="e">
        <f>Table1[[#This Row],[Engineer''s Estimate (EE)]]</f>
        <v>#VALUE!</v>
      </c>
      <c r="G132" s="53" t="e">
        <f>'Standard Cost Estimate'!$D132*'Standard Cost Estimate'!$F132</f>
        <v>#VALUE!</v>
      </c>
      <c r="H132" s="54" t="e">
        <f>'Standard Cost Estimate'!$G132/G$500</f>
        <v>#VALUE!</v>
      </c>
      <c r="I132" s="52" t="e">
        <f>Table1[[#This Row],[Low Bidder 
or CM/GC]]</f>
        <v>#VALUE!</v>
      </c>
      <c r="J132" s="53" t="e">
        <f>'Standard Cost Estimate'!$I132*'Standard Cost Estimate'!$D132</f>
        <v>#VALUE!</v>
      </c>
      <c r="K132" s="55" t="e">
        <f>'Standard Cost Estimate'!$J132/J$500</f>
        <v>#VALUE!</v>
      </c>
      <c r="L132" s="52" t="e">
        <f>TRIMMEAN(Table1[[#This Row],[Low Bidder 
or CM/GC]:[Bidder 23]],2/COUNT(Table1[[#This Row],[Low Bidder 
or CM/GC]:[Bidder 23]]))</f>
        <v>#VALUE!</v>
      </c>
      <c r="M132" s="53" t="e">
        <f>IF('Standard Cost Estimate'!$D132=0,0,'Standard Cost Estimate'!$D132*'Standard Cost Estimate'!$L132)</f>
        <v>#VALUE!</v>
      </c>
      <c r="N132" s="54" t="e">
        <f>'Standard Cost Estimate'!$M132/M$500</f>
        <v>#VALUE!</v>
      </c>
      <c r="O132" s="78" t="e">
        <f>MIN(Table1[[#This Row],[Low Bidder 
or CM/GC]:[Bidder 23]])*D132</f>
        <v>#VALUE!</v>
      </c>
      <c r="P132" s="65" t="e">
        <f>Table2[[#This Row],[LB
Amount]]</f>
        <v>#VALUE!</v>
      </c>
      <c r="Q132" s="79" t="e">
        <f>MAX(Table1[[#This Row],[Low Bidder 
or CM/GC]:[Bidder 23]])*D132</f>
        <v>#VALUE!</v>
      </c>
      <c r="R132" s="33" t="e">
        <f>('Standard Cost Estimate'!$J132-'Standard Cost Estimate'!$G132)/'Standard Cost Estimate'!$G132</f>
        <v>#VALUE!</v>
      </c>
      <c r="S132" s="32" t="e">
        <f>('Standard Cost Estimate'!$J132-'Standard Cost Estimate'!$M132)/'Standard Cost Estimate'!$M132</f>
        <v>#VALUE!</v>
      </c>
      <c r="T132" s="31" t="e">
        <f>'Standard Cost Estimate'!$J132-'Standard Cost Estimate'!$G132</f>
        <v>#VALUE!</v>
      </c>
      <c r="U132" s="28" t="e">
        <f>RANK('Standard Cost Estimate'!$J132,'Standard Cost Estimate'!$J$3:$J$499)</f>
        <v>#VALUE!</v>
      </c>
      <c r="V132" s="34" t="e">
        <f>LARGE('Standard Cost Estimate'!$J$3:$J$499,COUNT(J$3:'Standard Cost Estimate'!$J132))+IF(ISNUMBER(V131),V131,0)</f>
        <v>#VALUE!</v>
      </c>
      <c r="W132" s="28" t="e">
        <f>IF(V132/J$500&lt;0.8,COUNT(V$3:V132)+1,1)</f>
        <v>#VALUE!</v>
      </c>
      <c r="X132" s="35" t="e">
        <f>IF('Standard Cost Estimate'!$U132&lt;=MAX('Standard Cost Estimate'!$W$3:$W$499),"YES","NO")</f>
        <v>#VALUE!</v>
      </c>
      <c r="Y132" s="36" t="e">
        <f>IF(AND('Standard Cost Estimate'!$X132="YES",OR('Standard Cost Estimate'!$R132&gt;0.2,'Standard Cost Estimate'!$R132&lt;-0.2)),"ANALYZE"," ")</f>
        <v>#VALUE!</v>
      </c>
      <c r="Z132" s="72" t="e">
        <f>IF(AND('Standard Cost Estimate'!$X132="YES",OR('Standard Cost Estimate'!$S132&gt;0.2,'Standard Cost Estimate'!$S132&lt;-0.2)),"ANALYZE"," ")</f>
        <v>#VALUE!</v>
      </c>
      <c r="AA132" s="67" t="e">
        <f>RANK('Standard Cost Estimate'!$G132,'Standard Cost Estimate'!$G$3:$G$499)</f>
        <v>#VALUE!</v>
      </c>
      <c r="AB132" s="68" t="e">
        <f>LARGE('Standard Cost Estimate'!$G$3:$G$499,COUNT(G$3:'Standard Cost Estimate'!$G132))+IF(ISNUMBER(AB131),AB131,0)</f>
        <v>#VALUE!</v>
      </c>
      <c r="AC132" s="67" t="e">
        <f>IF(AB132/G$500&lt;0.8,COUNT(V$3:V132)+1,1)</f>
        <v>#VALUE!</v>
      </c>
      <c r="AD132" s="93" t="e">
        <f>IF('Standard Cost Estimate'!$AA132&lt;=MAX('Standard Cost Estimate'!$AC$3:$AC$499),"YES","NO")</f>
        <v>#VALUE!</v>
      </c>
      <c r="AE132" s="94" t="e">
        <f>IF(AND('Standard Cost Estimate'!$AD132="YES",ABS('Standard Cost Estimate'!$R132)&gt;0.2),"ANALYZE"," ")</f>
        <v>#VALUE!</v>
      </c>
      <c r="AF132" s="77"/>
    </row>
    <row r="133" spans="1:32" ht="15" thickBot="1" x14ac:dyDescent="0.4">
      <c r="A133" s="50" t="e">
        <f>Table1[[#This Row],[Item Line Number]]</f>
        <v>#VALUE!</v>
      </c>
      <c r="B133" s="50" t="e">
        <f>Table1[[#This Row],[Item Number]]</f>
        <v>#VALUE!</v>
      </c>
      <c r="C133" s="51" t="e">
        <f>Table1[[#This Row],[Item Description]]</f>
        <v>#VALUE!</v>
      </c>
      <c r="D133" s="50" t="e">
        <f>Table1[[#This Row],[Quantity]]</f>
        <v>#VALUE!</v>
      </c>
      <c r="E133" s="50" t="e">
        <f>Table1[[#This Row],[Units]]</f>
        <v>#VALUE!</v>
      </c>
      <c r="F133" s="52" t="e">
        <f>Table1[[#This Row],[Engineer''s Estimate (EE)]]</f>
        <v>#VALUE!</v>
      </c>
      <c r="G133" s="53" t="e">
        <f>'Standard Cost Estimate'!$D133*'Standard Cost Estimate'!$F133</f>
        <v>#VALUE!</v>
      </c>
      <c r="H133" s="54" t="e">
        <f>'Standard Cost Estimate'!$G133/G$500</f>
        <v>#VALUE!</v>
      </c>
      <c r="I133" s="52" t="e">
        <f>Table1[[#This Row],[Low Bidder 
or CM/GC]]</f>
        <v>#VALUE!</v>
      </c>
      <c r="J133" s="53" t="e">
        <f>'Standard Cost Estimate'!$I133*'Standard Cost Estimate'!$D133</f>
        <v>#VALUE!</v>
      </c>
      <c r="K133" s="55" t="e">
        <f>'Standard Cost Estimate'!$J133/J$500</f>
        <v>#VALUE!</v>
      </c>
      <c r="L133" s="52" t="e">
        <f>TRIMMEAN(Table1[[#This Row],[Low Bidder 
or CM/GC]:[Bidder 23]],2/COUNT(Table1[[#This Row],[Low Bidder 
or CM/GC]:[Bidder 23]]))</f>
        <v>#VALUE!</v>
      </c>
      <c r="M133" s="53" t="e">
        <f>IF('Standard Cost Estimate'!$D133=0,0,'Standard Cost Estimate'!$D133*'Standard Cost Estimate'!$L133)</f>
        <v>#VALUE!</v>
      </c>
      <c r="N133" s="54" t="e">
        <f>'Standard Cost Estimate'!$M133/M$500</f>
        <v>#VALUE!</v>
      </c>
      <c r="O133" s="78" t="e">
        <f>MIN(Table1[[#This Row],[Low Bidder 
or CM/GC]:[Bidder 23]])*D133</f>
        <v>#VALUE!</v>
      </c>
      <c r="P133" s="65" t="e">
        <f>Table2[[#This Row],[LB
Amount]]</f>
        <v>#VALUE!</v>
      </c>
      <c r="Q133" s="79" t="e">
        <f>MAX(Table1[[#This Row],[Low Bidder 
or CM/GC]:[Bidder 23]])*D133</f>
        <v>#VALUE!</v>
      </c>
      <c r="R133" s="33" t="e">
        <f>('Standard Cost Estimate'!$J133-'Standard Cost Estimate'!$G133)/'Standard Cost Estimate'!$G133</f>
        <v>#VALUE!</v>
      </c>
      <c r="S133" s="32" t="e">
        <f>('Standard Cost Estimate'!$J133-'Standard Cost Estimate'!$M133)/'Standard Cost Estimate'!$M133</f>
        <v>#VALUE!</v>
      </c>
      <c r="T133" s="31" t="e">
        <f>'Standard Cost Estimate'!$J133-'Standard Cost Estimate'!$G133</f>
        <v>#VALUE!</v>
      </c>
      <c r="U133" s="28" t="e">
        <f>RANK('Standard Cost Estimate'!$J133,'Standard Cost Estimate'!$J$3:$J$499)</f>
        <v>#VALUE!</v>
      </c>
      <c r="V133" s="34" t="e">
        <f>LARGE('Standard Cost Estimate'!$J$3:$J$499,COUNT(J$3:'Standard Cost Estimate'!$J133))+IF(ISNUMBER(V132),V132,0)</f>
        <v>#VALUE!</v>
      </c>
      <c r="W133" s="28" t="e">
        <f>IF(V133/J$500&lt;0.8,COUNT(V$3:V133)+1,1)</f>
        <v>#VALUE!</v>
      </c>
      <c r="X133" s="35" t="e">
        <f>IF('Standard Cost Estimate'!$U133&lt;=MAX('Standard Cost Estimate'!$W$3:$W$499),"YES","NO")</f>
        <v>#VALUE!</v>
      </c>
      <c r="Y133" s="36" t="e">
        <f>IF(AND('Standard Cost Estimate'!$X133="YES",OR('Standard Cost Estimate'!$R133&gt;0.2,'Standard Cost Estimate'!$R133&lt;-0.2)),"ANALYZE"," ")</f>
        <v>#VALUE!</v>
      </c>
      <c r="Z133" s="72" t="e">
        <f>IF(AND('Standard Cost Estimate'!$X133="YES",OR('Standard Cost Estimate'!$S133&gt;0.2,'Standard Cost Estimate'!$S133&lt;-0.2)),"ANALYZE"," ")</f>
        <v>#VALUE!</v>
      </c>
      <c r="AA133" s="67" t="e">
        <f>RANK('Standard Cost Estimate'!$G133,'Standard Cost Estimate'!$G$3:$G$499)</f>
        <v>#VALUE!</v>
      </c>
      <c r="AB133" s="68" t="e">
        <f>LARGE('Standard Cost Estimate'!$G$3:$G$499,COUNT(G$3:'Standard Cost Estimate'!$G133))+IF(ISNUMBER(AB132),AB132,0)</f>
        <v>#VALUE!</v>
      </c>
      <c r="AC133" s="67" t="e">
        <f>IF(AB133/G$500&lt;0.8,COUNT(V$3:V133)+1,1)</f>
        <v>#VALUE!</v>
      </c>
      <c r="AD133" s="93" t="e">
        <f>IF('Standard Cost Estimate'!$AA133&lt;=MAX('Standard Cost Estimate'!$AC$3:$AC$499),"YES","NO")</f>
        <v>#VALUE!</v>
      </c>
      <c r="AE133" s="94" t="e">
        <f>IF(AND('Standard Cost Estimate'!$AD133="YES",ABS('Standard Cost Estimate'!$R133)&gt;0.2),"ANALYZE"," ")</f>
        <v>#VALUE!</v>
      </c>
      <c r="AF133" s="77"/>
    </row>
    <row r="134" spans="1:32" ht="15" thickBot="1" x14ac:dyDescent="0.4">
      <c r="A134" s="50" t="e">
        <f>Table1[[#This Row],[Item Line Number]]</f>
        <v>#VALUE!</v>
      </c>
      <c r="B134" s="50" t="e">
        <f>Table1[[#This Row],[Item Number]]</f>
        <v>#VALUE!</v>
      </c>
      <c r="C134" s="51" t="e">
        <f>Table1[[#This Row],[Item Description]]</f>
        <v>#VALUE!</v>
      </c>
      <c r="D134" s="50" t="e">
        <f>Table1[[#This Row],[Quantity]]</f>
        <v>#VALUE!</v>
      </c>
      <c r="E134" s="50" t="e">
        <f>Table1[[#This Row],[Units]]</f>
        <v>#VALUE!</v>
      </c>
      <c r="F134" s="52" t="e">
        <f>Table1[[#This Row],[Engineer''s Estimate (EE)]]</f>
        <v>#VALUE!</v>
      </c>
      <c r="G134" s="53" t="e">
        <f>'Standard Cost Estimate'!$D134*'Standard Cost Estimate'!$F134</f>
        <v>#VALUE!</v>
      </c>
      <c r="H134" s="54" t="e">
        <f>'Standard Cost Estimate'!$G134/G$500</f>
        <v>#VALUE!</v>
      </c>
      <c r="I134" s="52" t="e">
        <f>Table1[[#This Row],[Low Bidder 
or CM/GC]]</f>
        <v>#VALUE!</v>
      </c>
      <c r="J134" s="53" t="e">
        <f>'Standard Cost Estimate'!$I134*'Standard Cost Estimate'!$D134</f>
        <v>#VALUE!</v>
      </c>
      <c r="K134" s="55" t="e">
        <f>'Standard Cost Estimate'!$J134/J$500</f>
        <v>#VALUE!</v>
      </c>
      <c r="L134" s="52" t="e">
        <f>TRIMMEAN(Table1[[#This Row],[Low Bidder 
or CM/GC]:[Bidder 23]],2/COUNT(Table1[[#This Row],[Low Bidder 
or CM/GC]:[Bidder 23]]))</f>
        <v>#VALUE!</v>
      </c>
      <c r="M134" s="53" t="e">
        <f>IF('Standard Cost Estimate'!$D134=0,0,'Standard Cost Estimate'!$D134*'Standard Cost Estimate'!$L134)</f>
        <v>#VALUE!</v>
      </c>
      <c r="N134" s="54" t="e">
        <f>'Standard Cost Estimate'!$M134/M$500</f>
        <v>#VALUE!</v>
      </c>
      <c r="O134" s="78" t="e">
        <f>MIN(Table1[[#This Row],[Low Bidder 
or CM/GC]:[Bidder 23]])*D134</f>
        <v>#VALUE!</v>
      </c>
      <c r="P134" s="65" t="e">
        <f>Table2[[#This Row],[LB
Amount]]</f>
        <v>#VALUE!</v>
      </c>
      <c r="Q134" s="79" t="e">
        <f>MAX(Table1[[#This Row],[Low Bidder 
or CM/GC]:[Bidder 23]])*D134</f>
        <v>#VALUE!</v>
      </c>
      <c r="R134" s="33" t="e">
        <f>('Standard Cost Estimate'!$J134-'Standard Cost Estimate'!$G134)/'Standard Cost Estimate'!$G134</f>
        <v>#VALUE!</v>
      </c>
      <c r="S134" s="32" t="e">
        <f>('Standard Cost Estimate'!$J134-'Standard Cost Estimate'!$M134)/'Standard Cost Estimate'!$M134</f>
        <v>#VALUE!</v>
      </c>
      <c r="T134" s="31" t="e">
        <f>'Standard Cost Estimate'!$J134-'Standard Cost Estimate'!$G134</f>
        <v>#VALUE!</v>
      </c>
      <c r="U134" s="28" t="e">
        <f>RANK('Standard Cost Estimate'!$J134,'Standard Cost Estimate'!$J$3:$J$499)</f>
        <v>#VALUE!</v>
      </c>
      <c r="V134" s="34" t="e">
        <f>LARGE('Standard Cost Estimate'!$J$3:$J$499,COUNT(J$3:'Standard Cost Estimate'!$J134))+IF(ISNUMBER(V133),V133,0)</f>
        <v>#VALUE!</v>
      </c>
      <c r="W134" s="28" t="e">
        <f>IF(V134/J$500&lt;0.8,COUNT(V$3:V134)+1,1)</f>
        <v>#VALUE!</v>
      </c>
      <c r="X134" s="35" t="e">
        <f>IF('Standard Cost Estimate'!$U134&lt;=MAX('Standard Cost Estimate'!$W$3:$W$499),"YES","NO")</f>
        <v>#VALUE!</v>
      </c>
      <c r="Y134" s="36" t="e">
        <f>IF(AND('Standard Cost Estimate'!$X134="YES",OR('Standard Cost Estimate'!$R134&gt;0.2,'Standard Cost Estimate'!$R134&lt;-0.2)),"ANALYZE"," ")</f>
        <v>#VALUE!</v>
      </c>
      <c r="Z134" s="72" t="e">
        <f>IF(AND('Standard Cost Estimate'!$X134="YES",OR('Standard Cost Estimate'!$S134&gt;0.2,'Standard Cost Estimate'!$S134&lt;-0.2)),"ANALYZE"," ")</f>
        <v>#VALUE!</v>
      </c>
      <c r="AA134" s="67" t="e">
        <f>RANK('Standard Cost Estimate'!$G134,'Standard Cost Estimate'!$G$3:$G$499)</f>
        <v>#VALUE!</v>
      </c>
      <c r="AB134" s="68" t="e">
        <f>LARGE('Standard Cost Estimate'!$G$3:$G$499,COUNT(G$3:'Standard Cost Estimate'!$G134))+IF(ISNUMBER(AB133),AB133,0)</f>
        <v>#VALUE!</v>
      </c>
      <c r="AC134" s="67" t="e">
        <f>IF(AB134/G$500&lt;0.8,COUNT(V$3:V134)+1,1)</f>
        <v>#VALUE!</v>
      </c>
      <c r="AD134" s="93" t="e">
        <f>IF('Standard Cost Estimate'!$AA134&lt;=MAX('Standard Cost Estimate'!$AC$3:$AC$499),"YES","NO")</f>
        <v>#VALUE!</v>
      </c>
      <c r="AE134" s="94" t="e">
        <f>IF(AND('Standard Cost Estimate'!$AD134="YES",ABS('Standard Cost Estimate'!$R134)&gt;0.2),"ANALYZE"," ")</f>
        <v>#VALUE!</v>
      </c>
      <c r="AF134" s="77"/>
    </row>
    <row r="135" spans="1:32" ht="15" thickBot="1" x14ac:dyDescent="0.4">
      <c r="A135" s="50" t="e">
        <f>Table1[[#This Row],[Item Line Number]]</f>
        <v>#VALUE!</v>
      </c>
      <c r="B135" s="50" t="e">
        <f>Table1[[#This Row],[Item Number]]</f>
        <v>#VALUE!</v>
      </c>
      <c r="C135" s="51" t="e">
        <f>Table1[[#This Row],[Item Description]]</f>
        <v>#VALUE!</v>
      </c>
      <c r="D135" s="50" t="e">
        <f>Table1[[#This Row],[Quantity]]</f>
        <v>#VALUE!</v>
      </c>
      <c r="E135" s="50" t="e">
        <f>Table1[[#This Row],[Units]]</f>
        <v>#VALUE!</v>
      </c>
      <c r="F135" s="52" t="e">
        <f>Table1[[#This Row],[Engineer''s Estimate (EE)]]</f>
        <v>#VALUE!</v>
      </c>
      <c r="G135" s="53" t="e">
        <f>'Standard Cost Estimate'!$D135*'Standard Cost Estimate'!$F135</f>
        <v>#VALUE!</v>
      </c>
      <c r="H135" s="54" t="e">
        <f>'Standard Cost Estimate'!$G135/G$500</f>
        <v>#VALUE!</v>
      </c>
      <c r="I135" s="52" t="e">
        <f>Table1[[#This Row],[Low Bidder 
or CM/GC]]</f>
        <v>#VALUE!</v>
      </c>
      <c r="J135" s="53" t="e">
        <f>'Standard Cost Estimate'!$I135*'Standard Cost Estimate'!$D135</f>
        <v>#VALUE!</v>
      </c>
      <c r="K135" s="55" t="e">
        <f>'Standard Cost Estimate'!$J135/J$500</f>
        <v>#VALUE!</v>
      </c>
      <c r="L135" s="52" t="e">
        <f>TRIMMEAN(Table1[[#This Row],[Low Bidder 
or CM/GC]:[Bidder 23]],2/COUNT(Table1[[#This Row],[Low Bidder 
or CM/GC]:[Bidder 23]]))</f>
        <v>#VALUE!</v>
      </c>
      <c r="M135" s="53" t="e">
        <f>IF('Standard Cost Estimate'!$D135=0,0,'Standard Cost Estimate'!$D135*'Standard Cost Estimate'!$L135)</f>
        <v>#VALUE!</v>
      </c>
      <c r="N135" s="54" t="e">
        <f>'Standard Cost Estimate'!$M135/M$500</f>
        <v>#VALUE!</v>
      </c>
      <c r="O135" s="78" t="e">
        <f>MIN(Table1[[#This Row],[Low Bidder 
or CM/GC]:[Bidder 23]])*D135</f>
        <v>#VALUE!</v>
      </c>
      <c r="P135" s="65" t="e">
        <f>Table2[[#This Row],[LB
Amount]]</f>
        <v>#VALUE!</v>
      </c>
      <c r="Q135" s="79" t="e">
        <f>MAX(Table1[[#This Row],[Low Bidder 
or CM/GC]:[Bidder 23]])*D135</f>
        <v>#VALUE!</v>
      </c>
      <c r="R135" s="33" t="e">
        <f>('Standard Cost Estimate'!$J135-'Standard Cost Estimate'!$G135)/'Standard Cost Estimate'!$G135</f>
        <v>#VALUE!</v>
      </c>
      <c r="S135" s="32" t="e">
        <f>('Standard Cost Estimate'!$J135-'Standard Cost Estimate'!$M135)/'Standard Cost Estimate'!$M135</f>
        <v>#VALUE!</v>
      </c>
      <c r="T135" s="31" t="e">
        <f>'Standard Cost Estimate'!$J135-'Standard Cost Estimate'!$G135</f>
        <v>#VALUE!</v>
      </c>
      <c r="U135" s="28" t="e">
        <f>RANK('Standard Cost Estimate'!$J135,'Standard Cost Estimate'!$J$3:$J$499)</f>
        <v>#VALUE!</v>
      </c>
      <c r="V135" s="34" t="e">
        <f>LARGE('Standard Cost Estimate'!$J$3:$J$499,COUNT(J$3:'Standard Cost Estimate'!$J135))+IF(ISNUMBER(V134),V134,0)</f>
        <v>#VALUE!</v>
      </c>
      <c r="W135" s="28" t="e">
        <f>IF(V135/J$500&lt;0.8,COUNT(V$3:V135)+1,1)</f>
        <v>#VALUE!</v>
      </c>
      <c r="X135" s="35" t="e">
        <f>IF('Standard Cost Estimate'!$U135&lt;=MAX('Standard Cost Estimate'!$W$3:$W$499),"YES","NO")</f>
        <v>#VALUE!</v>
      </c>
      <c r="Y135" s="36" t="e">
        <f>IF(AND('Standard Cost Estimate'!$X135="YES",OR('Standard Cost Estimate'!$R135&gt;0.2,'Standard Cost Estimate'!$R135&lt;-0.2)),"ANALYZE"," ")</f>
        <v>#VALUE!</v>
      </c>
      <c r="Z135" s="72" t="e">
        <f>IF(AND('Standard Cost Estimate'!$X135="YES",OR('Standard Cost Estimate'!$S135&gt;0.2,'Standard Cost Estimate'!$S135&lt;-0.2)),"ANALYZE"," ")</f>
        <v>#VALUE!</v>
      </c>
      <c r="AA135" s="67" t="e">
        <f>RANK('Standard Cost Estimate'!$G135,'Standard Cost Estimate'!$G$3:$G$499)</f>
        <v>#VALUE!</v>
      </c>
      <c r="AB135" s="68" t="e">
        <f>LARGE('Standard Cost Estimate'!$G$3:$G$499,COUNT(G$3:'Standard Cost Estimate'!$G135))+IF(ISNUMBER(AB134),AB134,0)</f>
        <v>#VALUE!</v>
      </c>
      <c r="AC135" s="67" t="e">
        <f>IF(AB135/G$500&lt;0.8,COUNT(V$3:V135)+1,1)</f>
        <v>#VALUE!</v>
      </c>
      <c r="AD135" s="93" t="e">
        <f>IF('Standard Cost Estimate'!$AA135&lt;=MAX('Standard Cost Estimate'!$AC$3:$AC$499),"YES","NO")</f>
        <v>#VALUE!</v>
      </c>
      <c r="AE135" s="94" t="e">
        <f>IF(AND('Standard Cost Estimate'!$AD135="YES",ABS('Standard Cost Estimate'!$R135)&gt;0.2),"ANALYZE"," ")</f>
        <v>#VALUE!</v>
      </c>
      <c r="AF135" s="77"/>
    </row>
    <row r="136" spans="1:32" ht="15" thickBot="1" x14ac:dyDescent="0.4">
      <c r="A136" s="50" t="e">
        <f>Table1[[#This Row],[Item Line Number]]</f>
        <v>#VALUE!</v>
      </c>
      <c r="B136" s="50" t="e">
        <f>Table1[[#This Row],[Item Number]]</f>
        <v>#VALUE!</v>
      </c>
      <c r="C136" s="51" t="e">
        <f>Table1[[#This Row],[Item Description]]</f>
        <v>#VALUE!</v>
      </c>
      <c r="D136" s="50" t="e">
        <f>Table1[[#This Row],[Quantity]]</f>
        <v>#VALUE!</v>
      </c>
      <c r="E136" s="50" t="e">
        <f>Table1[[#This Row],[Units]]</f>
        <v>#VALUE!</v>
      </c>
      <c r="F136" s="52" t="e">
        <f>Table1[[#This Row],[Engineer''s Estimate (EE)]]</f>
        <v>#VALUE!</v>
      </c>
      <c r="G136" s="53" t="e">
        <f>'Standard Cost Estimate'!$D136*'Standard Cost Estimate'!$F136</f>
        <v>#VALUE!</v>
      </c>
      <c r="H136" s="54" t="e">
        <f>'Standard Cost Estimate'!$G136/G$500</f>
        <v>#VALUE!</v>
      </c>
      <c r="I136" s="52" t="e">
        <f>Table1[[#This Row],[Low Bidder 
or CM/GC]]</f>
        <v>#VALUE!</v>
      </c>
      <c r="J136" s="53" t="e">
        <f>'Standard Cost Estimate'!$I136*'Standard Cost Estimate'!$D136</f>
        <v>#VALUE!</v>
      </c>
      <c r="K136" s="55" t="e">
        <f>'Standard Cost Estimate'!$J136/J$500</f>
        <v>#VALUE!</v>
      </c>
      <c r="L136" s="52" t="e">
        <f>TRIMMEAN(Table1[[#This Row],[Low Bidder 
or CM/GC]:[Bidder 23]],2/COUNT(Table1[[#This Row],[Low Bidder 
or CM/GC]:[Bidder 23]]))</f>
        <v>#VALUE!</v>
      </c>
      <c r="M136" s="53" t="e">
        <f>IF('Standard Cost Estimate'!$D136=0,0,'Standard Cost Estimate'!$D136*'Standard Cost Estimate'!$L136)</f>
        <v>#VALUE!</v>
      </c>
      <c r="N136" s="54" t="e">
        <f>'Standard Cost Estimate'!$M136/M$500</f>
        <v>#VALUE!</v>
      </c>
      <c r="O136" s="78" t="e">
        <f>MIN(Table1[[#This Row],[Low Bidder 
or CM/GC]:[Bidder 23]])*D136</f>
        <v>#VALUE!</v>
      </c>
      <c r="P136" s="65" t="e">
        <f>Table2[[#This Row],[LB
Amount]]</f>
        <v>#VALUE!</v>
      </c>
      <c r="Q136" s="79" t="e">
        <f>MAX(Table1[[#This Row],[Low Bidder 
or CM/GC]:[Bidder 23]])*D136</f>
        <v>#VALUE!</v>
      </c>
      <c r="R136" s="33" t="e">
        <f>('Standard Cost Estimate'!$J136-'Standard Cost Estimate'!$G136)/'Standard Cost Estimate'!$G136</f>
        <v>#VALUE!</v>
      </c>
      <c r="S136" s="32" t="e">
        <f>('Standard Cost Estimate'!$J136-'Standard Cost Estimate'!$M136)/'Standard Cost Estimate'!$M136</f>
        <v>#VALUE!</v>
      </c>
      <c r="T136" s="31" t="e">
        <f>'Standard Cost Estimate'!$J136-'Standard Cost Estimate'!$G136</f>
        <v>#VALUE!</v>
      </c>
      <c r="U136" s="28" t="e">
        <f>RANK('Standard Cost Estimate'!$J136,'Standard Cost Estimate'!$J$3:$J$499)</f>
        <v>#VALUE!</v>
      </c>
      <c r="V136" s="34" t="e">
        <f>LARGE('Standard Cost Estimate'!$J$3:$J$499,COUNT(J$3:'Standard Cost Estimate'!$J136))+IF(ISNUMBER(V135),V135,0)</f>
        <v>#VALUE!</v>
      </c>
      <c r="W136" s="28" t="e">
        <f>IF(V136/J$500&lt;0.8,COUNT(V$3:V136)+1,1)</f>
        <v>#VALUE!</v>
      </c>
      <c r="X136" s="35" t="e">
        <f>IF('Standard Cost Estimate'!$U136&lt;=MAX('Standard Cost Estimate'!$W$3:$W$499),"YES","NO")</f>
        <v>#VALUE!</v>
      </c>
      <c r="Y136" s="36" t="e">
        <f>IF(AND('Standard Cost Estimate'!$X136="YES",OR('Standard Cost Estimate'!$R136&gt;0.2,'Standard Cost Estimate'!$R136&lt;-0.2)),"ANALYZE"," ")</f>
        <v>#VALUE!</v>
      </c>
      <c r="Z136" s="72" t="e">
        <f>IF(AND('Standard Cost Estimate'!$X136="YES",OR('Standard Cost Estimate'!$S136&gt;0.2,'Standard Cost Estimate'!$S136&lt;-0.2)),"ANALYZE"," ")</f>
        <v>#VALUE!</v>
      </c>
      <c r="AA136" s="67" t="e">
        <f>RANK('Standard Cost Estimate'!$G136,'Standard Cost Estimate'!$G$3:$G$499)</f>
        <v>#VALUE!</v>
      </c>
      <c r="AB136" s="68" t="e">
        <f>LARGE('Standard Cost Estimate'!$G$3:$G$499,COUNT(G$3:'Standard Cost Estimate'!$G136))+IF(ISNUMBER(AB135),AB135,0)</f>
        <v>#VALUE!</v>
      </c>
      <c r="AC136" s="67" t="e">
        <f>IF(AB136/G$500&lt;0.8,COUNT(V$3:V136)+1,1)</f>
        <v>#VALUE!</v>
      </c>
      <c r="AD136" s="93" t="e">
        <f>IF('Standard Cost Estimate'!$AA136&lt;=MAX('Standard Cost Estimate'!$AC$3:$AC$499),"YES","NO")</f>
        <v>#VALUE!</v>
      </c>
      <c r="AE136" s="94" t="e">
        <f>IF(AND('Standard Cost Estimate'!$AD136="YES",ABS('Standard Cost Estimate'!$R136)&gt;0.2),"ANALYZE"," ")</f>
        <v>#VALUE!</v>
      </c>
      <c r="AF136" s="77"/>
    </row>
    <row r="137" spans="1:32" ht="15" thickBot="1" x14ac:dyDescent="0.4">
      <c r="A137" s="50" t="e">
        <f>Table1[[#This Row],[Item Line Number]]</f>
        <v>#VALUE!</v>
      </c>
      <c r="B137" s="50" t="e">
        <f>Table1[[#This Row],[Item Number]]</f>
        <v>#VALUE!</v>
      </c>
      <c r="C137" s="51" t="e">
        <f>Table1[[#This Row],[Item Description]]</f>
        <v>#VALUE!</v>
      </c>
      <c r="D137" s="50" t="e">
        <f>Table1[[#This Row],[Quantity]]</f>
        <v>#VALUE!</v>
      </c>
      <c r="E137" s="50" t="e">
        <f>Table1[[#This Row],[Units]]</f>
        <v>#VALUE!</v>
      </c>
      <c r="F137" s="52" t="e">
        <f>Table1[[#This Row],[Engineer''s Estimate (EE)]]</f>
        <v>#VALUE!</v>
      </c>
      <c r="G137" s="53" t="e">
        <f>'Standard Cost Estimate'!$D137*'Standard Cost Estimate'!$F137</f>
        <v>#VALUE!</v>
      </c>
      <c r="H137" s="54" t="e">
        <f>'Standard Cost Estimate'!$G137/G$500</f>
        <v>#VALUE!</v>
      </c>
      <c r="I137" s="52" t="e">
        <f>Table1[[#This Row],[Low Bidder 
or CM/GC]]</f>
        <v>#VALUE!</v>
      </c>
      <c r="J137" s="53" t="e">
        <f>'Standard Cost Estimate'!$I137*'Standard Cost Estimate'!$D137</f>
        <v>#VALUE!</v>
      </c>
      <c r="K137" s="55" t="e">
        <f>'Standard Cost Estimate'!$J137/J$500</f>
        <v>#VALUE!</v>
      </c>
      <c r="L137" s="52" t="e">
        <f>TRIMMEAN(Table1[[#This Row],[Low Bidder 
or CM/GC]:[Bidder 23]],2/COUNT(Table1[[#This Row],[Low Bidder 
or CM/GC]:[Bidder 23]]))</f>
        <v>#VALUE!</v>
      </c>
      <c r="M137" s="53" t="e">
        <f>IF('Standard Cost Estimate'!$D137=0,0,'Standard Cost Estimate'!$D137*'Standard Cost Estimate'!$L137)</f>
        <v>#VALUE!</v>
      </c>
      <c r="N137" s="54" t="e">
        <f>'Standard Cost Estimate'!$M137/M$500</f>
        <v>#VALUE!</v>
      </c>
      <c r="O137" s="78" t="e">
        <f>MIN(Table1[[#This Row],[Low Bidder 
or CM/GC]:[Bidder 23]])*D137</f>
        <v>#VALUE!</v>
      </c>
      <c r="P137" s="65" t="e">
        <f>Table2[[#This Row],[LB
Amount]]</f>
        <v>#VALUE!</v>
      </c>
      <c r="Q137" s="79" t="e">
        <f>MAX(Table1[[#This Row],[Low Bidder 
or CM/GC]:[Bidder 23]])*D137</f>
        <v>#VALUE!</v>
      </c>
      <c r="R137" s="33" t="e">
        <f>('Standard Cost Estimate'!$J137-'Standard Cost Estimate'!$G137)/'Standard Cost Estimate'!$G137</f>
        <v>#VALUE!</v>
      </c>
      <c r="S137" s="32" t="e">
        <f>('Standard Cost Estimate'!$J137-'Standard Cost Estimate'!$M137)/'Standard Cost Estimate'!$M137</f>
        <v>#VALUE!</v>
      </c>
      <c r="T137" s="31" t="e">
        <f>'Standard Cost Estimate'!$J137-'Standard Cost Estimate'!$G137</f>
        <v>#VALUE!</v>
      </c>
      <c r="U137" s="28" t="e">
        <f>RANK('Standard Cost Estimate'!$J137,'Standard Cost Estimate'!$J$3:$J$499)</f>
        <v>#VALUE!</v>
      </c>
      <c r="V137" s="34" t="e">
        <f>LARGE('Standard Cost Estimate'!$J$3:$J$499,COUNT(J$3:'Standard Cost Estimate'!$J137))+IF(ISNUMBER(V136),V136,0)</f>
        <v>#VALUE!</v>
      </c>
      <c r="W137" s="28" t="e">
        <f>IF(V137/J$500&lt;0.8,COUNT(V$3:V137)+1,1)</f>
        <v>#VALUE!</v>
      </c>
      <c r="X137" s="35" t="e">
        <f>IF('Standard Cost Estimate'!$U137&lt;=MAX('Standard Cost Estimate'!$W$3:$W$499),"YES","NO")</f>
        <v>#VALUE!</v>
      </c>
      <c r="Y137" s="36" t="e">
        <f>IF(AND('Standard Cost Estimate'!$X137="YES",OR('Standard Cost Estimate'!$R137&gt;0.2,'Standard Cost Estimate'!$R137&lt;-0.2)),"ANALYZE"," ")</f>
        <v>#VALUE!</v>
      </c>
      <c r="Z137" s="72" t="e">
        <f>IF(AND('Standard Cost Estimate'!$X137="YES",OR('Standard Cost Estimate'!$S137&gt;0.2,'Standard Cost Estimate'!$S137&lt;-0.2)),"ANALYZE"," ")</f>
        <v>#VALUE!</v>
      </c>
      <c r="AA137" s="67" t="e">
        <f>RANK('Standard Cost Estimate'!$G137,'Standard Cost Estimate'!$G$3:$G$499)</f>
        <v>#VALUE!</v>
      </c>
      <c r="AB137" s="68" t="e">
        <f>LARGE('Standard Cost Estimate'!$G$3:$G$499,COUNT(G$3:'Standard Cost Estimate'!$G137))+IF(ISNUMBER(AB136),AB136,0)</f>
        <v>#VALUE!</v>
      </c>
      <c r="AC137" s="67" t="e">
        <f>IF(AB137/G$500&lt;0.8,COUNT(V$3:V137)+1,1)</f>
        <v>#VALUE!</v>
      </c>
      <c r="AD137" s="93" t="e">
        <f>IF('Standard Cost Estimate'!$AA137&lt;=MAX('Standard Cost Estimate'!$AC$3:$AC$499),"YES","NO")</f>
        <v>#VALUE!</v>
      </c>
      <c r="AE137" s="94" t="e">
        <f>IF(AND('Standard Cost Estimate'!$AD137="YES",ABS('Standard Cost Estimate'!$R137)&gt;0.2),"ANALYZE"," ")</f>
        <v>#VALUE!</v>
      </c>
      <c r="AF137" s="77"/>
    </row>
    <row r="138" spans="1:32" ht="15" thickBot="1" x14ac:dyDescent="0.4">
      <c r="A138" s="50" t="e">
        <f>Table1[[#This Row],[Item Line Number]]</f>
        <v>#VALUE!</v>
      </c>
      <c r="B138" s="50" t="e">
        <f>Table1[[#This Row],[Item Number]]</f>
        <v>#VALUE!</v>
      </c>
      <c r="C138" s="51" t="e">
        <f>Table1[[#This Row],[Item Description]]</f>
        <v>#VALUE!</v>
      </c>
      <c r="D138" s="50" t="e">
        <f>Table1[[#This Row],[Quantity]]</f>
        <v>#VALUE!</v>
      </c>
      <c r="E138" s="50" t="e">
        <f>Table1[[#This Row],[Units]]</f>
        <v>#VALUE!</v>
      </c>
      <c r="F138" s="52" t="e">
        <f>Table1[[#This Row],[Engineer''s Estimate (EE)]]</f>
        <v>#VALUE!</v>
      </c>
      <c r="G138" s="53" t="e">
        <f>'Standard Cost Estimate'!$D138*'Standard Cost Estimate'!$F138</f>
        <v>#VALUE!</v>
      </c>
      <c r="H138" s="54" t="e">
        <f>'Standard Cost Estimate'!$G138/G$500</f>
        <v>#VALUE!</v>
      </c>
      <c r="I138" s="52" t="e">
        <f>Table1[[#This Row],[Low Bidder 
or CM/GC]]</f>
        <v>#VALUE!</v>
      </c>
      <c r="J138" s="53" t="e">
        <f>'Standard Cost Estimate'!$I138*'Standard Cost Estimate'!$D138</f>
        <v>#VALUE!</v>
      </c>
      <c r="K138" s="55" t="e">
        <f>'Standard Cost Estimate'!$J138/J$500</f>
        <v>#VALUE!</v>
      </c>
      <c r="L138" s="52" t="e">
        <f>TRIMMEAN(Table1[[#This Row],[Low Bidder 
or CM/GC]:[Bidder 23]],2/COUNT(Table1[[#This Row],[Low Bidder 
or CM/GC]:[Bidder 23]]))</f>
        <v>#VALUE!</v>
      </c>
      <c r="M138" s="53" t="e">
        <f>IF('Standard Cost Estimate'!$D138=0,0,'Standard Cost Estimate'!$D138*'Standard Cost Estimate'!$L138)</f>
        <v>#VALUE!</v>
      </c>
      <c r="N138" s="54" t="e">
        <f>'Standard Cost Estimate'!$M138/M$500</f>
        <v>#VALUE!</v>
      </c>
      <c r="O138" s="78" t="e">
        <f>MIN(Table1[[#This Row],[Low Bidder 
or CM/GC]:[Bidder 23]])*D138</f>
        <v>#VALUE!</v>
      </c>
      <c r="P138" s="65" t="e">
        <f>Table2[[#This Row],[LB
Amount]]</f>
        <v>#VALUE!</v>
      </c>
      <c r="Q138" s="79" t="e">
        <f>MAX(Table1[[#This Row],[Low Bidder 
or CM/GC]:[Bidder 23]])*D138</f>
        <v>#VALUE!</v>
      </c>
      <c r="R138" s="33" t="e">
        <f>('Standard Cost Estimate'!$J138-'Standard Cost Estimate'!$G138)/'Standard Cost Estimate'!$G138</f>
        <v>#VALUE!</v>
      </c>
      <c r="S138" s="32" t="e">
        <f>('Standard Cost Estimate'!$J138-'Standard Cost Estimate'!$M138)/'Standard Cost Estimate'!$M138</f>
        <v>#VALUE!</v>
      </c>
      <c r="T138" s="31" t="e">
        <f>'Standard Cost Estimate'!$J138-'Standard Cost Estimate'!$G138</f>
        <v>#VALUE!</v>
      </c>
      <c r="U138" s="28" t="e">
        <f>RANK('Standard Cost Estimate'!$J138,'Standard Cost Estimate'!$J$3:$J$499)</f>
        <v>#VALUE!</v>
      </c>
      <c r="V138" s="34" t="e">
        <f>LARGE('Standard Cost Estimate'!$J$3:$J$499,COUNT(J$3:'Standard Cost Estimate'!$J138))+IF(ISNUMBER(V137),V137,0)</f>
        <v>#VALUE!</v>
      </c>
      <c r="W138" s="28" t="e">
        <f>IF(V138/J$500&lt;0.8,COUNT(V$3:V138)+1,1)</f>
        <v>#VALUE!</v>
      </c>
      <c r="X138" s="35" t="e">
        <f>IF('Standard Cost Estimate'!$U138&lt;=MAX('Standard Cost Estimate'!$W$3:$W$499),"YES","NO")</f>
        <v>#VALUE!</v>
      </c>
      <c r="Y138" s="36" t="e">
        <f>IF(AND('Standard Cost Estimate'!$X138="YES",OR('Standard Cost Estimate'!$R138&gt;0.2,'Standard Cost Estimate'!$R138&lt;-0.2)),"ANALYZE"," ")</f>
        <v>#VALUE!</v>
      </c>
      <c r="Z138" s="72" t="e">
        <f>IF(AND('Standard Cost Estimate'!$X138="YES",OR('Standard Cost Estimate'!$S138&gt;0.2,'Standard Cost Estimate'!$S138&lt;-0.2)),"ANALYZE"," ")</f>
        <v>#VALUE!</v>
      </c>
      <c r="AA138" s="67" t="e">
        <f>RANK('Standard Cost Estimate'!$G138,'Standard Cost Estimate'!$G$3:$G$499)</f>
        <v>#VALUE!</v>
      </c>
      <c r="AB138" s="68" t="e">
        <f>LARGE('Standard Cost Estimate'!$G$3:$G$499,COUNT(G$3:'Standard Cost Estimate'!$G138))+IF(ISNUMBER(AB137),AB137,0)</f>
        <v>#VALUE!</v>
      </c>
      <c r="AC138" s="67" t="e">
        <f>IF(AB138/G$500&lt;0.8,COUNT(V$3:V138)+1,1)</f>
        <v>#VALUE!</v>
      </c>
      <c r="AD138" s="93" t="e">
        <f>IF('Standard Cost Estimate'!$AA138&lt;=MAX('Standard Cost Estimate'!$AC$3:$AC$499),"YES","NO")</f>
        <v>#VALUE!</v>
      </c>
      <c r="AE138" s="94" t="e">
        <f>IF(AND('Standard Cost Estimate'!$AD138="YES",ABS('Standard Cost Estimate'!$R138)&gt;0.2),"ANALYZE"," ")</f>
        <v>#VALUE!</v>
      </c>
      <c r="AF138" s="77"/>
    </row>
    <row r="139" spans="1:32" ht="15" thickBot="1" x14ac:dyDescent="0.4">
      <c r="A139" s="50" t="e">
        <f>Table1[[#This Row],[Item Line Number]]</f>
        <v>#VALUE!</v>
      </c>
      <c r="B139" s="50" t="e">
        <f>Table1[[#This Row],[Item Number]]</f>
        <v>#VALUE!</v>
      </c>
      <c r="C139" s="51" t="e">
        <f>Table1[[#This Row],[Item Description]]</f>
        <v>#VALUE!</v>
      </c>
      <c r="D139" s="50" t="e">
        <f>Table1[[#This Row],[Quantity]]</f>
        <v>#VALUE!</v>
      </c>
      <c r="E139" s="50" t="e">
        <f>Table1[[#This Row],[Units]]</f>
        <v>#VALUE!</v>
      </c>
      <c r="F139" s="52" t="e">
        <f>Table1[[#This Row],[Engineer''s Estimate (EE)]]</f>
        <v>#VALUE!</v>
      </c>
      <c r="G139" s="53" t="e">
        <f>'Standard Cost Estimate'!$D139*'Standard Cost Estimate'!$F139</f>
        <v>#VALUE!</v>
      </c>
      <c r="H139" s="54" t="e">
        <f>'Standard Cost Estimate'!$G139/G$500</f>
        <v>#VALUE!</v>
      </c>
      <c r="I139" s="52" t="e">
        <f>Table1[[#This Row],[Low Bidder 
or CM/GC]]</f>
        <v>#VALUE!</v>
      </c>
      <c r="J139" s="53" t="e">
        <f>'Standard Cost Estimate'!$I139*'Standard Cost Estimate'!$D139</f>
        <v>#VALUE!</v>
      </c>
      <c r="K139" s="55" t="e">
        <f>'Standard Cost Estimate'!$J139/J$500</f>
        <v>#VALUE!</v>
      </c>
      <c r="L139" s="52" t="e">
        <f>TRIMMEAN(Table1[[#This Row],[Low Bidder 
or CM/GC]:[Bidder 23]],2/COUNT(Table1[[#This Row],[Low Bidder 
or CM/GC]:[Bidder 23]]))</f>
        <v>#VALUE!</v>
      </c>
      <c r="M139" s="53" t="e">
        <f>IF('Standard Cost Estimate'!$D139=0,0,'Standard Cost Estimate'!$D139*'Standard Cost Estimate'!$L139)</f>
        <v>#VALUE!</v>
      </c>
      <c r="N139" s="54" t="e">
        <f>'Standard Cost Estimate'!$M139/M$500</f>
        <v>#VALUE!</v>
      </c>
      <c r="O139" s="78" t="e">
        <f>MIN(Table1[[#This Row],[Low Bidder 
or CM/GC]:[Bidder 23]])*D139</f>
        <v>#VALUE!</v>
      </c>
      <c r="P139" s="65" t="e">
        <f>Table2[[#This Row],[LB
Amount]]</f>
        <v>#VALUE!</v>
      </c>
      <c r="Q139" s="79" t="e">
        <f>MAX(Table1[[#This Row],[Low Bidder 
or CM/GC]:[Bidder 23]])*D139</f>
        <v>#VALUE!</v>
      </c>
      <c r="R139" s="33" t="e">
        <f>('Standard Cost Estimate'!$J139-'Standard Cost Estimate'!$G139)/'Standard Cost Estimate'!$G139</f>
        <v>#VALUE!</v>
      </c>
      <c r="S139" s="32" t="e">
        <f>('Standard Cost Estimate'!$J139-'Standard Cost Estimate'!$M139)/'Standard Cost Estimate'!$M139</f>
        <v>#VALUE!</v>
      </c>
      <c r="T139" s="31" t="e">
        <f>'Standard Cost Estimate'!$J139-'Standard Cost Estimate'!$G139</f>
        <v>#VALUE!</v>
      </c>
      <c r="U139" s="28" t="e">
        <f>RANK('Standard Cost Estimate'!$J139,'Standard Cost Estimate'!$J$3:$J$499)</f>
        <v>#VALUE!</v>
      </c>
      <c r="V139" s="34" t="e">
        <f>LARGE('Standard Cost Estimate'!$J$3:$J$499,COUNT(J$3:'Standard Cost Estimate'!$J139))+IF(ISNUMBER(V138),V138,0)</f>
        <v>#VALUE!</v>
      </c>
      <c r="W139" s="28" t="e">
        <f>IF(V139/J$500&lt;0.8,COUNT(V$3:V139)+1,1)</f>
        <v>#VALUE!</v>
      </c>
      <c r="X139" s="35" t="e">
        <f>IF('Standard Cost Estimate'!$U139&lt;=MAX('Standard Cost Estimate'!$W$3:$W$499),"YES","NO")</f>
        <v>#VALUE!</v>
      </c>
      <c r="Y139" s="36" t="e">
        <f>IF(AND('Standard Cost Estimate'!$X139="YES",OR('Standard Cost Estimate'!$R139&gt;0.2,'Standard Cost Estimate'!$R139&lt;-0.2)),"ANALYZE"," ")</f>
        <v>#VALUE!</v>
      </c>
      <c r="Z139" s="72" t="e">
        <f>IF(AND('Standard Cost Estimate'!$X139="YES",OR('Standard Cost Estimate'!$S139&gt;0.2,'Standard Cost Estimate'!$S139&lt;-0.2)),"ANALYZE"," ")</f>
        <v>#VALUE!</v>
      </c>
      <c r="AA139" s="67" t="e">
        <f>RANK('Standard Cost Estimate'!$G139,'Standard Cost Estimate'!$G$3:$G$499)</f>
        <v>#VALUE!</v>
      </c>
      <c r="AB139" s="68" t="e">
        <f>LARGE('Standard Cost Estimate'!$G$3:$G$499,COUNT(G$3:'Standard Cost Estimate'!$G139))+IF(ISNUMBER(AB138),AB138,0)</f>
        <v>#VALUE!</v>
      </c>
      <c r="AC139" s="67" t="e">
        <f>IF(AB139/G$500&lt;0.8,COUNT(V$3:V139)+1,1)</f>
        <v>#VALUE!</v>
      </c>
      <c r="AD139" s="93" t="e">
        <f>IF('Standard Cost Estimate'!$AA139&lt;=MAX('Standard Cost Estimate'!$AC$3:$AC$499),"YES","NO")</f>
        <v>#VALUE!</v>
      </c>
      <c r="AE139" s="94" t="e">
        <f>IF(AND('Standard Cost Estimate'!$AD139="YES",ABS('Standard Cost Estimate'!$R139)&gt;0.2),"ANALYZE"," ")</f>
        <v>#VALUE!</v>
      </c>
      <c r="AF139" s="77"/>
    </row>
    <row r="140" spans="1:32" ht="15" thickBot="1" x14ac:dyDescent="0.4">
      <c r="A140" s="50" t="e">
        <f>Table1[[#This Row],[Item Line Number]]</f>
        <v>#VALUE!</v>
      </c>
      <c r="B140" s="50" t="e">
        <f>Table1[[#This Row],[Item Number]]</f>
        <v>#VALUE!</v>
      </c>
      <c r="C140" s="51" t="e">
        <f>Table1[[#This Row],[Item Description]]</f>
        <v>#VALUE!</v>
      </c>
      <c r="D140" s="50" t="e">
        <f>Table1[[#This Row],[Quantity]]</f>
        <v>#VALUE!</v>
      </c>
      <c r="E140" s="50" t="e">
        <f>Table1[[#This Row],[Units]]</f>
        <v>#VALUE!</v>
      </c>
      <c r="F140" s="52" t="e">
        <f>Table1[[#This Row],[Engineer''s Estimate (EE)]]</f>
        <v>#VALUE!</v>
      </c>
      <c r="G140" s="53" t="e">
        <f>'Standard Cost Estimate'!$D140*'Standard Cost Estimate'!$F140</f>
        <v>#VALUE!</v>
      </c>
      <c r="H140" s="54" t="e">
        <f>'Standard Cost Estimate'!$G140/G$500</f>
        <v>#VALUE!</v>
      </c>
      <c r="I140" s="52" t="e">
        <f>Table1[[#This Row],[Low Bidder 
or CM/GC]]</f>
        <v>#VALUE!</v>
      </c>
      <c r="J140" s="53" t="e">
        <f>'Standard Cost Estimate'!$I140*'Standard Cost Estimate'!$D140</f>
        <v>#VALUE!</v>
      </c>
      <c r="K140" s="55" t="e">
        <f>'Standard Cost Estimate'!$J140/J$500</f>
        <v>#VALUE!</v>
      </c>
      <c r="L140" s="52" t="e">
        <f>TRIMMEAN(Table1[[#This Row],[Low Bidder 
or CM/GC]:[Bidder 23]],2/COUNT(Table1[[#This Row],[Low Bidder 
or CM/GC]:[Bidder 23]]))</f>
        <v>#VALUE!</v>
      </c>
      <c r="M140" s="53" t="e">
        <f>IF('Standard Cost Estimate'!$D140=0,0,'Standard Cost Estimate'!$D140*'Standard Cost Estimate'!$L140)</f>
        <v>#VALUE!</v>
      </c>
      <c r="N140" s="54" t="e">
        <f>'Standard Cost Estimate'!$M140/M$500</f>
        <v>#VALUE!</v>
      </c>
      <c r="O140" s="78" t="e">
        <f>MIN(Table1[[#This Row],[Low Bidder 
or CM/GC]:[Bidder 23]])*D140</f>
        <v>#VALUE!</v>
      </c>
      <c r="P140" s="65" t="e">
        <f>Table2[[#This Row],[LB
Amount]]</f>
        <v>#VALUE!</v>
      </c>
      <c r="Q140" s="79" t="e">
        <f>MAX(Table1[[#This Row],[Low Bidder 
or CM/GC]:[Bidder 23]])*D140</f>
        <v>#VALUE!</v>
      </c>
      <c r="R140" s="33" t="e">
        <f>('Standard Cost Estimate'!$J140-'Standard Cost Estimate'!$G140)/'Standard Cost Estimate'!$G140</f>
        <v>#VALUE!</v>
      </c>
      <c r="S140" s="32" t="e">
        <f>('Standard Cost Estimate'!$J140-'Standard Cost Estimate'!$M140)/'Standard Cost Estimate'!$M140</f>
        <v>#VALUE!</v>
      </c>
      <c r="T140" s="31" t="e">
        <f>'Standard Cost Estimate'!$J140-'Standard Cost Estimate'!$G140</f>
        <v>#VALUE!</v>
      </c>
      <c r="U140" s="28" t="e">
        <f>RANK('Standard Cost Estimate'!$J140,'Standard Cost Estimate'!$J$3:$J$499)</f>
        <v>#VALUE!</v>
      </c>
      <c r="V140" s="34" t="e">
        <f>LARGE('Standard Cost Estimate'!$J$3:$J$499,COUNT(J$3:'Standard Cost Estimate'!$J140))+IF(ISNUMBER(V139),V139,0)</f>
        <v>#VALUE!</v>
      </c>
      <c r="W140" s="28" t="e">
        <f>IF(V140/J$500&lt;0.8,COUNT(V$3:V140)+1,1)</f>
        <v>#VALUE!</v>
      </c>
      <c r="X140" s="35" t="e">
        <f>IF('Standard Cost Estimate'!$U140&lt;=MAX('Standard Cost Estimate'!$W$3:$W$499),"YES","NO")</f>
        <v>#VALUE!</v>
      </c>
      <c r="Y140" s="36" t="e">
        <f>IF(AND('Standard Cost Estimate'!$X140="YES",OR('Standard Cost Estimate'!$R140&gt;0.2,'Standard Cost Estimate'!$R140&lt;-0.2)),"ANALYZE"," ")</f>
        <v>#VALUE!</v>
      </c>
      <c r="Z140" s="72" t="e">
        <f>IF(AND('Standard Cost Estimate'!$X140="YES",OR('Standard Cost Estimate'!$S140&gt;0.2,'Standard Cost Estimate'!$S140&lt;-0.2)),"ANALYZE"," ")</f>
        <v>#VALUE!</v>
      </c>
      <c r="AA140" s="67" t="e">
        <f>RANK('Standard Cost Estimate'!$G140,'Standard Cost Estimate'!$G$3:$G$499)</f>
        <v>#VALUE!</v>
      </c>
      <c r="AB140" s="68" t="e">
        <f>LARGE('Standard Cost Estimate'!$G$3:$G$499,COUNT(G$3:'Standard Cost Estimate'!$G140))+IF(ISNUMBER(AB139),AB139,0)</f>
        <v>#VALUE!</v>
      </c>
      <c r="AC140" s="67" t="e">
        <f>IF(AB140/G$500&lt;0.8,COUNT(V$3:V140)+1,1)</f>
        <v>#VALUE!</v>
      </c>
      <c r="AD140" s="93" t="e">
        <f>IF('Standard Cost Estimate'!$AA140&lt;=MAX('Standard Cost Estimate'!$AC$3:$AC$499),"YES","NO")</f>
        <v>#VALUE!</v>
      </c>
      <c r="AE140" s="94" t="e">
        <f>IF(AND('Standard Cost Estimate'!$AD140="YES",ABS('Standard Cost Estimate'!$R140)&gt;0.2),"ANALYZE"," ")</f>
        <v>#VALUE!</v>
      </c>
      <c r="AF140" s="77"/>
    </row>
    <row r="141" spans="1:32" ht="15" thickBot="1" x14ac:dyDescent="0.4">
      <c r="A141" s="50" t="e">
        <f>Table1[[#This Row],[Item Line Number]]</f>
        <v>#VALUE!</v>
      </c>
      <c r="B141" s="50" t="e">
        <f>Table1[[#This Row],[Item Number]]</f>
        <v>#VALUE!</v>
      </c>
      <c r="C141" s="51" t="e">
        <f>Table1[[#This Row],[Item Description]]</f>
        <v>#VALUE!</v>
      </c>
      <c r="D141" s="50" t="e">
        <f>Table1[[#This Row],[Quantity]]</f>
        <v>#VALUE!</v>
      </c>
      <c r="E141" s="50" t="e">
        <f>Table1[[#This Row],[Units]]</f>
        <v>#VALUE!</v>
      </c>
      <c r="F141" s="52" t="e">
        <f>Table1[[#This Row],[Engineer''s Estimate (EE)]]</f>
        <v>#VALUE!</v>
      </c>
      <c r="G141" s="53" t="e">
        <f>'Standard Cost Estimate'!$D141*'Standard Cost Estimate'!$F141</f>
        <v>#VALUE!</v>
      </c>
      <c r="H141" s="54" t="e">
        <f>'Standard Cost Estimate'!$G141/G$500</f>
        <v>#VALUE!</v>
      </c>
      <c r="I141" s="52" t="e">
        <f>Table1[[#This Row],[Low Bidder 
or CM/GC]]</f>
        <v>#VALUE!</v>
      </c>
      <c r="J141" s="53" t="e">
        <f>'Standard Cost Estimate'!$I141*'Standard Cost Estimate'!$D141</f>
        <v>#VALUE!</v>
      </c>
      <c r="K141" s="55" t="e">
        <f>'Standard Cost Estimate'!$J141/J$500</f>
        <v>#VALUE!</v>
      </c>
      <c r="L141" s="52" t="e">
        <f>TRIMMEAN(Table1[[#This Row],[Low Bidder 
or CM/GC]:[Bidder 23]],2/COUNT(Table1[[#This Row],[Low Bidder 
or CM/GC]:[Bidder 23]]))</f>
        <v>#VALUE!</v>
      </c>
      <c r="M141" s="53" t="e">
        <f>IF('Standard Cost Estimate'!$D141=0,0,'Standard Cost Estimate'!$D141*'Standard Cost Estimate'!$L141)</f>
        <v>#VALUE!</v>
      </c>
      <c r="N141" s="54" t="e">
        <f>'Standard Cost Estimate'!$M141/M$500</f>
        <v>#VALUE!</v>
      </c>
      <c r="O141" s="78" t="e">
        <f>MIN(Table1[[#This Row],[Low Bidder 
or CM/GC]:[Bidder 23]])*D141</f>
        <v>#VALUE!</v>
      </c>
      <c r="P141" s="65" t="e">
        <f>Table2[[#This Row],[LB
Amount]]</f>
        <v>#VALUE!</v>
      </c>
      <c r="Q141" s="79" t="e">
        <f>MAX(Table1[[#This Row],[Low Bidder 
or CM/GC]:[Bidder 23]])*D141</f>
        <v>#VALUE!</v>
      </c>
      <c r="R141" s="33" t="e">
        <f>('Standard Cost Estimate'!$J141-'Standard Cost Estimate'!$G141)/'Standard Cost Estimate'!$G141</f>
        <v>#VALUE!</v>
      </c>
      <c r="S141" s="32" t="e">
        <f>('Standard Cost Estimate'!$J141-'Standard Cost Estimate'!$M141)/'Standard Cost Estimate'!$M141</f>
        <v>#VALUE!</v>
      </c>
      <c r="T141" s="31" t="e">
        <f>'Standard Cost Estimate'!$J141-'Standard Cost Estimate'!$G141</f>
        <v>#VALUE!</v>
      </c>
      <c r="U141" s="28" t="e">
        <f>RANK('Standard Cost Estimate'!$J141,'Standard Cost Estimate'!$J$3:$J$499)</f>
        <v>#VALUE!</v>
      </c>
      <c r="V141" s="34" t="e">
        <f>LARGE('Standard Cost Estimate'!$J$3:$J$499,COUNT(J$3:'Standard Cost Estimate'!$J141))+IF(ISNUMBER(V140),V140,0)</f>
        <v>#VALUE!</v>
      </c>
      <c r="W141" s="28" t="e">
        <f>IF(V141/J$500&lt;0.8,COUNT(V$3:V141)+1,1)</f>
        <v>#VALUE!</v>
      </c>
      <c r="X141" s="35" t="e">
        <f>IF('Standard Cost Estimate'!$U141&lt;=MAX('Standard Cost Estimate'!$W$3:$W$499),"YES","NO")</f>
        <v>#VALUE!</v>
      </c>
      <c r="Y141" s="36" t="e">
        <f>IF(AND('Standard Cost Estimate'!$X141="YES",OR('Standard Cost Estimate'!$R141&gt;0.2,'Standard Cost Estimate'!$R141&lt;-0.2)),"ANALYZE"," ")</f>
        <v>#VALUE!</v>
      </c>
      <c r="Z141" s="72" t="e">
        <f>IF(AND('Standard Cost Estimate'!$X141="YES",OR('Standard Cost Estimate'!$S141&gt;0.2,'Standard Cost Estimate'!$S141&lt;-0.2)),"ANALYZE"," ")</f>
        <v>#VALUE!</v>
      </c>
      <c r="AA141" s="67" t="e">
        <f>RANK('Standard Cost Estimate'!$G141,'Standard Cost Estimate'!$G$3:$G$499)</f>
        <v>#VALUE!</v>
      </c>
      <c r="AB141" s="68" t="e">
        <f>LARGE('Standard Cost Estimate'!$G$3:$G$499,COUNT(G$3:'Standard Cost Estimate'!$G141))+IF(ISNUMBER(AB140),AB140,0)</f>
        <v>#VALUE!</v>
      </c>
      <c r="AC141" s="67" t="e">
        <f>IF(AB141/G$500&lt;0.8,COUNT(V$3:V141)+1,1)</f>
        <v>#VALUE!</v>
      </c>
      <c r="AD141" s="93" t="e">
        <f>IF('Standard Cost Estimate'!$AA141&lt;=MAX('Standard Cost Estimate'!$AC$3:$AC$499),"YES","NO")</f>
        <v>#VALUE!</v>
      </c>
      <c r="AE141" s="94" t="e">
        <f>IF(AND('Standard Cost Estimate'!$AD141="YES",ABS('Standard Cost Estimate'!$R141)&gt;0.2),"ANALYZE"," ")</f>
        <v>#VALUE!</v>
      </c>
      <c r="AF141" s="77"/>
    </row>
    <row r="142" spans="1:32" ht="15" thickBot="1" x14ac:dyDescent="0.4">
      <c r="A142" s="50" t="e">
        <f>Table1[[#This Row],[Item Line Number]]</f>
        <v>#VALUE!</v>
      </c>
      <c r="B142" s="50" t="e">
        <f>Table1[[#This Row],[Item Number]]</f>
        <v>#VALUE!</v>
      </c>
      <c r="C142" s="51" t="e">
        <f>Table1[[#This Row],[Item Description]]</f>
        <v>#VALUE!</v>
      </c>
      <c r="D142" s="50" t="e">
        <f>Table1[[#This Row],[Quantity]]</f>
        <v>#VALUE!</v>
      </c>
      <c r="E142" s="50" t="e">
        <f>Table1[[#This Row],[Units]]</f>
        <v>#VALUE!</v>
      </c>
      <c r="F142" s="52" t="e">
        <f>Table1[[#This Row],[Engineer''s Estimate (EE)]]</f>
        <v>#VALUE!</v>
      </c>
      <c r="G142" s="53" t="e">
        <f>'Standard Cost Estimate'!$D142*'Standard Cost Estimate'!$F142</f>
        <v>#VALUE!</v>
      </c>
      <c r="H142" s="54" t="e">
        <f>'Standard Cost Estimate'!$G142/G$500</f>
        <v>#VALUE!</v>
      </c>
      <c r="I142" s="52" t="e">
        <f>Table1[[#This Row],[Low Bidder 
or CM/GC]]</f>
        <v>#VALUE!</v>
      </c>
      <c r="J142" s="53" t="e">
        <f>'Standard Cost Estimate'!$I142*'Standard Cost Estimate'!$D142</f>
        <v>#VALUE!</v>
      </c>
      <c r="K142" s="55" t="e">
        <f>'Standard Cost Estimate'!$J142/J$500</f>
        <v>#VALUE!</v>
      </c>
      <c r="L142" s="52" t="e">
        <f>TRIMMEAN(Table1[[#This Row],[Low Bidder 
or CM/GC]:[Bidder 23]],2/COUNT(Table1[[#This Row],[Low Bidder 
or CM/GC]:[Bidder 23]]))</f>
        <v>#VALUE!</v>
      </c>
      <c r="M142" s="53" t="e">
        <f>IF('Standard Cost Estimate'!$D142=0,0,'Standard Cost Estimate'!$D142*'Standard Cost Estimate'!$L142)</f>
        <v>#VALUE!</v>
      </c>
      <c r="N142" s="54" t="e">
        <f>'Standard Cost Estimate'!$M142/M$500</f>
        <v>#VALUE!</v>
      </c>
      <c r="O142" s="78" t="e">
        <f>MIN(Table1[[#This Row],[Low Bidder 
or CM/GC]:[Bidder 23]])*D142</f>
        <v>#VALUE!</v>
      </c>
      <c r="P142" s="65" t="e">
        <f>Table2[[#This Row],[LB
Amount]]</f>
        <v>#VALUE!</v>
      </c>
      <c r="Q142" s="79" t="e">
        <f>MAX(Table1[[#This Row],[Low Bidder 
or CM/GC]:[Bidder 23]])*D142</f>
        <v>#VALUE!</v>
      </c>
      <c r="R142" s="33" t="e">
        <f>('Standard Cost Estimate'!$J142-'Standard Cost Estimate'!$G142)/'Standard Cost Estimate'!$G142</f>
        <v>#VALUE!</v>
      </c>
      <c r="S142" s="32" t="e">
        <f>('Standard Cost Estimate'!$J142-'Standard Cost Estimate'!$M142)/'Standard Cost Estimate'!$M142</f>
        <v>#VALUE!</v>
      </c>
      <c r="T142" s="31" t="e">
        <f>'Standard Cost Estimate'!$J142-'Standard Cost Estimate'!$G142</f>
        <v>#VALUE!</v>
      </c>
      <c r="U142" s="28" t="e">
        <f>RANK('Standard Cost Estimate'!$J142,'Standard Cost Estimate'!$J$3:$J$499)</f>
        <v>#VALUE!</v>
      </c>
      <c r="V142" s="34" t="e">
        <f>LARGE('Standard Cost Estimate'!$J$3:$J$499,COUNT(J$3:'Standard Cost Estimate'!$J142))+IF(ISNUMBER(V141),V141,0)</f>
        <v>#VALUE!</v>
      </c>
      <c r="W142" s="28" t="e">
        <f>IF(V142/J$500&lt;0.8,COUNT(V$3:V142)+1,1)</f>
        <v>#VALUE!</v>
      </c>
      <c r="X142" s="35" t="e">
        <f>IF('Standard Cost Estimate'!$U142&lt;=MAX('Standard Cost Estimate'!$W$3:$W$499),"YES","NO")</f>
        <v>#VALUE!</v>
      </c>
      <c r="Y142" s="36" t="e">
        <f>IF(AND('Standard Cost Estimate'!$X142="YES",OR('Standard Cost Estimate'!$R142&gt;0.2,'Standard Cost Estimate'!$R142&lt;-0.2)),"ANALYZE"," ")</f>
        <v>#VALUE!</v>
      </c>
      <c r="Z142" s="72" t="e">
        <f>IF(AND('Standard Cost Estimate'!$X142="YES",OR('Standard Cost Estimate'!$S142&gt;0.2,'Standard Cost Estimate'!$S142&lt;-0.2)),"ANALYZE"," ")</f>
        <v>#VALUE!</v>
      </c>
      <c r="AA142" s="67" t="e">
        <f>RANK('Standard Cost Estimate'!$G142,'Standard Cost Estimate'!$G$3:$G$499)</f>
        <v>#VALUE!</v>
      </c>
      <c r="AB142" s="68" t="e">
        <f>LARGE('Standard Cost Estimate'!$G$3:$G$499,COUNT(G$3:'Standard Cost Estimate'!$G142))+IF(ISNUMBER(AB141),AB141,0)</f>
        <v>#VALUE!</v>
      </c>
      <c r="AC142" s="67" t="e">
        <f>IF(AB142/G$500&lt;0.8,COUNT(V$3:V142)+1,1)</f>
        <v>#VALUE!</v>
      </c>
      <c r="AD142" s="93" t="e">
        <f>IF('Standard Cost Estimate'!$AA142&lt;=MAX('Standard Cost Estimate'!$AC$3:$AC$499),"YES","NO")</f>
        <v>#VALUE!</v>
      </c>
      <c r="AE142" s="94" t="e">
        <f>IF(AND('Standard Cost Estimate'!$AD142="YES",ABS('Standard Cost Estimate'!$R142)&gt;0.2),"ANALYZE"," ")</f>
        <v>#VALUE!</v>
      </c>
      <c r="AF142" s="77"/>
    </row>
    <row r="143" spans="1:32" ht="15" thickBot="1" x14ac:dyDescent="0.4">
      <c r="A143" s="50" t="e">
        <f>Table1[[#This Row],[Item Line Number]]</f>
        <v>#VALUE!</v>
      </c>
      <c r="B143" s="50" t="e">
        <f>Table1[[#This Row],[Item Number]]</f>
        <v>#VALUE!</v>
      </c>
      <c r="C143" s="51" t="e">
        <f>Table1[[#This Row],[Item Description]]</f>
        <v>#VALUE!</v>
      </c>
      <c r="D143" s="50" t="e">
        <f>Table1[[#This Row],[Quantity]]</f>
        <v>#VALUE!</v>
      </c>
      <c r="E143" s="50" t="e">
        <f>Table1[[#This Row],[Units]]</f>
        <v>#VALUE!</v>
      </c>
      <c r="F143" s="52" t="e">
        <f>Table1[[#This Row],[Engineer''s Estimate (EE)]]</f>
        <v>#VALUE!</v>
      </c>
      <c r="G143" s="53" t="e">
        <f>'Standard Cost Estimate'!$D143*'Standard Cost Estimate'!$F143</f>
        <v>#VALUE!</v>
      </c>
      <c r="H143" s="54" t="e">
        <f>'Standard Cost Estimate'!$G143/G$500</f>
        <v>#VALUE!</v>
      </c>
      <c r="I143" s="52" t="e">
        <f>Table1[[#This Row],[Low Bidder 
or CM/GC]]</f>
        <v>#VALUE!</v>
      </c>
      <c r="J143" s="53" t="e">
        <f>'Standard Cost Estimate'!$I143*'Standard Cost Estimate'!$D143</f>
        <v>#VALUE!</v>
      </c>
      <c r="K143" s="55" t="e">
        <f>'Standard Cost Estimate'!$J143/J$500</f>
        <v>#VALUE!</v>
      </c>
      <c r="L143" s="52" t="e">
        <f>TRIMMEAN(Table1[[#This Row],[Low Bidder 
or CM/GC]:[Bidder 23]],2/COUNT(Table1[[#This Row],[Low Bidder 
or CM/GC]:[Bidder 23]]))</f>
        <v>#VALUE!</v>
      </c>
      <c r="M143" s="53" t="e">
        <f>IF('Standard Cost Estimate'!$D143=0,0,'Standard Cost Estimate'!$D143*'Standard Cost Estimate'!$L143)</f>
        <v>#VALUE!</v>
      </c>
      <c r="N143" s="54" t="e">
        <f>'Standard Cost Estimate'!$M143/M$500</f>
        <v>#VALUE!</v>
      </c>
      <c r="O143" s="78" t="e">
        <f>MIN(Table1[[#This Row],[Low Bidder 
or CM/GC]:[Bidder 23]])*D143</f>
        <v>#VALUE!</v>
      </c>
      <c r="P143" s="65" t="e">
        <f>Table2[[#This Row],[LB
Amount]]</f>
        <v>#VALUE!</v>
      </c>
      <c r="Q143" s="79" t="e">
        <f>MAX(Table1[[#This Row],[Low Bidder 
or CM/GC]:[Bidder 23]])*D143</f>
        <v>#VALUE!</v>
      </c>
      <c r="R143" s="33" t="e">
        <f>('Standard Cost Estimate'!$J143-'Standard Cost Estimate'!$G143)/'Standard Cost Estimate'!$G143</f>
        <v>#VALUE!</v>
      </c>
      <c r="S143" s="32" t="e">
        <f>('Standard Cost Estimate'!$J143-'Standard Cost Estimate'!$M143)/'Standard Cost Estimate'!$M143</f>
        <v>#VALUE!</v>
      </c>
      <c r="T143" s="31" t="e">
        <f>'Standard Cost Estimate'!$J143-'Standard Cost Estimate'!$G143</f>
        <v>#VALUE!</v>
      </c>
      <c r="U143" s="28" t="e">
        <f>RANK('Standard Cost Estimate'!$J143,'Standard Cost Estimate'!$J$3:$J$499)</f>
        <v>#VALUE!</v>
      </c>
      <c r="V143" s="34" t="e">
        <f>LARGE('Standard Cost Estimate'!$J$3:$J$499,COUNT(J$3:'Standard Cost Estimate'!$J143))+IF(ISNUMBER(V142),V142,0)</f>
        <v>#VALUE!</v>
      </c>
      <c r="W143" s="28" t="e">
        <f>IF(V143/J$500&lt;0.8,COUNT(V$3:V143)+1,1)</f>
        <v>#VALUE!</v>
      </c>
      <c r="X143" s="35" t="e">
        <f>IF('Standard Cost Estimate'!$U143&lt;=MAX('Standard Cost Estimate'!$W$3:$W$499),"YES","NO")</f>
        <v>#VALUE!</v>
      </c>
      <c r="Y143" s="36" t="e">
        <f>IF(AND('Standard Cost Estimate'!$X143="YES",OR('Standard Cost Estimate'!$R143&gt;0.2,'Standard Cost Estimate'!$R143&lt;-0.2)),"ANALYZE"," ")</f>
        <v>#VALUE!</v>
      </c>
      <c r="Z143" s="72" t="e">
        <f>IF(AND('Standard Cost Estimate'!$X143="YES",OR('Standard Cost Estimate'!$S143&gt;0.2,'Standard Cost Estimate'!$S143&lt;-0.2)),"ANALYZE"," ")</f>
        <v>#VALUE!</v>
      </c>
      <c r="AA143" s="67" t="e">
        <f>RANK('Standard Cost Estimate'!$G143,'Standard Cost Estimate'!$G$3:$G$499)</f>
        <v>#VALUE!</v>
      </c>
      <c r="AB143" s="68" t="e">
        <f>LARGE('Standard Cost Estimate'!$G$3:$G$499,COUNT(G$3:'Standard Cost Estimate'!$G143))+IF(ISNUMBER(AB142),AB142,0)</f>
        <v>#VALUE!</v>
      </c>
      <c r="AC143" s="67" t="e">
        <f>IF(AB143/G$500&lt;0.8,COUNT(V$3:V143)+1,1)</f>
        <v>#VALUE!</v>
      </c>
      <c r="AD143" s="93" t="e">
        <f>IF('Standard Cost Estimate'!$AA143&lt;=MAX('Standard Cost Estimate'!$AC$3:$AC$499),"YES","NO")</f>
        <v>#VALUE!</v>
      </c>
      <c r="AE143" s="94" t="e">
        <f>IF(AND('Standard Cost Estimate'!$AD143="YES",ABS('Standard Cost Estimate'!$R143)&gt;0.2),"ANALYZE"," ")</f>
        <v>#VALUE!</v>
      </c>
      <c r="AF143" s="77"/>
    </row>
    <row r="144" spans="1:32" ht="15" thickBot="1" x14ac:dyDescent="0.4">
      <c r="A144" s="50" t="e">
        <f>Table1[[#This Row],[Item Line Number]]</f>
        <v>#VALUE!</v>
      </c>
      <c r="B144" s="50" t="e">
        <f>Table1[[#This Row],[Item Number]]</f>
        <v>#VALUE!</v>
      </c>
      <c r="C144" s="51" t="e">
        <f>Table1[[#This Row],[Item Description]]</f>
        <v>#VALUE!</v>
      </c>
      <c r="D144" s="50" t="e">
        <f>Table1[[#This Row],[Quantity]]</f>
        <v>#VALUE!</v>
      </c>
      <c r="E144" s="50" t="e">
        <f>Table1[[#This Row],[Units]]</f>
        <v>#VALUE!</v>
      </c>
      <c r="F144" s="52" t="e">
        <f>Table1[[#This Row],[Engineer''s Estimate (EE)]]</f>
        <v>#VALUE!</v>
      </c>
      <c r="G144" s="53" t="e">
        <f>'Standard Cost Estimate'!$D144*'Standard Cost Estimate'!$F144</f>
        <v>#VALUE!</v>
      </c>
      <c r="H144" s="54" t="e">
        <f>'Standard Cost Estimate'!$G144/G$500</f>
        <v>#VALUE!</v>
      </c>
      <c r="I144" s="52" t="e">
        <f>Table1[[#This Row],[Low Bidder 
or CM/GC]]</f>
        <v>#VALUE!</v>
      </c>
      <c r="J144" s="53" t="e">
        <f>'Standard Cost Estimate'!$I144*'Standard Cost Estimate'!$D144</f>
        <v>#VALUE!</v>
      </c>
      <c r="K144" s="55" t="e">
        <f>'Standard Cost Estimate'!$J144/J$500</f>
        <v>#VALUE!</v>
      </c>
      <c r="L144" s="52" t="e">
        <f>TRIMMEAN(Table1[[#This Row],[Low Bidder 
or CM/GC]:[Bidder 23]],2/COUNT(Table1[[#This Row],[Low Bidder 
or CM/GC]:[Bidder 23]]))</f>
        <v>#VALUE!</v>
      </c>
      <c r="M144" s="53" t="e">
        <f>IF('Standard Cost Estimate'!$D144=0,0,'Standard Cost Estimate'!$D144*'Standard Cost Estimate'!$L144)</f>
        <v>#VALUE!</v>
      </c>
      <c r="N144" s="54" t="e">
        <f>'Standard Cost Estimate'!$M144/M$500</f>
        <v>#VALUE!</v>
      </c>
      <c r="O144" s="78" t="e">
        <f>MIN(Table1[[#This Row],[Low Bidder 
or CM/GC]:[Bidder 23]])*D144</f>
        <v>#VALUE!</v>
      </c>
      <c r="P144" s="65" t="e">
        <f>Table2[[#This Row],[LB
Amount]]</f>
        <v>#VALUE!</v>
      </c>
      <c r="Q144" s="79" t="e">
        <f>MAX(Table1[[#This Row],[Low Bidder 
or CM/GC]:[Bidder 23]])*D144</f>
        <v>#VALUE!</v>
      </c>
      <c r="R144" s="33" t="e">
        <f>('Standard Cost Estimate'!$J144-'Standard Cost Estimate'!$G144)/'Standard Cost Estimate'!$G144</f>
        <v>#VALUE!</v>
      </c>
      <c r="S144" s="32" t="e">
        <f>('Standard Cost Estimate'!$J144-'Standard Cost Estimate'!$M144)/'Standard Cost Estimate'!$M144</f>
        <v>#VALUE!</v>
      </c>
      <c r="T144" s="31" t="e">
        <f>'Standard Cost Estimate'!$J144-'Standard Cost Estimate'!$G144</f>
        <v>#VALUE!</v>
      </c>
      <c r="U144" s="28" t="e">
        <f>RANK('Standard Cost Estimate'!$J144,'Standard Cost Estimate'!$J$3:$J$499)</f>
        <v>#VALUE!</v>
      </c>
      <c r="V144" s="34" t="e">
        <f>LARGE('Standard Cost Estimate'!$J$3:$J$499,COUNT(J$3:'Standard Cost Estimate'!$J144))+IF(ISNUMBER(V143),V143,0)</f>
        <v>#VALUE!</v>
      </c>
      <c r="W144" s="28" t="e">
        <f>IF(V144/J$500&lt;0.8,COUNT(V$3:V144)+1,1)</f>
        <v>#VALUE!</v>
      </c>
      <c r="X144" s="35" t="e">
        <f>IF('Standard Cost Estimate'!$U144&lt;=MAX('Standard Cost Estimate'!$W$3:$W$499),"YES","NO")</f>
        <v>#VALUE!</v>
      </c>
      <c r="Y144" s="36" t="e">
        <f>IF(AND('Standard Cost Estimate'!$X144="YES",OR('Standard Cost Estimate'!$R144&gt;0.2,'Standard Cost Estimate'!$R144&lt;-0.2)),"ANALYZE"," ")</f>
        <v>#VALUE!</v>
      </c>
      <c r="Z144" s="72" t="e">
        <f>IF(AND('Standard Cost Estimate'!$X144="YES",OR('Standard Cost Estimate'!$S144&gt;0.2,'Standard Cost Estimate'!$S144&lt;-0.2)),"ANALYZE"," ")</f>
        <v>#VALUE!</v>
      </c>
      <c r="AA144" s="67" t="e">
        <f>RANK('Standard Cost Estimate'!$G144,'Standard Cost Estimate'!$G$3:$G$499)</f>
        <v>#VALUE!</v>
      </c>
      <c r="AB144" s="68" t="e">
        <f>LARGE('Standard Cost Estimate'!$G$3:$G$499,COUNT(G$3:'Standard Cost Estimate'!$G144))+IF(ISNUMBER(AB143),AB143,0)</f>
        <v>#VALUE!</v>
      </c>
      <c r="AC144" s="67" t="e">
        <f>IF(AB144/G$500&lt;0.8,COUNT(V$3:V144)+1,1)</f>
        <v>#VALUE!</v>
      </c>
      <c r="AD144" s="93" t="e">
        <f>IF('Standard Cost Estimate'!$AA144&lt;=MAX('Standard Cost Estimate'!$AC$3:$AC$499),"YES","NO")</f>
        <v>#VALUE!</v>
      </c>
      <c r="AE144" s="94" t="e">
        <f>IF(AND('Standard Cost Estimate'!$AD144="YES",ABS('Standard Cost Estimate'!$R144)&gt;0.2),"ANALYZE"," ")</f>
        <v>#VALUE!</v>
      </c>
      <c r="AF144" s="77"/>
    </row>
    <row r="145" spans="1:32" ht="15" thickBot="1" x14ac:dyDescent="0.4">
      <c r="A145" s="50" t="e">
        <f>Table1[[#This Row],[Item Line Number]]</f>
        <v>#VALUE!</v>
      </c>
      <c r="B145" s="50" t="e">
        <f>Table1[[#This Row],[Item Number]]</f>
        <v>#VALUE!</v>
      </c>
      <c r="C145" s="51" t="e">
        <f>Table1[[#This Row],[Item Description]]</f>
        <v>#VALUE!</v>
      </c>
      <c r="D145" s="50" t="e">
        <f>Table1[[#This Row],[Quantity]]</f>
        <v>#VALUE!</v>
      </c>
      <c r="E145" s="50" t="e">
        <f>Table1[[#This Row],[Units]]</f>
        <v>#VALUE!</v>
      </c>
      <c r="F145" s="52" t="e">
        <f>Table1[[#This Row],[Engineer''s Estimate (EE)]]</f>
        <v>#VALUE!</v>
      </c>
      <c r="G145" s="53" t="e">
        <f>'Standard Cost Estimate'!$D145*'Standard Cost Estimate'!$F145</f>
        <v>#VALUE!</v>
      </c>
      <c r="H145" s="54" t="e">
        <f>'Standard Cost Estimate'!$G145/G$500</f>
        <v>#VALUE!</v>
      </c>
      <c r="I145" s="52" t="e">
        <f>Table1[[#This Row],[Low Bidder 
or CM/GC]]</f>
        <v>#VALUE!</v>
      </c>
      <c r="J145" s="53" t="e">
        <f>'Standard Cost Estimate'!$I145*'Standard Cost Estimate'!$D145</f>
        <v>#VALUE!</v>
      </c>
      <c r="K145" s="55" t="e">
        <f>'Standard Cost Estimate'!$J145/J$500</f>
        <v>#VALUE!</v>
      </c>
      <c r="L145" s="52" t="e">
        <f>TRIMMEAN(Table1[[#This Row],[Low Bidder 
or CM/GC]:[Bidder 23]],2/COUNT(Table1[[#This Row],[Low Bidder 
or CM/GC]:[Bidder 23]]))</f>
        <v>#VALUE!</v>
      </c>
      <c r="M145" s="53" t="e">
        <f>IF('Standard Cost Estimate'!$D145=0,0,'Standard Cost Estimate'!$D145*'Standard Cost Estimate'!$L145)</f>
        <v>#VALUE!</v>
      </c>
      <c r="N145" s="54" t="e">
        <f>'Standard Cost Estimate'!$M145/M$500</f>
        <v>#VALUE!</v>
      </c>
      <c r="O145" s="78" t="e">
        <f>MIN(Table1[[#This Row],[Low Bidder 
or CM/GC]:[Bidder 23]])*D145</f>
        <v>#VALUE!</v>
      </c>
      <c r="P145" s="65" t="e">
        <f>Table2[[#This Row],[LB
Amount]]</f>
        <v>#VALUE!</v>
      </c>
      <c r="Q145" s="79" t="e">
        <f>MAX(Table1[[#This Row],[Low Bidder 
or CM/GC]:[Bidder 23]])*D145</f>
        <v>#VALUE!</v>
      </c>
      <c r="R145" s="33" t="e">
        <f>('Standard Cost Estimate'!$J145-'Standard Cost Estimate'!$G145)/'Standard Cost Estimate'!$G145</f>
        <v>#VALUE!</v>
      </c>
      <c r="S145" s="32" t="e">
        <f>('Standard Cost Estimate'!$J145-'Standard Cost Estimate'!$M145)/'Standard Cost Estimate'!$M145</f>
        <v>#VALUE!</v>
      </c>
      <c r="T145" s="31" t="e">
        <f>'Standard Cost Estimate'!$J145-'Standard Cost Estimate'!$G145</f>
        <v>#VALUE!</v>
      </c>
      <c r="U145" s="28" t="e">
        <f>RANK('Standard Cost Estimate'!$J145,'Standard Cost Estimate'!$J$3:$J$499)</f>
        <v>#VALUE!</v>
      </c>
      <c r="V145" s="34" t="e">
        <f>LARGE('Standard Cost Estimate'!$J$3:$J$499,COUNT(J$3:'Standard Cost Estimate'!$J145))+IF(ISNUMBER(V144),V144,0)</f>
        <v>#VALUE!</v>
      </c>
      <c r="W145" s="28" t="e">
        <f>IF(V145/J$500&lt;0.8,COUNT(V$3:V145)+1,1)</f>
        <v>#VALUE!</v>
      </c>
      <c r="X145" s="35" t="e">
        <f>IF('Standard Cost Estimate'!$U145&lt;=MAX('Standard Cost Estimate'!$W$3:$W$499),"YES","NO")</f>
        <v>#VALUE!</v>
      </c>
      <c r="Y145" s="36" t="e">
        <f>IF(AND('Standard Cost Estimate'!$X145="YES",OR('Standard Cost Estimate'!$R145&gt;0.2,'Standard Cost Estimate'!$R145&lt;-0.2)),"ANALYZE"," ")</f>
        <v>#VALUE!</v>
      </c>
      <c r="Z145" s="72" t="e">
        <f>IF(AND('Standard Cost Estimate'!$X145="YES",OR('Standard Cost Estimate'!$S145&gt;0.2,'Standard Cost Estimate'!$S145&lt;-0.2)),"ANALYZE"," ")</f>
        <v>#VALUE!</v>
      </c>
      <c r="AA145" s="67" t="e">
        <f>RANK('Standard Cost Estimate'!$G145,'Standard Cost Estimate'!$G$3:$G$499)</f>
        <v>#VALUE!</v>
      </c>
      <c r="AB145" s="68" t="e">
        <f>LARGE('Standard Cost Estimate'!$G$3:$G$499,COUNT(G$3:'Standard Cost Estimate'!$G145))+IF(ISNUMBER(AB144),AB144,0)</f>
        <v>#VALUE!</v>
      </c>
      <c r="AC145" s="67" t="e">
        <f>IF(AB145/G$500&lt;0.8,COUNT(V$3:V145)+1,1)</f>
        <v>#VALUE!</v>
      </c>
      <c r="AD145" s="93" t="e">
        <f>IF('Standard Cost Estimate'!$AA145&lt;=MAX('Standard Cost Estimate'!$AC$3:$AC$499),"YES","NO")</f>
        <v>#VALUE!</v>
      </c>
      <c r="AE145" s="94" t="e">
        <f>IF(AND('Standard Cost Estimate'!$AD145="YES",ABS('Standard Cost Estimate'!$R145)&gt;0.2),"ANALYZE"," ")</f>
        <v>#VALUE!</v>
      </c>
      <c r="AF145" s="77"/>
    </row>
    <row r="146" spans="1:32" ht="15" thickBot="1" x14ac:dyDescent="0.4">
      <c r="A146" s="50" t="e">
        <f>Table1[[#This Row],[Item Line Number]]</f>
        <v>#VALUE!</v>
      </c>
      <c r="B146" s="50" t="e">
        <f>Table1[[#This Row],[Item Number]]</f>
        <v>#VALUE!</v>
      </c>
      <c r="C146" s="51" t="e">
        <f>Table1[[#This Row],[Item Description]]</f>
        <v>#VALUE!</v>
      </c>
      <c r="D146" s="50" t="e">
        <f>Table1[[#This Row],[Quantity]]</f>
        <v>#VALUE!</v>
      </c>
      <c r="E146" s="50" t="e">
        <f>Table1[[#This Row],[Units]]</f>
        <v>#VALUE!</v>
      </c>
      <c r="F146" s="52" t="e">
        <f>Table1[[#This Row],[Engineer''s Estimate (EE)]]</f>
        <v>#VALUE!</v>
      </c>
      <c r="G146" s="53" t="e">
        <f>'Standard Cost Estimate'!$D146*'Standard Cost Estimate'!$F146</f>
        <v>#VALUE!</v>
      </c>
      <c r="H146" s="54" t="e">
        <f>'Standard Cost Estimate'!$G146/G$500</f>
        <v>#VALUE!</v>
      </c>
      <c r="I146" s="52" t="e">
        <f>Table1[[#This Row],[Low Bidder 
or CM/GC]]</f>
        <v>#VALUE!</v>
      </c>
      <c r="J146" s="53" t="e">
        <f>'Standard Cost Estimate'!$I146*'Standard Cost Estimate'!$D146</f>
        <v>#VALUE!</v>
      </c>
      <c r="K146" s="55" t="e">
        <f>'Standard Cost Estimate'!$J146/J$500</f>
        <v>#VALUE!</v>
      </c>
      <c r="L146" s="52" t="e">
        <f>TRIMMEAN(Table1[[#This Row],[Low Bidder 
or CM/GC]:[Bidder 23]],2/COUNT(Table1[[#This Row],[Low Bidder 
or CM/GC]:[Bidder 23]]))</f>
        <v>#VALUE!</v>
      </c>
      <c r="M146" s="53" t="e">
        <f>IF('Standard Cost Estimate'!$D146=0,0,'Standard Cost Estimate'!$D146*'Standard Cost Estimate'!$L146)</f>
        <v>#VALUE!</v>
      </c>
      <c r="N146" s="54" t="e">
        <f>'Standard Cost Estimate'!$M146/M$500</f>
        <v>#VALUE!</v>
      </c>
      <c r="O146" s="78" t="e">
        <f>MIN(Table1[[#This Row],[Low Bidder 
or CM/GC]:[Bidder 23]])*D146</f>
        <v>#VALUE!</v>
      </c>
      <c r="P146" s="65" t="e">
        <f>Table2[[#This Row],[LB
Amount]]</f>
        <v>#VALUE!</v>
      </c>
      <c r="Q146" s="79" t="e">
        <f>MAX(Table1[[#This Row],[Low Bidder 
or CM/GC]:[Bidder 23]])*D146</f>
        <v>#VALUE!</v>
      </c>
      <c r="R146" s="33" t="e">
        <f>('Standard Cost Estimate'!$J146-'Standard Cost Estimate'!$G146)/'Standard Cost Estimate'!$G146</f>
        <v>#VALUE!</v>
      </c>
      <c r="S146" s="32" t="e">
        <f>('Standard Cost Estimate'!$J146-'Standard Cost Estimate'!$M146)/'Standard Cost Estimate'!$M146</f>
        <v>#VALUE!</v>
      </c>
      <c r="T146" s="31" t="e">
        <f>'Standard Cost Estimate'!$J146-'Standard Cost Estimate'!$G146</f>
        <v>#VALUE!</v>
      </c>
      <c r="U146" s="28" t="e">
        <f>RANK('Standard Cost Estimate'!$J146,'Standard Cost Estimate'!$J$3:$J$499)</f>
        <v>#VALUE!</v>
      </c>
      <c r="V146" s="34" t="e">
        <f>LARGE('Standard Cost Estimate'!$J$3:$J$499,COUNT(J$3:'Standard Cost Estimate'!$J146))+IF(ISNUMBER(V145),V145,0)</f>
        <v>#VALUE!</v>
      </c>
      <c r="W146" s="28" t="e">
        <f>IF(V146/J$500&lt;0.8,COUNT(V$3:V146)+1,1)</f>
        <v>#VALUE!</v>
      </c>
      <c r="X146" s="35" t="e">
        <f>IF('Standard Cost Estimate'!$U146&lt;=MAX('Standard Cost Estimate'!$W$3:$W$499),"YES","NO")</f>
        <v>#VALUE!</v>
      </c>
      <c r="Y146" s="36" t="e">
        <f>IF(AND('Standard Cost Estimate'!$X146="YES",OR('Standard Cost Estimate'!$R146&gt;0.2,'Standard Cost Estimate'!$R146&lt;-0.2)),"ANALYZE"," ")</f>
        <v>#VALUE!</v>
      </c>
      <c r="Z146" s="72" t="e">
        <f>IF(AND('Standard Cost Estimate'!$X146="YES",OR('Standard Cost Estimate'!$S146&gt;0.2,'Standard Cost Estimate'!$S146&lt;-0.2)),"ANALYZE"," ")</f>
        <v>#VALUE!</v>
      </c>
      <c r="AA146" s="67" t="e">
        <f>RANK('Standard Cost Estimate'!$G146,'Standard Cost Estimate'!$G$3:$G$499)</f>
        <v>#VALUE!</v>
      </c>
      <c r="AB146" s="68" t="e">
        <f>LARGE('Standard Cost Estimate'!$G$3:$G$499,COUNT(G$3:'Standard Cost Estimate'!$G146))+IF(ISNUMBER(AB145),AB145,0)</f>
        <v>#VALUE!</v>
      </c>
      <c r="AC146" s="67" t="e">
        <f>IF(AB146/G$500&lt;0.8,COUNT(V$3:V146)+1,1)</f>
        <v>#VALUE!</v>
      </c>
      <c r="AD146" s="93" t="e">
        <f>IF('Standard Cost Estimate'!$AA146&lt;=MAX('Standard Cost Estimate'!$AC$3:$AC$499),"YES","NO")</f>
        <v>#VALUE!</v>
      </c>
      <c r="AE146" s="94" t="e">
        <f>IF(AND('Standard Cost Estimate'!$AD146="YES",ABS('Standard Cost Estimate'!$R146)&gt;0.2),"ANALYZE"," ")</f>
        <v>#VALUE!</v>
      </c>
      <c r="AF146" s="77"/>
    </row>
    <row r="147" spans="1:32" ht="15" thickBot="1" x14ac:dyDescent="0.4">
      <c r="A147" s="50" t="e">
        <f>Table1[[#This Row],[Item Line Number]]</f>
        <v>#VALUE!</v>
      </c>
      <c r="B147" s="50" t="e">
        <f>Table1[[#This Row],[Item Number]]</f>
        <v>#VALUE!</v>
      </c>
      <c r="C147" s="51" t="e">
        <f>Table1[[#This Row],[Item Description]]</f>
        <v>#VALUE!</v>
      </c>
      <c r="D147" s="50" t="e">
        <f>Table1[[#This Row],[Quantity]]</f>
        <v>#VALUE!</v>
      </c>
      <c r="E147" s="50" t="e">
        <f>Table1[[#This Row],[Units]]</f>
        <v>#VALUE!</v>
      </c>
      <c r="F147" s="52" t="e">
        <f>Table1[[#This Row],[Engineer''s Estimate (EE)]]</f>
        <v>#VALUE!</v>
      </c>
      <c r="G147" s="53" t="e">
        <f>'Standard Cost Estimate'!$D147*'Standard Cost Estimate'!$F147</f>
        <v>#VALUE!</v>
      </c>
      <c r="H147" s="54" t="e">
        <f>'Standard Cost Estimate'!$G147/G$500</f>
        <v>#VALUE!</v>
      </c>
      <c r="I147" s="52" t="e">
        <f>Table1[[#This Row],[Low Bidder 
or CM/GC]]</f>
        <v>#VALUE!</v>
      </c>
      <c r="J147" s="53" t="e">
        <f>'Standard Cost Estimate'!$I147*'Standard Cost Estimate'!$D147</f>
        <v>#VALUE!</v>
      </c>
      <c r="K147" s="55" t="e">
        <f>'Standard Cost Estimate'!$J147/J$500</f>
        <v>#VALUE!</v>
      </c>
      <c r="L147" s="52" t="e">
        <f>TRIMMEAN(Table1[[#This Row],[Low Bidder 
or CM/GC]:[Bidder 23]],2/COUNT(Table1[[#This Row],[Low Bidder 
or CM/GC]:[Bidder 23]]))</f>
        <v>#VALUE!</v>
      </c>
      <c r="M147" s="53" t="e">
        <f>IF('Standard Cost Estimate'!$D147=0,0,'Standard Cost Estimate'!$D147*'Standard Cost Estimate'!$L147)</f>
        <v>#VALUE!</v>
      </c>
      <c r="N147" s="54" t="e">
        <f>'Standard Cost Estimate'!$M147/M$500</f>
        <v>#VALUE!</v>
      </c>
      <c r="O147" s="78" t="e">
        <f>MIN(Table1[[#This Row],[Low Bidder 
or CM/GC]:[Bidder 23]])*D147</f>
        <v>#VALUE!</v>
      </c>
      <c r="P147" s="65" t="e">
        <f>Table2[[#This Row],[LB
Amount]]</f>
        <v>#VALUE!</v>
      </c>
      <c r="Q147" s="79" t="e">
        <f>MAX(Table1[[#This Row],[Low Bidder 
or CM/GC]:[Bidder 23]])*D147</f>
        <v>#VALUE!</v>
      </c>
      <c r="R147" s="33" t="e">
        <f>('Standard Cost Estimate'!$J147-'Standard Cost Estimate'!$G147)/'Standard Cost Estimate'!$G147</f>
        <v>#VALUE!</v>
      </c>
      <c r="S147" s="32" t="e">
        <f>('Standard Cost Estimate'!$J147-'Standard Cost Estimate'!$M147)/'Standard Cost Estimate'!$M147</f>
        <v>#VALUE!</v>
      </c>
      <c r="T147" s="31" t="e">
        <f>'Standard Cost Estimate'!$J147-'Standard Cost Estimate'!$G147</f>
        <v>#VALUE!</v>
      </c>
      <c r="U147" s="28" t="e">
        <f>RANK('Standard Cost Estimate'!$J147,'Standard Cost Estimate'!$J$3:$J$499)</f>
        <v>#VALUE!</v>
      </c>
      <c r="V147" s="34" t="e">
        <f>LARGE('Standard Cost Estimate'!$J$3:$J$499,COUNT(J$3:'Standard Cost Estimate'!$J147))+IF(ISNUMBER(V146),V146,0)</f>
        <v>#VALUE!</v>
      </c>
      <c r="W147" s="28" t="e">
        <f>IF(V147/J$500&lt;0.8,COUNT(V$3:V147)+1,1)</f>
        <v>#VALUE!</v>
      </c>
      <c r="X147" s="35" t="e">
        <f>IF('Standard Cost Estimate'!$U147&lt;=MAX('Standard Cost Estimate'!$W$3:$W$499),"YES","NO")</f>
        <v>#VALUE!</v>
      </c>
      <c r="Y147" s="36" t="e">
        <f>IF(AND('Standard Cost Estimate'!$X147="YES",OR('Standard Cost Estimate'!$R147&gt;0.2,'Standard Cost Estimate'!$R147&lt;-0.2)),"ANALYZE"," ")</f>
        <v>#VALUE!</v>
      </c>
      <c r="Z147" s="72" t="e">
        <f>IF(AND('Standard Cost Estimate'!$X147="YES",OR('Standard Cost Estimate'!$S147&gt;0.2,'Standard Cost Estimate'!$S147&lt;-0.2)),"ANALYZE"," ")</f>
        <v>#VALUE!</v>
      </c>
      <c r="AA147" s="67" t="e">
        <f>RANK('Standard Cost Estimate'!$G147,'Standard Cost Estimate'!$G$3:$G$499)</f>
        <v>#VALUE!</v>
      </c>
      <c r="AB147" s="68" t="e">
        <f>LARGE('Standard Cost Estimate'!$G$3:$G$499,COUNT(G$3:'Standard Cost Estimate'!$G147))+IF(ISNUMBER(AB146),AB146,0)</f>
        <v>#VALUE!</v>
      </c>
      <c r="AC147" s="67" t="e">
        <f>IF(AB147/G$500&lt;0.8,COUNT(V$3:V147)+1,1)</f>
        <v>#VALUE!</v>
      </c>
      <c r="AD147" s="93" t="e">
        <f>IF('Standard Cost Estimate'!$AA147&lt;=MAX('Standard Cost Estimate'!$AC$3:$AC$499),"YES","NO")</f>
        <v>#VALUE!</v>
      </c>
      <c r="AE147" s="94" t="e">
        <f>IF(AND('Standard Cost Estimate'!$AD147="YES",ABS('Standard Cost Estimate'!$R147)&gt;0.2),"ANALYZE"," ")</f>
        <v>#VALUE!</v>
      </c>
      <c r="AF147" s="77"/>
    </row>
    <row r="148" spans="1:32" ht="15" thickBot="1" x14ac:dyDescent="0.4">
      <c r="A148" s="50" t="e">
        <f>Table1[[#This Row],[Item Line Number]]</f>
        <v>#VALUE!</v>
      </c>
      <c r="B148" s="50" t="e">
        <f>Table1[[#This Row],[Item Number]]</f>
        <v>#VALUE!</v>
      </c>
      <c r="C148" s="51" t="e">
        <f>Table1[[#This Row],[Item Description]]</f>
        <v>#VALUE!</v>
      </c>
      <c r="D148" s="50" t="e">
        <f>Table1[[#This Row],[Quantity]]</f>
        <v>#VALUE!</v>
      </c>
      <c r="E148" s="50" t="e">
        <f>Table1[[#This Row],[Units]]</f>
        <v>#VALUE!</v>
      </c>
      <c r="F148" s="52" t="e">
        <f>Table1[[#This Row],[Engineer''s Estimate (EE)]]</f>
        <v>#VALUE!</v>
      </c>
      <c r="G148" s="53" t="e">
        <f>'Standard Cost Estimate'!$D148*'Standard Cost Estimate'!$F148</f>
        <v>#VALUE!</v>
      </c>
      <c r="H148" s="54" t="e">
        <f>'Standard Cost Estimate'!$G148/G$500</f>
        <v>#VALUE!</v>
      </c>
      <c r="I148" s="52" t="e">
        <f>Table1[[#This Row],[Low Bidder 
or CM/GC]]</f>
        <v>#VALUE!</v>
      </c>
      <c r="J148" s="53" t="e">
        <f>'Standard Cost Estimate'!$I148*'Standard Cost Estimate'!$D148</f>
        <v>#VALUE!</v>
      </c>
      <c r="K148" s="55" t="e">
        <f>'Standard Cost Estimate'!$J148/J$500</f>
        <v>#VALUE!</v>
      </c>
      <c r="L148" s="52" t="e">
        <f>TRIMMEAN(Table1[[#This Row],[Low Bidder 
or CM/GC]:[Bidder 23]],2/COUNT(Table1[[#This Row],[Low Bidder 
or CM/GC]:[Bidder 23]]))</f>
        <v>#VALUE!</v>
      </c>
      <c r="M148" s="53" t="e">
        <f>IF('Standard Cost Estimate'!$D148=0,0,'Standard Cost Estimate'!$D148*'Standard Cost Estimate'!$L148)</f>
        <v>#VALUE!</v>
      </c>
      <c r="N148" s="54" t="e">
        <f>'Standard Cost Estimate'!$M148/M$500</f>
        <v>#VALUE!</v>
      </c>
      <c r="O148" s="78" t="e">
        <f>MIN(Table1[[#This Row],[Low Bidder 
or CM/GC]:[Bidder 23]])*D148</f>
        <v>#VALUE!</v>
      </c>
      <c r="P148" s="65" t="e">
        <f>Table2[[#This Row],[LB
Amount]]</f>
        <v>#VALUE!</v>
      </c>
      <c r="Q148" s="79" t="e">
        <f>MAX(Table1[[#This Row],[Low Bidder 
or CM/GC]:[Bidder 23]])*D148</f>
        <v>#VALUE!</v>
      </c>
      <c r="R148" s="33" t="e">
        <f>('Standard Cost Estimate'!$J148-'Standard Cost Estimate'!$G148)/'Standard Cost Estimate'!$G148</f>
        <v>#VALUE!</v>
      </c>
      <c r="S148" s="32" t="e">
        <f>('Standard Cost Estimate'!$J148-'Standard Cost Estimate'!$M148)/'Standard Cost Estimate'!$M148</f>
        <v>#VALUE!</v>
      </c>
      <c r="T148" s="31" t="e">
        <f>'Standard Cost Estimate'!$J148-'Standard Cost Estimate'!$G148</f>
        <v>#VALUE!</v>
      </c>
      <c r="U148" s="28" t="e">
        <f>RANK('Standard Cost Estimate'!$J148,'Standard Cost Estimate'!$J$3:$J$499)</f>
        <v>#VALUE!</v>
      </c>
      <c r="V148" s="34" t="e">
        <f>LARGE('Standard Cost Estimate'!$J$3:$J$499,COUNT(J$3:'Standard Cost Estimate'!$J148))+IF(ISNUMBER(V147),V147,0)</f>
        <v>#VALUE!</v>
      </c>
      <c r="W148" s="28" t="e">
        <f>IF(V148/J$500&lt;0.8,COUNT(V$3:V148)+1,1)</f>
        <v>#VALUE!</v>
      </c>
      <c r="X148" s="35" t="e">
        <f>IF('Standard Cost Estimate'!$U148&lt;=MAX('Standard Cost Estimate'!$W$3:$W$499),"YES","NO")</f>
        <v>#VALUE!</v>
      </c>
      <c r="Y148" s="36" t="e">
        <f>IF(AND('Standard Cost Estimate'!$X148="YES",OR('Standard Cost Estimate'!$R148&gt;0.2,'Standard Cost Estimate'!$R148&lt;-0.2)),"ANALYZE"," ")</f>
        <v>#VALUE!</v>
      </c>
      <c r="Z148" s="72" t="e">
        <f>IF(AND('Standard Cost Estimate'!$X148="YES",OR('Standard Cost Estimate'!$S148&gt;0.2,'Standard Cost Estimate'!$S148&lt;-0.2)),"ANALYZE"," ")</f>
        <v>#VALUE!</v>
      </c>
      <c r="AA148" s="67" t="e">
        <f>RANK('Standard Cost Estimate'!$G148,'Standard Cost Estimate'!$G$3:$G$499)</f>
        <v>#VALUE!</v>
      </c>
      <c r="AB148" s="68" t="e">
        <f>LARGE('Standard Cost Estimate'!$G$3:$G$499,COUNT(G$3:'Standard Cost Estimate'!$G148))+IF(ISNUMBER(AB147),AB147,0)</f>
        <v>#VALUE!</v>
      </c>
      <c r="AC148" s="67" t="e">
        <f>IF(AB148/G$500&lt;0.8,COUNT(V$3:V148)+1,1)</f>
        <v>#VALUE!</v>
      </c>
      <c r="AD148" s="93" t="e">
        <f>IF('Standard Cost Estimate'!$AA148&lt;=MAX('Standard Cost Estimate'!$AC$3:$AC$499),"YES","NO")</f>
        <v>#VALUE!</v>
      </c>
      <c r="AE148" s="94" t="e">
        <f>IF(AND('Standard Cost Estimate'!$AD148="YES",ABS('Standard Cost Estimate'!$R148)&gt;0.2),"ANALYZE"," ")</f>
        <v>#VALUE!</v>
      </c>
      <c r="AF148" s="77"/>
    </row>
    <row r="149" spans="1:32" ht="15" thickBot="1" x14ac:dyDescent="0.4">
      <c r="A149" s="50" t="e">
        <f>Table1[[#This Row],[Item Line Number]]</f>
        <v>#VALUE!</v>
      </c>
      <c r="B149" s="50" t="e">
        <f>Table1[[#This Row],[Item Number]]</f>
        <v>#VALUE!</v>
      </c>
      <c r="C149" s="51" t="e">
        <f>Table1[[#This Row],[Item Description]]</f>
        <v>#VALUE!</v>
      </c>
      <c r="D149" s="50" t="e">
        <f>Table1[[#This Row],[Quantity]]</f>
        <v>#VALUE!</v>
      </c>
      <c r="E149" s="50" t="e">
        <f>Table1[[#This Row],[Units]]</f>
        <v>#VALUE!</v>
      </c>
      <c r="F149" s="52" t="e">
        <f>Table1[[#This Row],[Engineer''s Estimate (EE)]]</f>
        <v>#VALUE!</v>
      </c>
      <c r="G149" s="53" t="e">
        <f>'Standard Cost Estimate'!$D149*'Standard Cost Estimate'!$F149</f>
        <v>#VALUE!</v>
      </c>
      <c r="H149" s="54" t="e">
        <f>'Standard Cost Estimate'!$G149/G$500</f>
        <v>#VALUE!</v>
      </c>
      <c r="I149" s="52" t="e">
        <f>Table1[[#This Row],[Low Bidder 
or CM/GC]]</f>
        <v>#VALUE!</v>
      </c>
      <c r="J149" s="53" t="e">
        <f>'Standard Cost Estimate'!$I149*'Standard Cost Estimate'!$D149</f>
        <v>#VALUE!</v>
      </c>
      <c r="K149" s="55" t="e">
        <f>'Standard Cost Estimate'!$J149/J$500</f>
        <v>#VALUE!</v>
      </c>
      <c r="L149" s="52" t="e">
        <f>TRIMMEAN(Table1[[#This Row],[Low Bidder 
or CM/GC]:[Bidder 23]],2/COUNT(Table1[[#This Row],[Low Bidder 
or CM/GC]:[Bidder 23]]))</f>
        <v>#VALUE!</v>
      </c>
      <c r="M149" s="53" t="e">
        <f>IF('Standard Cost Estimate'!$D149=0,0,'Standard Cost Estimate'!$D149*'Standard Cost Estimate'!$L149)</f>
        <v>#VALUE!</v>
      </c>
      <c r="N149" s="54" t="e">
        <f>'Standard Cost Estimate'!$M149/M$500</f>
        <v>#VALUE!</v>
      </c>
      <c r="O149" s="78" t="e">
        <f>MIN(Table1[[#This Row],[Low Bidder 
or CM/GC]:[Bidder 23]])*D149</f>
        <v>#VALUE!</v>
      </c>
      <c r="P149" s="65" t="e">
        <f>Table2[[#This Row],[LB
Amount]]</f>
        <v>#VALUE!</v>
      </c>
      <c r="Q149" s="79" t="e">
        <f>MAX(Table1[[#This Row],[Low Bidder 
or CM/GC]:[Bidder 23]])*D149</f>
        <v>#VALUE!</v>
      </c>
      <c r="R149" s="33" t="e">
        <f>('Standard Cost Estimate'!$J149-'Standard Cost Estimate'!$G149)/'Standard Cost Estimate'!$G149</f>
        <v>#VALUE!</v>
      </c>
      <c r="S149" s="32" t="e">
        <f>('Standard Cost Estimate'!$J149-'Standard Cost Estimate'!$M149)/'Standard Cost Estimate'!$M149</f>
        <v>#VALUE!</v>
      </c>
      <c r="T149" s="31" t="e">
        <f>'Standard Cost Estimate'!$J149-'Standard Cost Estimate'!$G149</f>
        <v>#VALUE!</v>
      </c>
      <c r="U149" s="28" t="e">
        <f>RANK('Standard Cost Estimate'!$J149,'Standard Cost Estimate'!$J$3:$J$499)</f>
        <v>#VALUE!</v>
      </c>
      <c r="V149" s="34" t="e">
        <f>LARGE('Standard Cost Estimate'!$J$3:$J$499,COUNT(J$3:'Standard Cost Estimate'!$J149))+IF(ISNUMBER(V148),V148,0)</f>
        <v>#VALUE!</v>
      </c>
      <c r="W149" s="28" t="e">
        <f>IF(V149/J$500&lt;0.8,COUNT(V$3:V149)+1,1)</f>
        <v>#VALUE!</v>
      </c>
      <c r="X149" s="35" t="e">
        <f>IF('Standard Cost Estimate'!$U149&lt;=MAX('Standard Cost Estimate'!$W$3:$W$499),"YES","NO")</f>
        <v>#VALUE!</v>
      </c>
      <c r="Y149" s="36" t="e">
        <f>IF(AND('Standard Cost Estimate'!$X149="YES",OR('Standard Cost Estimate'!$R149&gt;0.2,'Standard Cost Estimate'!$R149&lt;-0.2)),"ANALYZE"," ")</f>
        <v>#VALUE!</v>
      </c>
      <c r="Z149" s="72" t="e">
        <f>IF(AND('Standard Cost Estimate'!$X149="YES",OR('Standard Cost Estimate'!$S149&gt;0.2,'Standard Cost Estimate'!$S149&lt;-0.2)),"ANALYZE"," ")</f>
        <v>#VALUE!</v>
      </c>
      <c r="AA149" s="67" t="e">
        <f>RANK('Standard Cost Estimate'!$G149,'Standard Cost Estimate'!$G$3:$G$499)</f>
        <v>#VALUE!</v>
      </c>
      <c r="AB149" s="68" t="e">
        <f>LARGE('Standard Cost Estimate'!$G$3:$G$499,COUNT(G$3:'Standard Cost Estimate'!$G149))+IF(ISNUMBER(AB148),AB148,0)</f>
        <v>#VALUE!</v>
      </c>
      <c r="AC149" s="67" t="e">
        <f>IF(AB149/G$500&lt;0.8,COUNT(V$3:V149)+1,1)</f>
        <v>#VALUE!</v>
      </c>
      <c r="AD149" s="93" t="e">
        <f>IF('Standard Cost Estimate'!$AA149&lt;=MAX('Standard Cost Estimate'!$AC$3:$AC$499),"YES","NO")</f>
        <v>#VALUE!</v>
      </c>
      <c r="AE149" s="94" t="e">
        <f>IF(AND('Standard Cost Estimate'!$AD149="YES",ABS('Standard Cost Estimate'!$R149)&gt;0.2),"ANALYZE"," ")</f>
        <v>#VALUE!</v>
      </c>
      <c r="AF149" s="77"/>
    </row>
    <row r="150" spans="1:32" ht="15" thickBot="1" x14ac:dyDescent="0.4">
      <c r="A150" s="50" t="e">
        <f>Table1[[#This Row],[Item Line Number]]</f>
        <v>#VALUE!</v>
      </c>
      <c r="B150" s="50" t="e">
        <f>Table1[[#This Row],[Item Number]]</f>
        <v>#VALUE!</v>
      </c>
      <c r="C150" s="51" t="e">
        <f>Table1[[#This Row],[Item Description]]</f>
        <v>#VALUE!</v>
      </c>
      <c r="D150" s="50" t="e">
        <f>Table1[[#This Row],[Quantity]]</f>
        <v>#VALUE!</v>
      </c>
      <c r="E150" s="50" t="e">
        <f>Table1[[#This Row],[Units]]</f>
        <v>#VALUE!</v>
      </c>
      <c r="F150" s="52" t="e">
        <f>Table1[[#This Row],[Engineer''s Estimate (EE)]]</f>
        <v>#VALUE!</v>
      </c>
      <c r="G150" s="53" t="e">
        <f>'Standard Cost Estimate'!$D150*'Standard Cost Estimate'!$F150</f>
        <v>#VALUE!</v>
      </c>
      <c r="H150" s="54" t="e">
        <f>'Standard Cost Estimate'!$G150/G$500</f>
        <v>#VALUE!</v>
      </c>
      <c r="I150" s="52" t="e">
        <f>Table1[[#This Row],[Low Bidder 
or CM/GC]]</f>
        <v>#VALUE!</v>
      </c>
      <c r="J150" s="53" t="e">
        <f>'Standard Cost Estimate'!$I150*'Standard Cost Estimate'!$D150</f>
        <v>#VALUE!</v>
      </c>
      <c r="K150" s="55" t="e">
        <f>'Standard Cost Estimate'!$J150/J$500</f>
        <v>#VALUE!</v>
      </c>
      <c r="L150" s="52" t="e">
        <f>TRIMMEAN(Table1[[#This Row],[Low Bidder 
or CM/GC]:[Bidder 23]],2/COUNT(Table1[[#This Row],[Low Bidder 
or CM/GC]:[Bidder 23]]))</f>
        <v>#VALUE!</v>
      </c>
      <c r="M150" s="53" t="e">
        <f>IF('Standard Cost Estimate'!$D150=0,0,'Standard Cost Estimate'!$D150*'Standard Cost Estimate'!$L150)</f>
        <v>#VALUE!</v>
      </c>
      <c r="N150" s="54" t="e">
        <f>'Standard Cost Estimate'!$M150/M$500</f>
        <v>#VALUE!</v>
      </c>
      <c r="O150" s="78" t="e">
        <f>MIN(Table1[[#This Row],[Low Bidder 
or CM/GC]:[Bidder 23]])*D150</f>
        <v>#VALUE!</v>
      </c>
      <c r="P150" s="65" t="e">
        <f>Table2[[#This Row],[LB
Amount]]</f>
        <v>#VALUE!</v>
      </c>
      <c r="Q150" s="79" t="e">
        <f>MAX(Table1[[#This Row],[Low Bidder 
or CM/GC]:[Bidder 23]])*D150</f>
        <v>#VALUE!</v>
      </c>
      <c r="R150" s="33" t="e">
        <f>('Standard Cost Estimate'!$J150-'Standard Cost Estimate'!$G150)/'Standard Cost Estimate'!$G150</f>
        <v>#VALUE!</v>
      </c>
      <c r="S150" s="32" t="e">
        <f>('Standard Cost Estimate'!$J150-'Standard Cost Estimate'!$M150)/'Standard Cost Estimate'!$M150</f>
        <v>#VALUE!</v>
      </c>
      <c r="T150" s="31" t="e">
        <f>'Standard Cost Estimate'!$J150-'Standard Cost Estimate'!$G150</f>
        <v>#VALUE!</v>
      </c>
      <c r="U150" s="28" t="e">
        <f>RANK('Standard Cost Estimate'!$J150,'Standard Cost Estimate'!$J$3:$J$499)</f>
        <v>#VALUE!</v>
      </c>
      <c r="V150" s="34" t="e">
        <f>LARGE('Standard Cost Estimate'!$J$3:$J$499,COUNT(J$3:'Standard Cost Estimate'!$J150))+IF(ISNUMBER(V149),V149,0)</f>
        <v>#VALUE!</v>
      </c>
      <c r="W150" s="28" t="e">
        <f>IF(V150/J$500&lt;0.8,COUNT(V$3:V150)+1,1)</f>
        <v>#VALUE!</v>
      </c>
      <c r="X150" s="35" t="e">
        <f>IF('Standard Cost Estimate'!$U150&lt;=MAX('Standard Cost Estimate'!$W$3:$W$499),"YES","NO")</f>
        <v>#VALUE!</v>
      </c>
      <c r="Y150" s="36" t="e">
        <f>IF(AND('Standard Cost Estimate'!$X150="YES",OR('Standard Cost Estimate'!$R150&gt;0.2,'Standard Cost Estimate'!$R150&lt;-0.2)),"ANALYZE"," ")</f>
        <v>#VALUE!</v>
      </c>
      <c r="Z150" s="72" t="e">
        <f>IF(AND('Standard Cost Estimate'!$X150="YES",OR('Standard Cost Estimate'!$S150&gt;0.2,'Standard Cost Estimate'!$S150&lt;-0.2)),"ANALYZE"," ")</f>
        <v>#VALUE!</v>
      </c>
      <c r="AA150" s="67" t="e">
        <f>RANK('Standard Cost Estimate'!$G150,'Standard Cost Estimate'!$G$3:$G$499)</f>
        <v>#VALUE!</v>
      </c>
      <c r="AB150" s="68" t="e">
        <f>LARGE('Standard Cost Estimate'!$G$3:$G$499,COUNT(G$3:'Standard Cost Estimate'!$G150))+IF(ISNUMBER(AB149),AB149,0)</f>
        <v>#VALUE!</v>
      </c>
      <c r="AC150" s="67" t="e">
        <f>IF(AB150/G$500&lt;0.8,COUNT(V$3:V150)+1,1)</f>
        <v>#VALUE!</v>
      </c>
      <c r="AD150" s="93" t="e">
        <f>IF('Standard Cost Estimate'!$AA150&lt;=MAX('Standard Cost Estimate'!$AC$3:$AC$499),"YES","NO")</f>
        <v>#VALUE!</v>
      </c>
      <c r="AE150" s="94" t="e">
        <f>IF(AND('Standard Cost Estimate'!$AD150="YES",ABS('Standard Cost Estimate'!$R150)&gt;0.2),"ANALYZE"," ")</f>
        <v>#VALUE!</v>
      </c>
      <c r="AF150" s="77"/>
    </row>
    <row r="151" spans="1:32" ht="15" thickBot="1" x14ac:dyDescent="0.4">
      <c r="A151" s="50" t="e">
        <f>Table1[[#This Row],[Item Line Number]]</f>
        <v>#VALUE!</v>
      </c>
      <c r="B151" s="50" t="e">
        <f>Table1[[#This Row],[Item Number]]</f>
        <v>#VALUE!</v>
      </c>
      <c r="C151" s="51" t="e">
        <f>Table1[[#This Row],[Item Description]]</f>
        <v>#VALUE!</v>
      </c>
      <c r="D151" s="50" t="e">
        <f>Table1[[#This Row],[Quantity]]</f>
        <v>#VALUE!</v>
      </c>
      <c r="E151" s="50" t="e">
        <f>Table1[[#This Row],[Units]]</f>
        <v>#VALUE!</v>
      </c>
      <c r="F151" s="52" t="e">
        <f>Table1[[#This Row],[Engineer''s Estimate (EE)]]</f>
        <v>#VALUE!</v>
      </c>
      <c r="G151" s="53" t="e">
        <f>'Standard Cost Estimate'!$D151*'Standard Cost Estimate'!$F151</f>
        <v>#VALUE!</v>
      </c>
      <c r="H151" s="54" t="e">
        <f>'Standard Cost Estimate'!$G151/G$500</f>
        <v>#VALUE!</v>
      </c>
      <c r="I151" s="52" t="e">
        <f>Table1[[#This Row],[Low Bidder 
or CM/GC]]</f>
        <v>#VALUE!</v>
      </c>
      <c r="J151" s="53" t="e">
        <f>'Standard Cost Estimate'!$I151*'Standard Cost Estimate'!$D151</f>
        <v>#VALUE!</v>
      </c>
      <c r="K151" s="55" t="e">
        <f>'Standard Cost Estimate'!$J151/J$500</f>
        <v>#VALUE!</v>
      </c>
      <c r="L151" s="52" t="e">
        <f>TRIMMEAN(Table1[[#This Row],[Low Bidder 
or CM/GC]:[Bidder 23]],2/COUNT(Table1[[#This Row],[Low Bidder 
or CM/GC]:[Bidder 23]]))</f>
        <v>#VALUE!</v>
      </c>
      <c r="M151" s="53" t="e">
        <f>IF('Standard Cost Estimate'!$D151=0,0,'Standard Cost Estimate'!$D151*'Standard Cost Estimate'!$L151)</f>
        <v>#VALUE!</v>
      </c>
      <c r="N151" s="54" t="e">
        <f>'Standard Cost Estimate'!$M151/M$500</f>
        <v>#VALUE!</v>
      </c>
      <c r="O151" s="78" t="e">
        <f>MIN(Table1[[#This Row],[Low Bidder 
or CM/GC]:[Bidder 23]])*D151</f>
        <v>#VALUE!</v>
      </c>
      <c r="P151" s="65" t="e">
        <f>Table2[[#This Row],[LB
Amount]]</f>
        <v>#VALUE!</v>
      </c>
      <c r="Q151" s="79" t="e">
        <f>MAX(Table1[[#This Row],[Low Bidder 
or CM/GC]:[Bidder 23]])*D151</f>
        <v>#VALUE!</v>
      </c>
      <c r="R151" s="33" t="e">
        <f>('Standard Cost Estimate'!$J151-'Standard Cost Estimate'!$G151)/'Standard Cost Estimate'!$G151</f>
        <v>#VALUE!</v>
      </c>
      <c r="S151" s="32" t="e">
        <f>('Standard Cost Estimate'!$J151-'Standard Cost Estimate'!$M151)/'Standard Cost Estimate'!$M151</f>
        <v>#VALUE!</v>
      </c>
      <c r="T151" s="31" t="e">
        <f>'Standard Cost Estimate'!$J151-'Standard Cost Estimate'!$G151</f>
        <v>#VALUE!</v>
      </c>
      <c r="U151" s="28" t="e">
        <f>RANK('Standard Cost Estimate'!$J151,'Standard Cost Estimate'!$J$3:$J$499)</f>
        <v>#VALUE!</v>
      </c>
      <c r="V151" s="34" t="e">
        <f>LARGE('Standard Cost Estimate'!$J$3:$J$499,COUNT(J$3:'Standard Cost Estimate'!$J151))+IF(ISNUMBER(V150),V150,0)</f>
        <v>#VALUE!</v>
      </c>
      <c r="W151" s="28" t="e">
        <f>IF(V151/J$500&lt;0.8,COUNT(V$3:V151)+1,1)</f>
        <v>#VALUE!</v>
      </c>
      <c r="X151" s="35" t="e">
        <f>IF('Standard Cost Estimate'!$U151&lt;=MAX('Standard Cost Estimate'!$W$3:$W$499),"YES","NO")</f>
        <v>#VALUE!</v>
      </c>
      <c r="Y151" s="36" t="e">
        <f>IF(AND('Standard Cost Estimate'!$X151="YES",OR('Standard Cost Estimate'!$R151&gt;0.2,'Standard Cost Estimate'!$R151&lt;-0.2)),"ANALYZE"," ")</f>
        <v>#VALUE!</v>
      </c>
      <c r="Z151" s="72" t="e">
        <f>IF(AND('Standard Cost Estimate'!$X151="YES",OR('Standard Cost Estimate'!$S151&gt;0.2,'Standard Cost Estimate'!$S151&lt;-0.2)),"ANALYZE"," ")</f>
        <v>#VALUE!</v>
      </c>
      <c r="AA151" s="67" t="e">
        <f>RANK('Standard Cost Estimate'!$G151,'Standard Cost Estimate'!$G$3:$G$499)</f>
        <v>#VALUE!</v>
      </c>
      <c r="AB151" s="68" t="e">
        <f>LARGE('Standard Cost Estimate'!$G$3:$G$499,COUNT(G$3:'Standard Cost Estimate'!$G151))+IF(ISNUMBER(AB150),AB150,0)</f>
        <v>#VALUE!</v>
      </c>
      <c r="AC151" s="67" t="e">
        <f>IF(AB151/G$500&lt;0.8,COUNT(V$3:V151)+1,1)</f>
        <v>#VALUE!</v>
      </c>
      <c r="AD151" s="93" t="e">
        <f>IF('Standard Cost Estimate'!$AA151&lt;=MAX('Standard Cost Estimate'!$AC$3:$AC$499),"YES","NO")</f>
        <v>#VALUE!</v>
      </c>
      <c r="AE151" s="94" t="e">
        <f>IF(AND('Standard Cost Estimate'!$AD151="YES",ABS('Standard Cost Estimate'!$R151)&gt;0.2),"ANALYZE"," ")</f>
        <v>#VALUE!</v>
      </c>
      <c r="AF151" s="77"/>
    </row>
    <row r="152" spans="1:32" ht="15" thickBot="1" x14ac:dyDescent="0.4">
      <c r="A152" s="50" t="e">
        <f>Table1[[#This Row],[Item Line Number]]</f>
        <v>#VALUE!</v>
      </c>
      <c r="B152" s="50" t="e">
        <f>Table1[[#This Row],[Item Number]]</f>
        <v>#VALUE!</v>
      </c>
      <c r="C152" s="51" t="e">
        <f>Table1[[#This Row],[Item Description]]</f>
        <v>#VALUE!</v>
      </c>
      <c r="D152" s="50" t="e">
        <f>Table1[[#This Row],[Quantity]]</f>
        <v>#VALUE!</v>
      </c>
      <c r="E152" s="50" t="e">
        <f>Table1[[#This Row],[Units]]</f>
        <v>#VALUE!</v>
      </c>
      <c r="F152" s="52" t="e">
        <f>Table1[[#This Row],[Engineer''s Estimate (EE)]]</f>
        <v>#VALUE!</v>
      </c>
      <c r="G152" s="53" t="e">
        <f>'Standard Cost Estimate'!$D152*'Standard Cost Estimate'!$F152</f>
        <v>#VALUE!</v>
      </c>
      <c r="H152" s="54" t="e">
        <f>'Standard Cost Estimate'!$G152/G$500</f>
        <v>#VALUE!</v>
      </c>
      <c r="I152" s="52" t="e">
        <f>Table1[[#This Row],[Low Bidder 
or CM/GC]]</f>
        <v>#VALUE!</v>
      </c>
      <c r="J152" s="53" t="e">
        <f>'Standard Cost Estimate'!$I152*'Standard Cost Estimate'!$D152</f>
        <v>#VALUE!</v>
      </c>
      <c r="K152" s="55" t="e">
        <f>'Standard Cost Estimate'!$J152/J$500</f>
        <v>#VALUE!</v>
      </c>
      <c r="L152" s="52" t="e">
        <f>TRIMMEAN(Table1[[#This Row],[Low Bidder 
or CM/GC]:[Bidder 23]],2/COUNT(Table1[[#This Row],[Low Bidder 
or CM/GC]:[Bidder 23]]))</f>
        <v>#VALUE!</v>
      </c>
      <c r="M152" s="53" t="e">
        <f>IF('Standard Cost Estimate'!$D152=0,0,'Standard Cost Estimate'!$D152*'Standard Cost Estimate'!$L152)</f>
        <v>#VALUE!</v>
      </c>
      <c r="N152" s="54" t="e">
        <f>'Standard Cost Estimate'!$M152/M$500</f>
        <v>#VALUE!</v>
      </c>
      <c r="O152" s="78" t="e">
        <f>MIN(Table1[[#This Row],[Low Bidder 
or CM/GC]:[Bidder 23]])*D152</f>
        <v>#VALUE!</v>
      </c>
      <c r="P152" s="65" t="e">
        <f>Table2[[#This Row],[LB
Amount]]</f>
        <v>#VALUE!</v>
      </c>
      <c r="Q152" s="79" t="e">
        <f>MAX(Table1[[#This Row],[Low Bidder 
or CM/GC]:[Bidder 23]])*D152</f>
        <v>#VALUE!</v>
      </c>
      <c r="R152" s="33" t="e">
        <f>('Standard Cost Estimate'!$J152-'Standard Cost Estimate'!$G152)/'Standard Cost Estimate'!$G152</f>
        <v>#VALUE!</v>
      </c>
      <c r="S152" s="32" t="e">
        <f>('Standard Cost Estimate'!$J152-'Standard Cost Estimate'!$M152)/'Standard Cost Estimate'!$M152</f>
        <v>#VALUE!</v>
      </c>
      <c r="T152" s="31" t="e">
        <f>'Standard Cost Estimate'!$J152-'Standard Cost Estimate'!$G152</f>
        <v>#VALUE!</v>
      </c>
      <c r="U152" s="28" t="e">
        <f>RANK('Standard Cost Estimate'!$J152,'Standard Cost Estimate'!$J$3:$J$499)</f>
        <v>#VALUE!</v>
      </c>
      <c r="V152" s="34" t="e">
        <f>LARGE('Standard Cost Estimate'!$J$3:$J$499,COUNT(J$3:'Standard Cost Estimate'!$J152))+IF(ISNUMBER(V151),V151,0)</f>
        <v>#VALUE!</v>
      </c>
      <c r="W152" s="28" t="e">
        <f>IF(V152/J$500&lt;0.8,COUNT(V$3:V152)+1,1)</f>
        <v>#VALUE!</v>
      </c>
      <c r="X152" s="35" t="e">
        <f>IF('Standard Cost Estimate'!$U152&lt;=MAX('Standard Cost Estimate'!$W$3:$W$499),"YES","NO")</f>
        <v>#VALUE!</v>
      </c>
      <c r="Y152" s="36" t="e">
        <f>IF(AND('Standard Cost Estimate'!$X152="YES",OR('Standard Cost Estimate'!$R152&gt;0.2,'Standard Cost Estimate'!$R152&lt;-0.2)),"ANALYZE"," ")</f>
        <v>#VALUE!</v>
      </c>
      <c r="Z152" s="72" t="e">
        <f>IF(AND('Standard Cost Estimate'!$X152="YES",OR('Standard Cost Estimate'!$S152&gt;0.2,'Standard Cost Estimate'!$S152&lt;-0.2)),"ANALYZE"," ")</f>
        <v>#VALUE!</v>
      </c>
      <c r="AA152" s="67" t="e">
        <f>RANK('Standard Cost Estimate'!$G152,'Standard Cost Estimate'!$G$3:$G$499)</f>
        <v>#VALUE!</v>
      </c>
      <c r="AB152" s="68" t="e">
        <f>LARGE('Standard Cost Estimate'!$G$3:$G$499,COUNT(G$3:'Standard Cost Estimate'!$G152))+IF(ISNUMBER(AB151),AB151,0)</f>
        <v>#VALUE!</v>
      </c>
      <c r="AC152" s="67" t="e">
        <f>IF(AB152/G$500&lt;0.8,COUNT(V$3:V152)+1,1)</f>
        <v>#VALUE!</v>
      </c>
      <c r="AD152" s="93" t="e">
        <f>IF('Standard Cost Estimate'!$AA152&lt;=MAX('Standard Cost Estimate'!$AC$3:$AC$499),"YES","NO")</f>
        <v>#VALUE!</v>
      </c>
      <c r="AE152" s="94" t="e">
        <f>IF(AND('Standard Cost Estimate'!$AD152="YES",ABS('Standard Cost Estimate'!$R152)&gt;0.2),"ANALYZE"," ")</f>
        <v>#VALUE!</v>
      </c>
      <c r="AF152" s="77"/>
    </row>
    <row r="153" spans="1:32" ht="15" thickBot="1" x14ac:dyDescent="0.4">
      <c r="A153" s="50" t="e">
        <f>Table1[[#This Row],[Item Line Number]]</f>
        <v>#VALUE!</v>
      </c>
      <c r="B153" s="50" t="e">
        <f>Table1[[#This Row],[Item Number]]</f>
        <v>#VALUE!</v>
      </c>
      <c r="C153" s="51" t="e">
        <f>Table1[[#This Row],[Item Description]]</f>
        <v>#VALUE!</v>
      </c>
      <c r="D153" s="50" t="e">
        <f>Table1[[#This Row],[Quantity]]</f>
        <v>#VALUE!</v>
      </c>
      <c r="E153" s="50" t="e">
        <f>Table1[[#This Row],[Units]]</f>
        <v>#VALUE!</v>
      </c>
      <c r="F153" s="52" t="e">
        <f>Table1[[#This Row],[Engineer''s Estimate (EE)]]</f>
        <v>#VALUE!</v>
      </c>
      <c r="G153" s="53" t="e">
        <f>'Standard Cost Estimate'!$D153*'Standard Cost Estimate'!$F153</f>
        <v>#VALUE!</v>
      </c>
      <c r="H153" s="54" t="e">
        <f>'Standard Cost Estimate'!$G153/G$500</f>
        <v>#VALUE!</v>
      </c>
      <c r="I153" s="52" t="e">
        <f>Table1[[#This Row],[Low Bidder 
or CM/GC]]</f>
        <v>#VALUE!</v>
      </c>
      <c r="J153" s="53" t="e">
        <f>'Standard Cost Estimate'!$I153*'Standard Cost Estimate'!$D153</f>
        <v>#VALUE!</v>
      </c>
      <c r="K153" s="55" t="e">
        <f>'Standard Cost Estimate'!$J153/J$500</f>
        <v>#VALUE!</v>
      </c>
      <c r="L153" s="52" t="e">
        <f>TRIMMEAN(Table1[[#This Row],[Low Bidder 
or CM/GC]:[Bidder 23]],2/COUNT(Table1[[#This Row],[Low Bidder 
or CM/GC]:[Bidder 23]]))</f>
        <v>#VALUE!</v>
      </c>
      <c r="M153" s="53" t="e">
        <f>IF('Standard Cost Estimate'!$D153=0,0,'Standard Cost Estimate'!$D153*'Standard Cost Estimate'!$L153)</f>
        <v>#VALUE!</v>
      </c>
      <c r="N153" s="54" t="e">
        <f>'Standard Cost Estimate'!$M153/M$500</f>
        <v>#VALUE!</v>
      </c>
      <c r="O153" s="78" t="e">
        <f>MIN(Table1[[#This Row],[Low Bidder 
or CM/GC]:[Bidder 23]])*D153</f>
        <v>#VALUE!</v>
      </c>
      <c r="P153" s="65" t="e">
        <f>Table2[[#This Row],[LB
Amount]]</f>
        <v>#VALUE!</v>
      </c>
      <c r="Q153" s="79" t="e">
        <f>MAX(Table1[[#This Row],[Low Bidder 
or CM/GC]:[Bidder 23]])*D153</f>
        <v>#VALUE!</v>
      </c>
      <c r="R153" s="33" t="e">
        <f>('Standard Cost Estimate'!$J153-'Standard Cost Estimate'!$G153)/'Standard Cost Estimate'!$G153</f>
        <v>#VALUE!</v>
      </c>
      <c r="S153" s="32" t="e">
        <f>('Standard Cost Estimate'!$J153-'Standard Cost Estimate'!$M153)/'Standard Cost Estimate'!$M153</f>
        <v>#VALUE!</v>
      </c>
      <c r="T153" s="31" t="e">
        <f>'Standard Cost Estimate'!$J153-'Standard Cost Estimate'!$G153</f>
        <v>#VALUE!</v>
      </c>
      <c r="U153" s="28" t="e">
        <f>RANK('Standard Cost Estimate'!$J153,'Standard Cost Estimate'!$J$3:$J$499)</f>
        <v>#VALUE!</v>
      </c>
      <c r="V153" s="34" t="e">
        <f>LARGE('Standard Cost Estimate'!$J$3:$J$499,COUNT(J$3:'Standard Cost Estimate'!$J153))+IF(ISNUMBER(V152),V152,0)</f>
        <v>#VALUE!</v>
      </c>
      <c r="W153" s="28" t="e">
        <f>IF(V153/J$500&lt;0.8,COUNT(V$3:V153)+1,1)</f>
        <v>#VALUE!</v>
      </c>
      <c r="X153" s="35" t="e">
        <f>IF('Standard Cost Estimate'!$U153&lt;=MAX('Standard Cost Estimate'!$W$3:$W$499),"YES","NO")</f>
        <v>#VALUE!</v>
      </c>
      <c r="Y153" s="36" t="e">
        <f>IF(AND('Standard Cost Estimate'!$X153="YES",OR('Standard Cost Estimate'!$R153&gt;0.2,'Standard Cost Estimate'!$R153&lt;-0.2)),"ANALYZE"," ")</f>
        <v>#VALUE!</v>
      </c>
      <c r="Z153" s="72" t="e">
        <f>IF(AND('Standard Cost Estimate'!$X153="YES",OR('Standard Cost Estimate'!$S153&gt;0.2,'Standard Cost Estimate'!$S153&lt;-0.2)),"ANALYZE"," ")</f>
        <v>#VALUE!</v>
      </c>
      <c r="AA153" s="67" t="e">
        <f>RANK('Standard Cost Estimate'!$G153,'Standard Cost Estimate'!$G$3:$G$499)</f>
        <v>#VALUE!</v>
      </c>
      <c r="AB153" s="68" t="e">
        <f>LARGE('Standard Cost Estimate'!$G$3:$G$499,COUNT(G$3:'Standard Cost Estimate'!$G153))+IF(ISNUMBER(AB152),AB152,0)</f>
        <v>#VALUE!</v>
      </c>
      <c r="AC153" s="67" t="e">
        <f>IF(AB153/G$500&lt;0.8,COUNT(V$3:V153)+1,1)</f>
        <v>#VALUE!</v>
      </c>
      <c r="AD153" s="93" t="e">
        <f>IF('Standard Cost Estimate'!$AA153&lt;=MAX('Standard Cost Estimate'!$AC$3:$AC$499),"YES","NO")</f>
        <v>#VALUE!</v>
      </c>
      <c r="AE153" s="94" t="e">
        <f>IF(AND('Standard Cost Estimate'!$AD153="YES",ABS('Standard Cost Estimate'!$R153)&gt;0.2),"ANALYZE"," ")</f>
        <v>#VALUE!</v>
      </c>
      <c r="AF153" s="77"/>
    </row>
    <row r="154" spans="1:32" ht="15" thickBot="1" x14ac:dyDescent="0.4">
      <c r="A154" s="50" t="e">
        <f>Table1[[#This Row],[Item Line Number]]</f>
        <v>#VALUE!</v>
      </c>
      <c r="B154" s="50" t="e">
        <f>Table1[[#This Row],[Item Number]]</f>
        <v>#VALUE!</v>
      </c>
      <c r="C154" s="51" t="e">
        <f>Table1[[#This Row],[Item Description]]</f>
        <v>#VALUE!</v>
      </c>
      <c r="D154" s="50" t="e">
        <f>Table1[[#This Row],[Quantity]]</f>
        <v>#VALUE!</v>
      </c>
      <c r="E154" s="50" t="e">
        <f>Table1[[#This Row],[Units]]</f>
        <v>#VALUE!</v>
      </c>
      <c r="F154" s="52" t="e">
        <f>Table1[[#This Row],[Engineer''s Estimate (EE)]]</f>
        <v>#VALUE!</v>
      </c>
      <c r="G154" s="53" t="e">
        <f>'Standard Cost Estimate'!$D154*'Standard Cost Estimate'!$F154</f>
        <v>#VALUE!</v>
      </c>
      <c r="H154" s="54" t="e">
        <f>'Standard Cost Estimate'!$G154/G$500</f>
        <v>#VALUE!</v>
      </c>
      <c r="I154" s="52" t="e">
        <f>Table1[[#This Row],[Low Bidder 
or CM/GC]]</f>
        <v>#VALUE!</v>
      </c>
      <c r="J154" s="53" t="e">
        <f>'Standard Cost Estimate'!$I154*'Standard Cost Estimate'!$D154</f>
        <v>#VALUE!</v>
      </c>
      <c r="K154" s="55" t="e">
        <f>'Standard Cost Estimate'!$J154/J$500</f>
        <v>#VALUE!</v>
      </c>
      <c r="L154" s="52" t="e">
        <f>TRIMMEAN(Table1[[#This Row],[Low Bidder 
or CM/GC]:[Bidder 23]],2/COUNT(Table1[[#This Row],[Low Bidder 
or CM/GC]:[Bidder 23]]))</f>
        <v>#VALUE!</v>
      </c>
      <c r="M154" s="53" t="e">
        <f>IF('Standard Cost Estimate'!$D154=0,0,'Standard Cost Estimate'!$D154*'Standard Cost Estimate'!$L154)</f>
        <v>#VALUE!</v>
      </c>
      <c r="N154" s="54" t="e">
        <f>'Standard Cost Estimate'!$M154/M$500</f>
        <v>#VALUE!</v>
      </c>
      <c r="O154" s="78" t="e">
        <f>MIN(Table1[[#This Row],[Low Bidder 
or CM/GC]:[Bidder 23]])*D154</f>
        <v>#VALUE!</v>
      </c>
      <c r="P154" s="65" t="e">
        <f>Table2[[#This Row],[LB
Amount]]</f>
        <v>#VALUE!</v>
      </c>
      <c r="Q154" s="79" t="e">
        <f>MAX(Table1[[#This Row],[Low Bidder 
or CM/GC]:[Bidder 23]])*D154</f>
        <v>#VALUE!</v>
      </c>
      <c r="R154" s="33" t="e">
        <f>('Standard Cost Estimate'!$J154-'Standard Cost Estimate'!$G154)/'Standard Cost Estimate'!$G154</f>
        <v>#VALUE!</v>
      </c>
      <c r="S154" s="32" t="e">
        <f>('Standard Cost Estimate'!$J154-'Standard Cost Estimate'!$M154)/'Standard Cost Estimate'!$M154</f>
        <v>#VALUE!</v>
      </c>
      <c r="T154" s="31" t="e">
        <f>'Standard Cost Estimate'!$J154-'Standard Cost Estimate'!$G154</f>
        <v>#VALUE!</v>
      </c>
      <c r="U154" s="28" t="e">
        <f>RANK('Standard Cost Estimate'!$J154,'Standard Cost Estimate'!$J$3:$J$499)</f>
        <v>#VALUE!</v>
      </c>
      <c r="V154" s="34" t="e">
        <f>LARGE('Standard Cost Estimate'!$J$3:$J$499,COUNT(J$3:'Standard Cost Estimate'!$J154))+IF(ISNUMBER(V153),V153,0)</f>
        <v>#VALUE!</v>
      </c>
      <c r="W154" s="28" t="e">
        <f>IF(V154/J$500&lt;0.8,COUNT(V$3:V154)+1,1)</f>
        <v>#VALUE!</v>
      </c>
      <c r="X154" s="35" t="e">
        <f>IF('Standard Cost Estimate'!$U154&lt;=MAX('Standard Cost Estimate'!$W$3:$W$499),"YES","NO")</f>
        <v>#VALUE!</v>
      </c>
      <c r="Y154" s="36" t="e">
        <f>IF(AND('Standard Cost Estimate'!$X154="YES",OR('Standard Cost Estimate'!$R154&gt;0.2,'Standard Cost Estimate'!$R154&lt;-0.2)),"ANALYZE"," ")</f>
        <v>#VALUE!</v>
      </c>
      <c r="Z154" s="72" t="e">
        <f>IF(AND('Standard Cost Estimate'!$X154="YES",OR('Standard Cost Estimate'!$S154&gt;0.2,'Standard Cost Estimate'!$S154&lt;-0.2)),"ANALYZE"," ")</f>
        <v>#VALUE!</v>
      </c>
      <c r="AA154" s="67" t="e">
        <f>RANK('Standard Cost Estimate'!$G154,'Standard Cost Estimate'!$G$3:$G$499)</f>
        <v>#VALUE!</v>
      </c>
      <c r="AB154" s="68" t="e">
        <f>LARGE('Standard Cost Estimate'!$G$3:$G$499,COUNT(G$3:'Standard Cost Estimate'!$G154))+IF(ISNUMBER(AB153),AB153,0)</f>
        <v>#VALUE!</v>
      </c>
      <c r="AC154" s="67" t="e">
        <f>IF(AB154/G$500&lt;0.8,COUNT(V$3:V154)+1,1)</f>
        <v>#VALUE!</v>
      </c>
      <c r="AD154" s="93" t="e">
        <f>IF('Standard Cost Estimate'!$AA154&lt;=MAX('Standard Cost Estimate'!$AC$3:$AC$499),"YES","NO")</f>
        <v>#VALUE!</v>
      </c>
      <c r="AE154" s="94" t="e">
        <f>IF(AND('Standard Cost Estimate'!$AD154="YES",ABS('Standard Cost Estimate'!$R154)&gt;0.2),"ANALYZE"," ")</f>
        <v>#VALUE!</v>
      </c>
      <c r="AF154" s="77"/>
    </row>
    <row r="155" spans="1:32" ht="15" thickBot="1" x14ac:dyDescent="0.4">
      <c r="A155" s="50" t="e">
        <f>Table1[[#This Row],[Item Line Number]]</f>
        <v>#VALUE!</v>
      </c>
      <c r="B155" s="50" t="e">
        <f>Table1[[#This Row],[Item Number]]</f>
        <v>#VALUE!</v>
      </c>
      <c r="C155" s="51" t="e">
        <f>Table1[[#This Row],[Item Description]]</f>
        <v>#VALUE!</v>
      </c>
      <c r="D155" s="50" t="e">
        <f>Table1[[#This Row],[Quantity]]</f>
        <v>#VALUE!</v>
      </c>
      <c r="E155" s="50" t="e">
        <f>Table1[[#This Row],[Units]]</f>
        <v>#VALUE!</v>
      </c>
      <c r="F155" s="52" t="e">
        <f>Table1[[#This Row],[Engineer''s Estimate (EE)]]</f>
        <v>#VALUE!</v>
      </c>
      <c r="G155" s="53" t="e">
        <f>'Standard Cost Estimate'!$D155*'Standard Cost Estimate'!$F155</f>
        <v>#VALUE!</v>
      </c>
      <c r="H155" s="54" t="e">
        <f>'Standard Cost Estimate'!$G155/G$500</f>
        <v>#VALUE!</v>
      </c>
      <c r="I155" s="52" t="e">
        <f>Table1[[#This Row],[Low Bidder 
or CM/GC]]</f>
        <v>#VALUE!</v>
      </c>
      <c r="J155" s="53" t="e">
        <f>'Standard Cost Estimate'!$I155*'Standard Cost Estimate'!$D155</f>
        <v>#VALUE!</v>
      </c>
      <c r="K155" s="55" t="e">
        <f>'Standard Cost Estimate'!$J155/J$500</f>
        <v>#VALUE!</v>
      </c>
      <c r="L155" s="52" t="e">
        <f>TRIMMEAN(Table1[[#This Row],[Low Bidder 
or CM/GC]:[Bidder 23]],2/COUNT(Table1[[#This Row],[Low Bidder 
or CM/GC]:[Bidder 23]]))</f>
        <v>#VALUE!</v>
      </c>
      <c r="M155" s="53" t="e">
        <f>IF('Standard Cost Estimate'!$D155=0,0,'Standard Cost Estimate'!$D155*'Standard Cost Estimate'!$L155)</f>
        <v>#VALUE!</v>
      </c>
      <c r="N155" s="54" t="e">
        <f>'Standard Cost Estimate'!$M155/M$500</f>
        <v>#VALUE!</v>
      </c>
      <c r="O155" s="78" t="e">
        <f>MIN(Table1[[#This Row],[Low Bidder 
or CM/GC]:[Bidder 23]])*D155</f>
        <v>#VALUE!</v>
      </c>
      <c r="P155" s="65" t="e">
        <f>Table2[[#This Row],[LB
Amount]]</f>
        <v>#VALUE!</v>
      </c>
      <c r="Q155" s="79" t="e">
        <f>MAX(Table1[[#This Row],[Low Bidder 
or CM/GC]:[Bidder 23]])*D155</f>
        <v>#VALUE!</v>
      </c>
      <c r="R155" s="33" t="e">
        <f>('Standard Cost Estimate'!$J155-'Standard Cost Estimate'!$G155)/'Standard Cost Estimate'!$G155</f>
        <v>#VALUE!</v>
      </c>
      <c r="S155" s="32" t="e">
        <f>('Standard Cost Estimate'!$J155-'Standard Cost Estimate'!$M155)/'Standard Cost Estimate'!$M155</f>
        <v>#VALUE!</v>
      </c>
      <c r="T155" s="31" t="e">
        <f>'Standard Cost Estimate'!$J155-'Standard Cost Estimate'!$G155</f>
        <v>#VALUE!</v>
      </c>
      <c r="U155" s="28" t="e">
        <f>RANK('Standard Cost Estimate'!$J155,'Standard Cost Estimate'!$J$3:$J$499)</f>
        <v>#VALUE!</v>
      </c>
      <c r="V155" s="34" t="e">
        <f>LARGE('Standard Cost Estimate'!$J$3:$J$499,COUNT(J$3:'Standard Cost Estimate'!$J155))+IF(ISNUMBER(V154),V154,0)</f>
        <v>#VALUE!</v>
      </c>
      <c r="W155" s="28" t="e">
        <f>IF(V155/J$500&lt;0.8,COUNT(V$3:V155)+1,1)</f>
        <v>#VALUE!</v>
      </c>
      <c r="X155" s="35" t="e">
        <f>IF('Standard Cost Estimate'!$U155&lt;=MAX('Standard Cost Estimate'!$W$3:$W$499),"YES","NO")</f>
        <v>#VALUE!</v>
      </c>
      <c r="Y155" s="36" t="e">
        <f>IF(AND('Standard Cost Estimate'!$X155="YES",OR('Standard Cost Estimate'!$R155&gt;0.2,'Standard Cost Estimate'!$R155&lt;-0.2)),"ANALYZE"," ")</f>
        <v>#VALUE!</v>
      </c>
      <c r="Z155" s="72" t="e">
        <f>IF(AND('Standard Cost Estimate'!$X155="YES",OR('Standard Cost Estimate'!$S155&gt;0.2,'Standard Cost Estimate'!$S155&lt;-0.2)),"ANALYZE"," ")</f>
        <v>#VALUE!</v>
      </c>
      <c r="AA155" s="67" t="e">
        <f>RANK('Standard Cost Estimate'!$G155,'Standard Cost Estimate'!$G$3:$G$499)</f>
        <v>#VALUE!</v>
      </c>
      <c r="AB155" s="68" t="e">
        <f>LARGE('Standard Cost Estimate'!$G$3:$G$499,COUNT(G$3:'Standard Cost Estimate'!$G155))+IF(ISNUMBER(AB154),AB154,0)</f>
        <v>#VALUE!</v>
      </c>
      <c r="AC155" s="67" t="e">
        <f>IF(AB155/G$500&lt;0.8,COUNT(V$3:V155)+1,1)</f>
        <v>#VALUE!</v>
      </c>
      <c r="AD155" s="93" t="e">
        <f>IF('Standard Cost Estimate'!$AA155&lt;=MAX('Standard Cost Estimate'!$AC$3:$AC$499),"YES","NO")</f>
        <v>#VALUE!</v>
      </c>
      <c r="AE155" s="94" t="e">
        <f>IF(AND('Standard Cost Estimate'!$AD155="YES",ABS('Standard Cost Estimate'!$R155)&gt;0.2),"ANALYZE"," ")</f>
        <v>#VALUE!</v>
      </c>
      <c r="AF155" s="77"/>
    </row>
    <row r="156" spans="1:32" ht="15" thickBot="1" x14ac:dyDescent="0.4">
      <c r="A156" s="50" t="e">
        <f>Table1[[#This Row],[Item Line Number]]</f>
        <v>#VALUE!</v>
      </c>
      <c r="B156" s="50" t="e">
        <f>Table1[[#This Row],[Item Number]]</f>
        <v>#VALUE!</v>
      </c>
      <c r="C156" s="51" t="e">
        <f>Table1[[#This Row],[Item Description]]</f>
        <v>#VALUE!</v>
      </c>
      <c r="D156" s="50" t="e">
        <f>Table1[[#This Row],[Quantity]]</f>
        <v>#VALUE!</v>
      </c>
      <c r="E156" s="50" t="e">
        <f>Table1[[#This Row],[Units]]</f>
        <v>#VALUE!</v>
      </c>
      <c r="F156" s="52" t="e">
        <f>Table1[[#This Row],[Engineer''s Estimate (EE)]]</f>
        <v>#VALUE!</v>
      </c>
      <c r="G156" s="53" t="e">
        <f>'Standard Cost Estimate'!$D156*'Standard Cost Estimate'!$F156</f>
        <v>#VALUE!</v>
      </c>
      <c r="H156" s="54" t="e">
        <f>'Standard Cost Estimate'!$G156/G$500</f>
        <v>#VALUE!</v>
      </c>
      <c r="I156" s="52" t="e">
        <f>Table1[[#This Row],[Low Bidder 
or CM/GC]]</f>
        <v>#VALUE!</v>
      </c>
      <c r="J156" s="53" t="e">
        <f>'Standard Cost Estimate'!$I156*'Standard Cost Estimate'!$D156</f>
        <v>#VALUE!</v>
      </c>
      <c r="K156" s="55" t="e">
        <f>'Standard Cost Estimate'!$J156/J$500</f>
        <v>#VALUE!</v>
      </c>
      <c r="L156" s="52" t="e">
        <f>TRIMMEAN(Table1[[#This Row],[Low Bidder 
or CM/GC]:[Bidder 23]],2/COUNT(Table1[[#This Row],[Low Bidder 
or CM/GC]:[Bidder 23]]))</f>
        <v>#VALUE!</v>
      </c>
      <c r="M156" s="53" t="e">
        <f>IF('Standard Cost Estimate'!$D156=0,0,'Standard Cost Estimate'!$D156*'Standard Cost Estimate'!$L156)</f>
        <v>#VALUE!</v>
      </c>
      <c r="N156" s="54" t="e">
        <f>'Standard Cost Estimate'!$M156/M$500</f>
        <v>#VALUE!</v>
      </c>
      <c r="O156" s="78" t="e">
        <f>MIN(Table1[[#This Row],[Low Bidder 
or CM/GC]:[Bidder 23]])*D156</f>
        <v>#VALUE!</v>
      </c>
      <c r="P156" s="65" t="e">
        <f>Table2[[#This Row],[LB
Amount]]</f>
        <v>#VALUE!</v>
      </c>
      <c r="Q156" s="79" t="e">
        <f>MAX(Table1[[#This Row],[Low Bidder 
or CM/GC]:[Bidder 23]])*D156</f>
        <v>#VALUE!</v>
      </c>
      <c r="R156" s="33" t="e">
        <f>('Standard Cost Estimate'!$J156-'Standard Cost Estimate'!$G156)/'Standard Cost Estimate'!$G156</f>
        <v>#VALUE!</v>
      </c>
      <c r="S156" s="32" t="e">
        <f>('Standard Cost Estimate'!$J156-'Standard Cost Estimate'!$M156)/'Standard Cost Estimate'!$M156</f>
        <v>#VALUE!</v>
      </c>
      <c r="T156" s="31" t="e">
        <f>'Standard Cost Estimate'!$J156-'Standard Cost Estimate'!$G156</f>
        <v>#VALUE!</v>
      </c>
      <c r="U156" s="28" t="e">
        <f>RANK('Standard Cost Estimate'!$J156,'Standard Cost Estimate'!$J$3:$J$499)</f>
        <v>#VALUE!</v>
      </c>
      <c r="V156" s="34" t="e">
        <f>LARGE('Standard Cost Estimate'!$J$3:$J$499,COUNT(J$3:'Standard Cost Estimate'!$J156))+IF(ISNUMBER(V155),V155,0)</f>
        <v>#VALUE!</v>
      </c>
      <c r="W156" s="28" t="e">
        <f>IF(V156/J$500&lt;0.8,COUNT(V$3:V156)+1,1)</f>
        <v>#VALUE!</v>
      </c>
      <c r="X156" s="35" t="e">
        <f>IF('Standard Cost Estimate'!$U156&lt;=MAX('Standard Cost Estimate'!$W$3:$W$499),"YES","NO")</f>
        <v>#VALUE!</v>
      </c>
      <c r="Y156" s="36" t="e">
        <f>IF(AND('Standard Cost Estimate'!$X156="YES",OR('Standard Cost Estimate'!$R156&gt;0.2,'Standard Cost Estimate'!$R156&lt;-0.2)),"ANALYZE"," ")</f>
        <v>#VALUE!</v>
      </c>
      <c r="Z156" s="72" t="e">
        <f>IF(AND('Standard Cost Estimate'!$X156="YES",OR('Standard Cost Estimate'!$S156&gt;0.2,'Standard Cost Estimate'!$S156&lt;-0.2)),"ANALYZE"," ")</f>
        <v>#VALUE!</v>
      </c>
      <c r="AA156" s="67" t="e">
        <f>RANK('Standard Cost Estimate'!$G156,'Standard Cost Estimate'!$G$3:$G$499)</f>
        <v>#VALUE!</v>
      </c>
      <c r="AB156" s="68" t="e">
        <f>LARGE('Standard Cost Estimate'!$G$3:$G$499,COUNT(G$3:'Standard Cost Estimate'!$G156))+IF(ISNUMBER(AB155),AB155,0)</f>
        <v>#VALUE!</v>
      </c>
      <c r="AC156" s="67" t="e">
        <f>IF(AB156/G$500&lt;0.8,COUNT(V$3:V156)+1,1)</f>
        <v>#VALUE!</v>
      </c>
      <c r="AD156" s="93" t="e">
        <f>IF('Standard Cost Estimate'!$AA156&lt;=MAX('Standard Cost Estimate'!$AC$3:$AC$499),"YES","NO")</f>
        <v>#VALUE!</v>
      </c>
      <c r="AE156" s="94" t="e">
        <f>IF(AND('Standard Cost Estimate'!$AD156="YES",ABS('Standard Cost Estimate'!$R156)&gt;0.2),"ANALYZE"," ")</f>
        <v>#VALUE!</v>
      </c>
      <c r="AF156" s="77"/>
    </row>
    <row r="157" spans="1:32" ht="15" thickBot="1" x14ac:dyDescent="0.4">
      <c r="A157" s="50" t="e">
        <f>Table1[[#This Row],[Item Line Number]]</f>
        <v>#VALUE!</v>
      </c>
      <c r="B157" s="50" t="e">
        <f>Table1[[#This Row],[Item Number]]</f>
        <v>#VALUE!</v>
      </c>
      <c r="C157" s="51" t="e">
        <f>Table1[[#This Row],[Item Description]]</f>
        <v>#VALUE!</v>
      </c>
      <c r="D157" s="50" t="e">
        <f>Table1[[#This Row],[Quantity]]</f>
        <v>#VALUE!</v>
      </c>
      <c r="E157" s="50" t="e">
        <f>Table1[[#This Row],[Units]]</f>
        <v>#VALUE!</v>
      </c>
      <c r="F157" s="52" t="e">
        <f>Table1[[#This Row],[Engineer''s Estimate (EE)]]</f>
        <v>#VALUE!</v>
      </c>
      <c r="G157" s="53" t="e">
        <f>'Standard Cost Estimate'!$D157*'Standard Cost Estimate'!$F157</f>
        <v>#VALUE!</v>
      </c>
      <c r="H157" s="54" t="e">
        <f>'Standard Cost Estimate'!$G157/G$500</f>
        <v>#VALUE!</v>
      </c>
      <c r="I157" s="52" t="e">
        <f>Table1[[#This Row],[Low Bidder 
or CM/GC]]</f>
        <v>#VALUE!</v>
      </c>
      <c r="J157" s="53" t="e">
        <f>'Standard Cost Estimate'!$I157*'Standard Cost Estimate'!$D157</f>
        <v>#VALUE!</v>
      </c>
      <c r="K157" s="55" t="e">
        <f>'Standard Cost Estimate'!$J157/J$500</f>
        <v>#VALUE!</v>
      </c>
      <c r="L157" s="52" t="e">
        <f>TRIMMEAN(Table1[[#This Row],[Low Bidder 
or CM/GC]:[Bidder 23]],2/COUNT(Table1[[#This Row],[Low Bidder 
or CM/GC]:[Bidder 23]]))</f>
        <v>#VALUE!</v>
      </c>
      <c r="M157" s="53" t="e">
        <f>IF('Standard Cost Estimate'!$D157=0,0,'Standard Cost Estimate'!$D157*'Standard Cost Estimate'!$L157)</f>
        <v>#VALUE!</v>
      </c>
      <c r="N157" s="54" t="e">
        <f>'Standard Cost Estimate'!$M157/M$500</f>
        <v>#VALUE!</v>
      </c>
      <c r="O157" s="78" t="e">
        <f>MIN(Table1[[#This Row],[Low Bidder 
or CM/GC]:[Bidder 23]])*D157</f>
        <v>#VALUE!</v>
      </c>
      <c r="P157" s="65" t="e">
        <f>Table2[[#This Row],[LB
Amount]]</f>
        <v>#VALUE!</v>
      </c>
      <c r="Q157" s="79" t="e">
        <f>MAX(Table1[[#This Row],[Low Bidder 
or CM/GC]:[Bidder 23]])*D157</f>
        <v>#VALUE!</v>
      </c>
      <c r="R157" s="33" t="e">
        <f>('Standard Cost Estimate'!$J157-'Standard Cost Estimate'!$G157)/'Standard Cost Estimate'!$G157</f>
        <v>#VALUE!</v>
      </c>
      <c r="S157" s="32" t="e">
        <f>('Standard Cost Estimate'!$J157-'Standard Cost Estimate'!$M157)/'Standard Cost Estimate'!$M157</f>
        <v>#VALUE!</v>
      </c>
      <c r="T157" s="31" t="e">
        <f>'Standard Cost Estimate'!$J157-'Standard Cost Estimate'!$G157</f>
        <v>#VALUE!</v>
      </c>
      <c r="U157" s="28" t="e">
        <f>RANK('Standard Cost Estimate'!$J157,'Standard Cost Estimate'!$J$3:$J$499)</f>
        <v>#VALUE!</v>
      </c>
      <c r="V157" s="34" t="e">
        <f>LARGE('Standard Cost Estimate'!$J$3:$J$499,COUNT(J$3:'Standard Cost Estimate'!$J157))+IF(ISNUMBER(V156),V156,0)</f>
        <v>#VALUE!</v>
      </c>
      <c r="W157" s="28" t="e">
        <f>IF(V157/J$500&lt;0.8,COUNT(V$3:V157)+1,1)</f>
        <v>#VALUE!</v>
      </c>
      <c r="X157" s="35" t="e">
        <f>IF('Standard Cost Estimate'!$U157&lt;=MAX('Standard Cost Estimate'!$W$3:$W$499),"YES","NO")</f>
        <v>#VALUE!</v>
      </c>
      <c r="Y157" s="36" t="e">
        <f>IF(AND('Standard Cost Estimate'!$X157="YES",OR('Standard Cost Estimate'!$R157&gt;0.2,'Standard Cost Estimate'!$R157&lt;-0.2)),"ANALYZE"," ")</f>
        <v>#VALUE!</v>
      </c>
      <c r="Z157" s="72" t="e">
        <f>IF(AND('Standard Cost Estimate'!$X157="YES",OR('Standard Cost Estimate'!$S157&gt;0.2,'Standard Cost Estimate'!$S157&lt;-0.2)),"ANALYZE"," ")</f>
        <v>#VALUE!</v>
      </c>
      <c r="AA157" s="67" t="e">
        <f>RANK('Standard Cost Estimate'!$G157,'Standard Cost Estimate'!$G$3:$G$499)</f>
        <v>#VALUE!</v>
      </c>
      <c r="AB157" s="68" t="e">
        <f>LARGE('Standard Cost Estimate'!$G$3:$G$499,COUNT(G$3:'Standard Cost Estimate'!$G157))+IF(ISNUMBER(AB156),AB156,0)</f>
        <v>#VALUE!</v>
      </c>
      <c r="AC157" s="67" t="e">
        <f>IF(AB157/G$500&lt;0.8,COUNT(V$3:V157)+1,1)</f>
        <v>#VALUE!</v>
      </c>
      <c r="AD157" s="93" t="e">
        <f>IF('Standard Cost Estimate'!$AA157&lt;=MAX('Standard Cost Estimate'!$AC$3:$AC$499),"YES","NO")</f>
        <v>#VALUE!</v>
      </c>
      <c r="AE157" s="94" t="e">
        <f>IF(AND('Standard Cost Estimate'!$AD157="YES",ABS('Standard Cost Estimate'!$R157)&gt;0.2),"ANALYZE"," ")</f>
        <v>#VALUE!</v>
      </c>
      <c r="AF157" s="77"/>
    </row>
    <row r="158" spans="1:32" ht="15" thickBot="1" x14ac:dyDescent="0.4">
      <c r="A158" s="50" t="e">
        <f>Table1[[#This Row],[Item Line Number]]</f>
        <v>#VALUE!</v>
      </c>
      <c r="B158" s="50" t="e">
        <f>Table1[[#This Row],[Item Number]]</f>
        <v>#VALUE!</v>
      </c>
      <c r="C158" s="51" t="e">
        <f>Table1[[#This Row],[Item Description]]</f>
        <v>#VALUE!</v>
      </c>
      <c r="D158" s="50" t="e">
        <f>Table1[[#This Row],[Quantity]]</f>
        <v>#VALUE!</v>
      </c>
      <c r="E158" s="50" t="e">
        <f>Table1[[#This Row],[Units]]</f>
        <v>#VALUE!</v>
      </c>
      <c r="F158" s="52" t="e">
        <f>Table1[[#This Row],[Engineer''s Estimate (EE)]]</f>
        <v>#VALUE!</v>
      </c>
      <c r="G158" s="53" t="e">
        <f>'Standard Cost Estimate'!$D158*'Standard Cost Estimate'!$F158</f>
        <v>#VALUE!</v>
      </c>
      <c r="H158" s="54" t="e">
        <f>'Standard Cost Estimate'!$G158/G$500</f>
        <v>#VALUE!</v>
      </c>
      <c r="I158" s="52" t="e">
        <f>Table1[[#This Row],[Low Bidder 
or CM/GC]]</f>
        <v>#VALUE!</v>
      </c>
      <c r="J158" s="53" t="e">
        <f>'Standard Cost Estimate'!$I158*'Standard Cost Estimate'!$D158</f>
        <v>#VALUE!</v>
      </c>
      <c r="K158" s="55" t="e">
        <f>'Standard Cost Estimate'!$J158/J$500</f>
        <v>#VALUE!</v>
      </c>
      <c r="L158" s="52" t="e">
        <f>TRIMMEAN(Table1[[#This Row],[Low Bidder 
or CM/GC]:[Bidder 23]],2/COUNT(Table1[[#This Row],[Low Bidder 
or CM/GC]:[Bidder 23]]))</f>
        <v>#VALUE!</v>
      </c>
      <c r="M158" s="53" t="e">
        <f>IF('Standard Cost Estimate'!$D158=0,0,'Standard Cost Estimate'!$D158*'Standard Cost Estimate'!$L158)</f>
        <v>#VALUE!</v>
      </c>
      <c r="N158" s="54" t="e">
        <f>'Standard Cost Estimate'!$M158/M$500</f>
        <v>#VALUE!</v>
      </c>
      <c r="O158" s="78" t="e">
        <f>MIN(Table1[[#This Row],[Low Bidder 
or CM/GC]:[Bidder 23]])*D158</f>
        <v>#VALUE!</v>
      </c>
      <c r="P158" s="65" t="e">
        <f>Table2[[#This Row],[LB
Amount]]</f>
        <v>#VALUE!</v>
      </c>
      <c r="Q158" s="79" t="e">
        <f>MAX(Table1[[#This Row],[Low Bidder 
or CM/GC]:[Bidder 23]])*D158</f>
        <v>#VALUE!</v>
      </c>
      <c r="R158" s="33" t="e">
        <f>('Standard Cost Estimate'!$J158-'Standard Cost Estimate'!$G158)/'Standard Cost Estimate'!$G158</f>
        <v>#VALUE!</v>
      </c>
      <c r="S158" s="32" t="e">
        <f>('Standard Cost Estimate'!$J158-'Standard Cost Estimate'!$M158)/'Standard Cost Estimate'!$M158</f>
        <v>#VALUE!</v>
      </c>
      <c r="T158" s="31" t="e">
        <f>'Standard Cost Estimate'!$J158-'Standard Cost Estimate'!$G158</f>
        <v>#VALUE!</v>
      </c>
      <c r="U158" s="28" t="e">
        <f>RANK('Standard Cost Estimate'!$J158,'Standard Cost Estimate'!$J$3:$J$499)</f>
        <v>#VALUE!</v>
      </c>
      <c r="V158" s="34" t="e">
        <f>LARGE('Standard Cost Estimate'!$J$3:$J$499,COUNT(J$3:'Standard Cost Estimate'!$J158))+IF(ISNUMBER(V157),V157,0)</f>
        <v>#VALUE!</v>
      </c>
      <c r="W158" s="28" t="e">
        <f>IF(V158/J$500&lt;0.8,COUNT(V$3:V158)+1,1)</f>
        <v>#VALUE!</v>
      </c>
      <c r="X158" s="35" t="e">
        <f>IF('Standard Cost Estimate'!$U158&lt;=MAX('Standard Cost Estimate'!$W$3:$W$499),"YES","NO")</f>
        <v>#VALUE!</v>
      </c>
      <c r="Y158" s="36" t="e">
        <f>IF(AND('Standard Cost Estimate'!$X158="YES",OR('Standard Cost Estimate'!$R158&gt;0.2,'Standard Cost Estimate'!$R158&lt;-0.2)),"ANALYZE"," ")</f>
        <v>#VALUE!</v>
      </c>
      <c r="Z158" s="72" t="e">
        <f>IF(AND('Standard Cost Estimate'!$X158="YES",OR('Standard Cost Estimate'!$S158&gt;0.2,'Standard Cost Estimate'!$S158&lt;-0.2)),"ANALYZE"," ")</f>
        <v>#VALUE!</v>
      </c>
      <c r="AA158" s="67" t="e">
        <f>RANK('Standard Cost Estimate'!$G158,'Standard Cost Estimate'!$G$3:$G$499)</f>
        <v>#VALUE!</v>
      </c>
      <c r="AB158" s="68" t="e">
        <f>LARGE('Standard Cost Estimate'!$G$3:$G$499,COUNT(G$3:'Standard Cost Estimate'!$G158))+IF(ISNUMBER(AB157),AB157,0)</f>
        <v>#VALUE!</v>
      </c>
      <c r="AC158" s="67" t="e">
        <f>IF(AB158/G$500&lt;0.8,COUNT(V$3:V158)+1,1)</f>
        <v>#VALUE!</v>
      </c>
      <c r="AD158" s="93" t="e">
        <f>IF('Standard Cost Estimate'!$AA158&lt;=MAX('Standard Cost Estimate'!$AC$3:$AC$499),"YES","NO")</f>
        <v>#VALUE!</v>
      </c>
      <c r="AE158" s="94" t="e">
        <f>IF(AND('Standard Cost Estimate'!$AD158="YES",ABS('Standard Cost Estimate'!$R158)&gt;0.2),"ANALYZE"," ")</f>
        <v>#VALUE!</v>
      </c>
      <c r="AF158" s="77"/>
    </row>
    <row r="159" spans="1:32" ht="15" thickBot="1" x14ac:dyDescent="0.4">
      <c r="A159" s="50" t="e">
        <f>Table1[[#This Row],[Item Line Number]]</f>
        <v>#VALUE!</v>
      </c>
      <c r="B159" s="50" t="e">
        <f>Table1[[#This Row],[Item Number]]</f>
        <v>#VALUE!</v>
      </c>
      <c r="C159" s="51" t="e">
        <f>Table1[[#This Row],[Item Description]]</f>
        <v>#VALUE!</v>
      </c>
      <c r="D159" s="50" t="e">
        <f>Table1[[#This Row],[Quantity]]</f>
        <v>#VALUE!</v>
      </c>
      <c r="E159" s="50" t="e">
        <f>Table1[[#This Row],[Units]]</f>
        <v>#VALUE!</v>
      </c>
      <c r="F159" s="52" t="e">
        <f>Table1[[#This Row],[Engineer''s Estimate (EE)]]</f>
        <v>#VALUE!</v>
      </c>
      <c r="G159" s="53" t="e">
        <f>'Standard Cost Estimate'!$D159*'Standard Cost Estimate'!$F159</f>
        <v>#VALUE!</v>
      </c>
      <c r="H159" s="54" t="e">
        <f>'Standard Cost Estimate'!$G159/G$500</f>
        <v>#VALUE!</v>
      </c>
      <c r="I159" s="52" t="e">
        <f>Table1[[#This Row],[Low Bidder 
or CM/GC]]</f>
        <v>#VALUE!</v>
      </c>
      <c r="J159" s="53" t="e">
        <f>'Standard Cost Estimate'!$I159*'Standard Cost Estimate'!$D159</f>
        <v>#VALUE!</v>
      </c>
      <c r="K159" s="55" t="e">
        <f>'Standard Cost Estimate'!$J159/J$500</f>
        <v>#VALUE!</v>
      </c>
      <c r="L159" s="52" t="e">
        <f>TRIMMEAN(Table1[[#This Row],[Low Bidder 
or CM/GC]:[Bidder 23]],2/COUNT(Table1[[#This Row],[Low Bidder 
or CM/GC]:[Bidder 23]]))</f>
        <v>#VALUE!</v>
      </c>
      <c r="M159" s="53" t="e">
        <f>IF('Standard Cost Estimate'!$D159=0,0,'Standard Cost Estimate'!$D159*'Standard Cost Estimate'!$L159)</f>
        <v>#VALUE!</v>
      </c>
      <c r="N159" s="54" t="e">
        <f>'Standard Cost Estimate'!$M159/M$500</f>
        <v>#VALUE!</v>
      </c>
      <c r="O159" s="78" t="e">
        <f>MIN(Table1[[#This Row],[Low Bidder 
or CM/GC]:[Bidder 23]])*D159</f>
        <v>#VALUE!</v>
      </c>
      <c r="P159" s="65" t="e">
        <f>Table2[[#This Row],[LB
Amount]]</f>
        <v>#VALUE!</v>
      </c>
      <c r="Q159" s="79" t="e">
        <f>MAX(Table1[[#This Row],[Low Bidder 
or CM/GC]:[Bidder 23]])*D159</f>
        <v>#VALUE!</v>
      </c>
      <c r="R159" s="33" t="e">
        <f>('Standard Cost Estimate'!$J159-'Standard Cost Estimate'!$G159)/'Standard Cost Estimate'!$G159</f>
        <v>#VALUE!</v>
      </c>
      <c r="S159" s="32" t="e">
        <f>('Standard Cost Estimate'!$J159-'Standard Cost Estimate'!$M159)/'Standard Cost Estimate'!$M159</f>
        <v>#VALUE!</v>
      </c>
      <c r="T159" s="31" t="e">
        <f>'Standard Cost Estimate'!$J159-'Standard Cost Estimate'!$G159</f>
        <v>#VALUE!</v>
      </c>
      <c r="U159" s="28" t="e">
        <f>RANK('Standard Cost Estimate'!$J159,'Standard Cost Estimate'!$J$3:$J$499)</f>
        <v>#VALUE!</v>
      </c>
      <c r="V159" s="34" t="e">
        <f>LARGE('Standard Cost Estimate'!$J$3:$J$499,COUNT(J$3:'Standard Cost Estimate'!$J159))+IF(ISNUMBER(V158),V158,0)</f>
        <v>#VALUE!</v>
      </c>
      <c r="W159" s="28" t="e">
        <f>IF(V159/J$500&lt;0.8,COUNT(V$3:V159)+1,1)</f>
        <v>#VALUE!</v>
      </c>
      <c r="X159" s="35" t="e">
        <f>IF('Standard Cost Estimate'!$U159&lt;=MAX('Standard Cost Estimate'!$W$3:$W$499),"YES","NO")</f>
        <v>#VALUE!</v>
      </c>
      <c r="Y159" s="36" t="e">
        <f>IF(AND('Standard Cost Estimate'!$X159="YES",OR('Standard Cost Estimate'!$R159&gt;0.2,'Standard Cost Estimate'!$R159&lt;-0.2)),"ANALYZE"," ")</f>
        <v>#VALUE!</v>
      </c>
      <c r="Z159" s="72" t="e">
        <f>IF(AND('Standard Cost Estimate'!$X159="YES",OR('Standard Cost Estimate'!$S159&gt;0.2,'Standard Cost Estimate'!$S159&lt;-0.2)),"ANALYZE"," ")</f>
        <v>#VALUE!</v>
      </c>
      <c r="AA159" s="67" t="e">
        <f>RANK('Standard Cost Estimate'!$G159,'Standard Cost Estimate'!$G$3:$G$499)</f>
        <v>#VALUE!</v>
      </c>
      <c r="AB159" s="68" t="e">
        <f>LARGE('Standard Cost Estimate'!$G$3:$G$499,COUNT(G$3:'Standard Cost Estimate'!$G159))+IF(ISNUMBER(AB158),AB158,0)</f>
        <v>#VALUE!</v>
      </c>
      <c r="AC159" s="67" t="e">
        <f>IF(AB159/G$500&lt;0.8,COUNT(V$3:V159)+1,1)</f>
        <v>#VALUE!</v>
      </c>
      <c r="AD159" s="93" t="e">
        <f>IF('Standard Cost Estimate'!$AA159&lt;=MAX('Standard Cost Estimate'!$AC$3:$AC$499),"YES","NO")</f>
        <v>#VALUE!</v>
      </c>
      <c r="AE159" s="94" t="e">
        <f>IF(AND('Standard Cost Estimate'!$AD159="YES",ABS('Standard Cost Estimate'!$R159)&gt;0.2),"ANALYZE"," ")</f>
        <v>#VALUE!</v>
      </c>
      <c r="AF159" s="77"/>
    </row>
    <row r="160" spans="1:32" ht="15" thickBot="1" x14ac:dyDescent="0.4">
      <c r="A160" s="50" t="e">
        <f>Table1[[#This Row],[Item Line Number]]</f>
        <v>#VALUE!</v>
      </c>
      <c r="B160" s="50" t="e">
        <f>Table1[[#This Row],[Item Number]]</f>
        <v>#VALUE!</v>
      </c>
      <c r="C160" s="51" t="e">
        <f>Table1[[#This Row],[Item Description]]</f>
        <v>#VALUE!</v>
      </c>
      <c r="D160" s="50" t="e">
        <f>Table1[[#This Row],[Quantity]]</f>
        <v>#VALUE!</v>
      </c>
      <c r="E160" s="50" t="e">
        <f>Table1[[#This Row],[Units]]</f>
        <v>#VALUE!</v>
      </c>
      <c r="F160" s="52" t="e">
        <f>Table1[[#This Row],[Engineer''s Estimate (EE)]]</f>
        <v>#VALUE!</v>
      </c>
      <c r="G160" s="53" t="e">
        <f>'Standard Cost Estimate'!$D160*'Standard Cost Estimate'!$F160</f>
        <v>#VALUE!</v>
      </c>
      <c r="H160" s="54" t="e">
        <f>'Standard Cost Estimate'!$G160/G$500</f>
        <v>#VALUE!</v>
      </c>
      <c r="I160" s="52" t="e">
        <f>Table1[[#This Row],[Low Bidder 
or CM/GC]]</f>
        <v>#VALUE!</v>
      </c>
      <c r="J160" s="53" t="e">
        <f>'Standard Cost Estimate'!$I160*'Standard Cost Estimate'!$D160</f>
        <v>#VALUE!</v>
      </c>
      <c r="K160" s="55" t="e">
        <f>'Standard Cost Estimate'!$J160/J$500</f>
        <v>#VALUE!</v>
      </c>
      <c r="L160" s="52" t="e">
        <f>TRIMMEAN(Table1[[#This Row],[Low Bidder 
or CM/GC]:[Bidder 23]],2/COUNT(Table1[[#This Row],[Low Bidder 
or CM/GC]:[Bidder 23]]))</f>
        <v>#VALUE!</v>
      </c>
      <c r="M160" s="53" t="e">
        <f>IF('Standard Cost Estimate'!$D160=0,0,'Standard Cost Estimate'!$D160*'Standard Cost Estimate'!$L160)</f>
        <v>#VALUE!</v>
      </c>
      <c r="N160" s="54" t="e">
        <f>'Standard Cost Estimate'!$M160/M$500</f>
        <v>#VALUE!</v>
      </c>
      <c r="O160" s="78" t="e">
        <f>MIN(Table1[[#This Row],[Low Bidder 
or CM/GC]:[Bidder 23]])*D160</f>
        <v>#VALUE!</v>
      </c>
      <c r="P160" s="65" t="e">
        <f>Table2[[#This Row],[LB
Amount]]</f>
        <v>#VALUE!</v>
      </c>
      <c r="Q160" s="79" t="e">
        <f>MAX(Table1[[#This Row],[Low Bidder 
or CM/GC]:[Bidder 23]])*D160</f>
        <v>#VALUE!</v>
      </c>
      <c r="R160" s="33" t="e">
        <f>('Standard Cost Estimate'!$J160-'Standard Cost Estimate'!$G160)/'Standard Cost Estimate'!$G160</f>
        <v>#VALUE!</v>
      </c>
      <c r="S160" s="32" t="e">
        <f>('Standard Cost Estimate'!$J160-'Standard Cost Estimate'!$M160)/'Standard Cost Estimate'!$M160</f>
        <v>#VALUE!</v>
      </c>
      <c r="T160" s="31" t="e">
        <f>'Standard Cost Estimate'!$J160-'Standard Cost Estimate'!$G160</f>
        <v>#VALUE!</v>
      </c>
      <c r="U160" s="28" t="e">
        <f>RANK('Standard Cost Estimate'!$J160,'Standard Cost Estimate'!$J$3:$J$499)</f>
        <v>#VALUE!</v>
      </c>
      <c r="V160" s="34" t="e">
        <f>LARGE('Standard Cost Estimate'!$J$3:$J$499,COUNT(J$3:'Standard Cost Estimate'!$J160))+IF(ISNUMBER(V159),V159,0)</f>
        <v>#VALUE!</v>
      </c>
      <c r="W160" s="28" t="e">
        <f>IF(V160/J$500&lt;0.8,COUNT(V$3:V160)+1,1)</f>
        <v>#VALUE!</v>
      </c>
      <c r="X160" s="35" t="e">
        <f>IF('Standard Cost Estimate'!$U160&lt;=MAX('Standard Cost Estimate'!$W$3:$W$499),"YES","NO")</f>
        <v>#VALUE!</v>
      </c>
      <c r="Y160" s="36" t="e">
        <f>IF(AND('Standard Cost Estimate'!$X160="YES",OR('Standard Cost Estimate'!$R160&gt;0.2,'Standard Cost Estimate'!$R160&lt;-0.2)),"ANALYZE"," ")</f>
        <v>#VALUE!</v>
      </c>
      <c r="Z160" s="72" t="e">
        <f>IF(AND('Standard Cost Estimate'!$X160="YES",OR('Standard Cost Estimate'!$S160&gt;0.2,'Standard Cost Estimate'!$S160&lt;-0.2)),"ANALYZE"," ")</f>
        <v>#VALUE!</v>
      </c>
      <c r="AA160" s="67" t="e">
        <f>RANK('Standard Cost Estimate'!$G160,'Standard Cost Estimate'!$G$3:$G$499)</f>
        <v>#VALUE!</v>
      </c>
      <c r="AB160" s="68" t="e">
        <f>LARGE('Standard Cost Estimate'!$G$3:$G$499,COUNT(G$3:'Standard Cost Estimate'!$G160))+IF(ISNUMBER(AB159),AB159,0)</f>
        <v>#VALUE!</v>
      </c>
      <c r="AC160" s="67" t="e">
        <f>IF(AB160/G$500&lt;0.8,COUNT(V$3:V160)+1,1)</f>
        <v>#VALUE!</v>
      </c>
      <c r="AD160" s="93" t="e">
        <f>IF('Standard Cost Estimate'!$AA160&lt;=MAX('Standard Cost Estimate'!$AC$3:$AC$499),"YES","NO")</f>
        <v>#VALUE!</v>
      </c>
      <c r="AE160" s="94" t="e">
        <f>IF(AND('Standard Cost Estimate'!$AD160="YES",ABS('Standard Cost Estimate'!$R160)&gt;0.2),"ANALYZE"," ")</f>
        <v>#VALUE!</v>
      </c>
      <c r="AF160" s="77"/>
    </row>
    <row r="161" spans="1:32" ht="15" thickBot="1" x14ac:dyDescent="0.4">
      <c r="A161" s="50" t="e">
        <f>Table1[[#This Row],[Item Line Number]]</f>
        <v>#VALUE!</v>
      </c>
      <c r="B161" s="50" t="e">
        <f>Table1[[#This Row],[Item Number]]</f>
        <v>#VALUE!</v>
      </c>
      <c r="C161" s="51" t="e">
        <f>Table1[[#This Row],[Item Description]]</f>
        <v>#VALUE!</v>
      </c>
      <c r="D161" s="50" t="e">
        <f>Table1[[#This Row],[Quantity]]</f>
        <v>#VALUE!</v>
      </c>
      <c r="E161" s="50" t="e">
        <f>Table1[[#This Row],[Units]]</f>
        <v>#VALUE!</v>
      </c>
      <c r="F161" s="52" t="e">
        <f>Table1[[#This Row],[Engineer''s Estimate (EE)]]</f>
        <v>#VALUE!</v>
      </c>
      <c r="G161" s="53" t="e">
        <f>'Standard Cost Estimate'!$D161*'Standard Cost Estimate'!$F161</f>
        <v>#VALUE!</v>
      </c>
      <c r="H161" s="54" t="e">
        <f>'Standard Cost Estimate'!$G161/G$500</f>
        <v>#VALUE!</v>
      </c>
      <c r="I161" s="52" t="e">
        <f>Table1[[#This Row],[Low Bidder 
or CM/GC]]</f>
        <v>#VALUE!</v>
      </c>
      <c r="J161" s="53" t="e">
        <f>'Standard Cost Estimate'!$I161*'Standard Cost Estimate'!$D161</f>
        <v>#VALUE!</v>
      </c>
      <c r="K161" s="55" t="e">
        <f>'Standard Cost Estimate'!$J161/J$500</f>
        <v>#VALUE!</v>
      </c>
      <c r="L161" s="52" t="e">
        <f>TRIMMEAN(Table1[[#This Row],[Low Bidder 
or CM/GC]:[Bidder 23]],2/COUNT(Table1[[#This Row],[Low Bidder 
or CM/GC]:[Bidder 23]]))</f>
        <v>#VALUE!</v>
      </c>
      <c r="M161" s="53" t="e">
        <f>IF('Standard Cost Estimate'!$D161=0,0,'Standard Cost Estimate'!$D161*'Standard Cost Estimate'!$L161)</f>
        <v>#VALUE!</v>
      </c>
      <c r="N161" s="54" t="e">
        <f>'Standard Cost Estimate'!$M161/M$500</f>
        <v>#VALUE!</v>
      </c>
      <c r="O161" s="78" t="e">
        <f>MIN(Table1[[#This Row],[Low Bidder 
or CM/GC]:[Bidder 23]])*D161</f>
        <v>#VALUE!</v>
      </c>
      <c r="P161" s="65" t="e">
        <f>Table2[[#This Row],[LB
Amount]]</f>
        <v>#VALUE!</v>
      </c>
      <c r="Q161" s="79" t="e">
        <f>MAX(Table1[[#This Row],[Low Bidder 
or CM/GC]:[Bidder 23]])*D161</f>
        <v>#VALUE!</v>
      </c>
      <c r="R161" s="33" t="e">
        <f>('Standard Cost Estimate'!$J161-'Standard Cost Estimate'!$G161)/'Standard Cost Estimate'!$G161</f>
        <v>#VALUE!</v>
      </c>
      <c r="S161" s="32" t="e">
        <f>('Standard Cost Estimate'!$J161-'Standard Cost Estimate'!$M161)/'Standard Cost Estimate'!$M161</f>
        <v>#VALUE!</v>
      </c>
      <c r="T161" s="31" t="e">
        <f>'Standard Cost Estimate'!$J161-'Standard Cost Estimate'!$G161</f>
        <v>#VALUE!</v>
      </c>
      <c r="U161" s="28" t="e">
        <f>RANK('Standard Cost Estimate'!$J161,'Standard Cost Estimate'!$J$3:$J$499)</f>
        <v>#VALUE!</v>
      </c>
      <c r="V161" s="34" t="e">
        <f>LARGE('Standard Cost Estimate'!$J$3:$J$499,COUNT(J$3:'Standard Cost Estimate'!$J161))+IF(ISNUMBER(V160),V160,0)</f>
        <v>#VALUE!</v>
      </c>
      <c r="W161" s="28" t="e">
        <f>IF(V161/J$500&lt;0.8,COUNT(V$3:V161)+1,1)</f>
        <v>#VALUE!</v>
      </c>
      <c r="X161" s="35" t="e">
        <f>IF('Standard Cost Estimate'!$U161&lt;=MAX('Standard Cost Estimate'!$W$3:$W$499),"YES","NO")</f>
        <v>#VALUE!</v>
      </c>
      <c r="Y161" s="36" t="e">
        <f>IF(AND('Standard Cost Estimate'!$X161="YES",OR('Standard Cost Estimate'!$R161&gt;0.2,'Standard Cost Estimate'!$R161&lt;-0.2)),"ANALYZE"," ")</f>
        <v>#VALUE!</v>
      </c>
      <c r="Z161" s="72" t="e">
        <f>IF(AND('Standard Cost Estimate'!$X161="YES",OR('Standard Cost Estimate'!$S161&gt;0.2,'Standard Cost Estimate'!$S161&lt;-0.2)),"ANALYZE"," ")</f>
        <v>#VALUE!</v>
      </c>
      <c r="AA161" s="67" t="e">
        <f>RANK('Standard Cost Estimate'!$G161,'Standard Cost Estimate'!$G$3:$G$499)</f>
        <v>#VALUE!</v>
      </c>
      <c r="AB161" s="68" t="e">
        <f>LARGE('Standard Cost Estimate'!$G$3:$G$499,COUNT(G$3:'Standard Cost Estimate'!$G161))+IF(ISNUMBER(AB160),AB160,0)</f>
        <v>#VALUE!</v>
      </c>
      <c r="AC161" s="67" t="e">
        <f>IF(AB161/G$500&lt;0.8,COUNT(V$3:V161)+1,1)</f>
        <v>#VALUE!</v>
      </c>
      <c r="AD161" s="93" t="e">
        <f>IF('Standard Cost Estimate'!$AA161&lt;=MAX('Standard Cost Estimate'!$AC$3:$AC$499),"YES","NO")</f>
        <v>#VALUE!</v>
      </c>
      <c r="AE161" s="94" t="e">
        <f>IF(AND('Standard Cost Estimate'!$AD161="YES",ABS('Standard Cost Estimate'!$R161)&gt;0.2),"ANALYZE"," ")</f>
        <v>#VALUE!</v>
      </c>
      <c r="AF161" s="77"/>
    </row>
    <row r="162" spans="1:32" ht="15" thickBot="1" x14ac:dyDescent="0.4">
      <c r="A162" s="50" t="e">
        <f>Table1[[#This Row],[Item Line Number]]</f>
        <v>#VALUE!</v>
      </c>
      <c r="B162" s="50" t="e">
        <f>Table1[[#This Row],[Item Number]]</f>
        <v>#VALUE!</v>
      </c>
      <c r="C162" s="51" t="e">
        <f>Table1[[#This Row],[Item Description]]</f>
        <v>#VALUE!</v>
      </c>
      <c r="D162" s="50" t="e">
        <f>Table1[[#This Row],[Quantity]]</f>
        <v>#VALUE!</v>
      </c>
      <c r="E162" s="50" t="e">
        <f>Table1[[#This Row],[Units]]</f>
        <v>#VALUE!</v>
      </c>
      <c r="F162" s="52" t="e">
        <f>Table1[[#This Row],[Engineer''s Estimate (EE)]]</f>
        <v>#VALUE!</v>
      </c>
      <c r="G162" s="53" t="e">
        <f>'Standard Cost Estimate'!$D162*'Standard Cost Estimate'!$F162</f>
        <v>#VALUE!</v>
      </c>
      <c r="H162" s="54" t="e">
        <f>'Standard Cost Estimate'!$G162/G$500</f>
        <v>#VALUE!</v>
      </c>
      <c r="I162" s="52" t="e">
        <f>Table1[[#This Row],[Low Bidder 
or CM/GC]]</f>
        <v>#VALUE!</v>
      </c>
      <c r="J162" s="53" t="e">
        <f>'Standard Cost Estimate'!$I162*'Standard Cost Estimate'!$D162</f>
        <v>#VALUE!</v>
      </c>
      <c r="K162" s="55" t="e">
        <f>'Standard Cost Estimate'!$J162/J$500</f>
        <v>#VALUE!</v>
      </c>
      <c r="L162" s="52" t="e">
        <f>TRIMMEAN(Table1[[#This Row],[Low Bidder 
or CM/GC]:[Bidder 23]],2/COUNT(Table1[[#This Row],[Low Bidder 
or CM/GC]:[Bidder 23]]))</f>
        <v>#VALUE!</v>
      </c>
      <c r="M162" s="53" t="e">
        <f>IF('Standard Cost Estimate'!$D162=0,0,'Standard Cost Estimate'!$D162*'Standard Cost Estimate'!$L162)</f>
        <v>#VALUE!</v>
      </c>
      <c r="N162" s="54" t="e">
        <f>'Standard Cost Estimate'!$M162/M$500</f>
        <v>#VALUE!</v>
      </c>
      <c r="O162" s="78" t="e">
        <f>MIN(Table1[[#This Row],[Low Bidder 
or CM/GC]:[Bidder 23]])*D162</f>
        <v>#VALUE!</v>
      </c>
      <c r="P162" s="65" t="e">
        <f>Table2[[#This Row],[LB
Amount]]</f>
        <v>#VALUE!</v>
      </c>
      <c r="Q162" s="79" t="e">
        <f>MAX(Table1[[#This Row],[Low Bidder 
or CM/GC]:[Bidder 23]])*D162</f>
        <v>#VALUE!</v>
      </c>
      <c r="R162" s="33" t="e">
        <f>('Standard Cost Estimate'!$J162-'Standard Cost Estimate'!$G162)/'Standard Cost Estimate'!$G162</f>
        <v>#VALUE!</v>
      </c>
      <c r="S162" s="32" t="e">
        <f>('Standard Cost Estimate'!$J162-'Standard Cost Estimate'!$M162)/'Standard Cost Estimate'!$M162</f>
        <v>#VALUE!</v>
      </c>
      <c r="T162" s="31" t="e">
        <f>'Standard Cost Estimate'!$J162-'Standard Cost Estimate'!$G162</f>
        <v>#VALUE!</v>
      </c>
      <c r="U162" s="28" t="e">
        <f>RANK('Standard Cost Estimate'!$J162,'Standard Cost Estimate'!$J$3:$J$499)</f>
        <v>#VALUE!</v>
      </c>
      <c r="V162" s="34" t="e">
        <f>LARGE('Standard Cost Estimate'!$J$3:$J$499,COUNT(J$3:'Standard Cost Estimate'!$J162))+IF(ISNUMBER(V161),V161,0)</f>
        <v>#VALUE!</v>
      </c>
      <c r="W162" s="28" t="e">
        <f>IF(V162/J$500&lt;0.8,COUNT(V$3:V162)+1,1)</f>
        <v>#VALUE!</v>
      </c>
      <c r="X162" s="35" t="e">
        <f>IF('Standard Cost Estimate'!$U162&lt;=MAX('Standard Cost Estimate'!$W$3:$W$499),"YES","NO")</f>
        <v>#VALUE!</v>
      </c>
      <c r="Y162" s="36" t="e">
        <f>IF(AND('Standard Cost Estimate'!$X162="YES",OR('Standard Cost Estimate'!$R162&gt;0.2,'Standard Cost Estimate'!$R162&lt;-0.2)),"ANALYZE"," ")</f>
        <v>#VALUE!</v>
      </c>
      <c r="Z162" s="72" t="e">
        <f>IF(AND('Standard Cost Estimate'!$X162="YES",OR('Standard Cost Estimate'!$S162&gt;0.2,'Standard Cost Estimate'!$S162&lt;-0.2)),"ANALYZE"," ")</f>
        <v>#VALUE!</v>
      </c>
      <c r="AA162" s="67" t="e">
        <f>RANK('Standard Cost Estimate'!$G162,'Standard Cost Estimate'!$G$3:$G$499)</f>
        <v>#VALUE!</v>
      </c>
      <c r="AB162" s="68" t="e">
        <f>LARGE('Standard Cost Estimate'!$G$3:$G$499,COUNT(G$3:'Standard Cost Estimate'!$G162))+IF(ISNUMBER(AB161),AB161,0)</f>
        <v>#VALUE!</v>
      </c>
      <c r="AC162" s="67" t="e">
        <f>IF(AB162/G$500&lt;0.8,COUNT(V$3:V162)+1,1)</f>
        <v>#VALUE!</v>
      </c>
      <c r="AD162" s="93" t="e">
        <f>IF('Standard Cost Estimate'!$AA162&lt;=MAX('Standard Cost Estimate'!$AC$3:$AC$499),"YES","NO")</f>
        <v>#VALUE!</v>
      </c>
      <c r="AE162" s="94" t="e">
        <f>IF(AND('Standard Cost Estimate'!$AD162="YES",ABS('Standard Cost Estimate'!$R162)&gt;0.2),"ANALYZE"," ")</f>
        <v>#VALUE!</v>
      </c>
      <c r="AF162" s="77"/>
    </row>
    <row r="163" spans="1:32" ht="15" thickBot="1" x14ac:dyDescent="0.4">
      <c r="A163" s="50" t="e">
        <f>Table1[[#This Row],[Item Line Number]]</f>
        <v>#VALUE!</v>
      </c>
      <c r="B163" s="50" t="e">
        <f>Table1[[#This Row],[Item Number]]</f>
        <v>#VALUE!</v>
      </c>
      <c r="C163" s="51" t="e">
        <f>Table1[[#This Row],[Item Description]]</f>
        <v>#VALUE!</v>
      </c>
      <c r="D163" s="50" t="e">
        <f>Table1[[#This Row],[Quantity]]</f>
        <v>#VALUE!</v>
      </c>
      <c r="E163" s="50" t="e">
        <f>Table1[[#This Row],[Units]]</f>
        <v>#VALUE!</v>
      </c>
      <c r="F163" s="52" t="e">
        <f>Table1[[#This Row],[Engineer''s Estimate (EE)]]</f>
        <v>#VALUE!</v>
      </c>
      <c r="G163" s="53" t="e">
        <f>'Standard Cost Estimate'!$D163*'Standard Cost Estimate'!$F163</f>
        <v>#VALUE!</v>
      </c>
      <c r="H163" s="54" t="e">
        <f>'Standard Cost Estimate'!$G163/G$500</f>
        <v>#VALUE!</v>
      </c>
      <c r="I163" s="52" t="e">
        <f>Table1[[#This Row],[Low Bidder 
or CM/GC]]</f>
        <v>#VALUE!</v>
      </c>
      <c r="J163" s="53" t="e">
        <f>'Standard Cost Estimate'!$I163*'Standard Cost Estimate'!$D163</f>
        <v>#VALUE!</v>
      </c>
      <c r="K163" s="55" t="e">
        <f>'Standard Cost Estimate'!$J163/J$500</f>
        <v>#VALUE!</v>
      </c>
      <c r="L163" s="52" t="e">
        <f>TRIMMEAN(Table1[[#This Row],[Low Bidder 
or CM/GC]:[Bidder 23]],2/COUNT(Table1[[#This Row],[Low Bidder 
or CM/GC]:[Bidder 23]]))</f>
        <v>#VALUE!</v>
      </c>
      <c r="M163" s="53" t="e">
        <f>IF('Standard Cost Estimate'!$D163=0,0,'Standard Cost Estimate'!$D163*'Standard Cost Estimate'!$L163)</f>
        <v>#VALUE!</v>
      </c>
      <c r="N163" s="54" t="e">
        <f>'Standard Cost Estimate'!$M163/M$500</f>
        <v>#VALUE!</v>
      </c>
      <c r="O163" s="78" t="e">
        <f>MIN(Table1[[#This Row],[Low Bidder 
or CM/GC]:[Bidder 23]])*D163</f>
        <v>#VALUE!</v>
      </c>
      <c r="P163" s="65" t="e">
        <f>Table2[[#This Row],[LB
Amount]]</f>
        <v>#VALUE!</v>
      </c>
      <c r="Q163" s="79" t="e">
        <f>MAX(Table1[[#This Row],[Low Bidder 
or CM/GC]:[Bidder 23]])*D163</f>
        <v>#VALUE!</v>
      </c>
      <c r="R163" s="33" t="e">
        <f>('Standard Cost Estimate'!$J163-'Standard Cost Estimate'!$G163)/'Standard Cost Estimate'!$G163</f>
        <v>#VALUE!</v>
      </c>
      <c r="S163" s="32" t="e">
        <f>('Standard Cost Estimate'!$J163-'Standard Cost Estimate'!$M163)/'Standard Cost Estimate'!$M163</f>
        <v>#VALUE!</v>
      </c>
      <c r="T163" s="31" t="e">
        <f>'Standard Cost Estimate'!$J163-'Standard Cost Estimate'!$G163</f>
        <v>#VALUE!</v>
      </c>
      <c r="U163" s="28" t="e">
        <f>RANK('Standard Cost Estimate'!$J163,'Standard Cost Estimate'!$J$3:$J$499)</f>
        <v>#VALUE!</v>
      </c>
      <c r="V163" s="34" t="e">
        <f>LARGE('Standard Cost Estimate'!$J$3:$J$499,COUNT(J$3:'Standard Cost Estimate'!$J163))+IF(ISNUMBER(V162),V162,0)</f>
        <v>#VALUE!</v>
      </c>
      <c r="W163" s="28" t="e">
        <f>IF(V163/J$500&lt;0.8,COUNT(V$3:V163)+1,1)</f>
        <v>#VALUE!</v>
      </c>
      <c r="X163" s="35" t="e">
        <f>IF('Standard Cost Estimate'!$U163&lt;=MAX('Standard Cost Estimate'!$W$3:$W$499),"YES","NO")</f>
        <v>#VALUE!</v>
      </c>
      <c r="Y163" s="36" t="e">
        <f>IF(AND('Standard Cost Estimate'!$X163="YES",OR('Standard Cost Estimate'!$R163&gt;0.2,'Standard Cost Estimate'!$R163&lt;-0.2)),"ANALYZE"," ")</f>
        <v>#VALUE!</v>
      </c>
      <c r="Z163" s="72" t="e">
        <f>IF(AND('Standard Cost Estimate'!$X163="YES",OR('Standard Cost Estimate'!$S163&gt;0.2,'Standard Cost Estimate'!$S163&lt;-0.2)),"ANALYZE"," ")</f>
        <v>#VALUE!</v>
      </c>
      <c r="AA163" s="67" t="e">
        <f>RANK('Standard Cost Estimate'!$G163,'Standard Cost Estimate'!$G$3:$G$499)</f>
        <v>#VALUE!</v>
      </c>
      <c r="AB163" s="68" t="e">
        <f>LARGE('Standard Cost Estimate'!$G$3:$G$499,COUNT(G$3:'Standard Cost Estimate'!$G163))+IF(ISNUMBER(AB162),AB162,0)</f>
        <v>#VALUE!</v>
      </c>
      <c r="AC163" s="67" t="e">
        <f>IF(AB163/G$500&lt;0.8,COUNT(V$3:V163)+1,1)</f>
        <v>#VALUE!</v>
      </c>
      <c r="AD163" s="93" t="e">
        <f>IF('Standard Cost Estimate'!$AA163&lt;=MAX('Standard Cost Estimate'!$AC$3:$AC$499),"YES","NO")</f>
        <v>#VALUE!</v>
      </c>
      <c r="AE163" s="94" t="e">
        <f>IF(AND('Standard Cost Estimate'!$AD163="YES",ABS('Standard Cost Estimate'!$R163)&gt;0.2),"ANALYZE"," ")</f>
        <v>#VALUE!</v>
      </c>
      <c r="AF163" s="77"/>
    </row>
    <row r="164" spans="1:32" ht="15" thickBot="1" x14ac:dyDescent="0.4">
      <c r="A164" s="50" t="e">
        <f>Table1[[#This Row],[Item Line Number]]</f>
        <v>#VALUE!</v>
      </c>
      <c r="B164" s="50" t="e">
        <f>Table1[[#This Row],[Item Number]]</f>
        <v>#VALUE!</v>
      </c>
      <c r="C164" s="51" t="e">
        <f>Table1[[#This Row],[Item Description]]</f>
        <v>#VALUE!</v>
      </c>
      <c r="D164" s="50" t="e">
        <f>Table1[[#This Row],[Quantity]]</f>
        <v>#VALUE!</v>
      </c>
      <c r="E164" s="50" t="e">
        <f>Table1[[#This Row],[Units]]</f>
        <v>#VALUE!</v>
      </c>
      <c r="F164" s="52" t="e">
        <f>Table1[[#This Row],[Engineer''s Estimate (EE)]]</f>
        <v>#VALUE!</v>
      </c>
      <c r="G164" s="53" t="e">
        <f>'Standard Cost Estimate'!$D164*'Standard Cost Estimate'!$F164</f>
        <v>#VALUE!</v>
      </c>
      <c r="H164" s="54" t="e">
        <f>'Standard Cost Estimate'!$G164/G$500</f>
        <v>#VALUE!</v>
      </c>
      <c r="I164" s="52" t="e">
        <f>Table1[[#This Row],[Low Bidder 
or CM/GC]]</f>
        <v>#VALUE!</v>
      </c>
      <c r="J164" s="53" t="e">
        <f>'Standard Cost Estimate'!$I164*'Standard Cost Estimate'!$D164</f>
        <v>#VALUE!</v>
      </c>
      <c r="K164" s="55" t="e">
        <f>'Standard Cost Estimate'!$J164/J$500</f>
        <v>#VALUE!</v>
      </c>
      <c r="L164" s="52" t="e">
        <f>TRIMMEAN(Table1[[#This Row],[Low Bidder 
or CM/GC]:[Bidder 23]],2/COUNT(Table1[[#This Row],[Low Bidder 
or CM/GC]:[Bidder 23]]))</f>
        <v>#VALUE!</v>
      </c>
      <c r="M164" s="53" t="e">
        <f>IF('Standard Cost Estimate'!$D164=0,0,'Standard Cost Estimate'!$D164*'Standard Cost Estimate'!$L164)</f>
        <v>#VALUE!</v>
      </c>
      <c r="N164" s="54" t="e">
        <f>'Standard Cost Estimate'!$M164/M$500</f>
        <v>#VALUE!</v>
      </c>
      <c r="O164" s="78" t="e">
        <f>MIN(Table1[[#This Row],[Low Bidder 
or CM/GC]:[Bidder 23]])*D164</f>
        <v>#VALUE!</v>
      </c>
      <c r="P164" s="65" t="e">
        <f>Table2[[#This Row],[LB
Amount]]</f>
        <v>#VALUE!</v>
      </c>
      <c r="Q164" s="79" t="e">
        <f>MAX(Table1[[#This Row],[Low Bidder 
or CM/GC]:[Bidder 23]])*D164</f>
        <v>#VALUE!</v>
      </c>
      <c r="R164" s="33" t="e">
        <f>('Standard Cost Estimate'!$J164-'Standard Cost Estimate'!$G164)/'Standard Cost Estimate'!$G164</f>
        <v>#VALUE!</v>
      </c>
      <c r="S164" s="32" t="e">
        <f>('Standard Cost Estimate'!$J164-'Standard Cost Estimate'!$M164)/'Standard Cost Estimate'!$M164</f>
        <v>#VALUE!</v>
      </c>
      <c r="T164" s="31" t="e">
        <f>'Standard Cost Estimate'!$J164-'Standard Cost Estimate'!$G164</f>
        <v>#VALUE!</v>
      </c>
      <c r="U164" s="28" t="e">
        <f>RANK('Standard Cost Estimate'!$J164,'Standard Cost Estimate'!$J$3:$J$499)</f>
        <v>#VALUE!</v>
      </c>
      <c r="V164" s="34" t="e">
        <f>LARGE('Standard Cost Estimate'!$J$3:$J$499,COUNT(J$3:'Standard Cost Estimate'!$J164))+IF(ISNUMBER(V163),V163,0)</f>
        <v>#VALUE!</v>
      </c>
      <c r="W164" s="28" t="e">
        <f>IF(V164/J$500&lt;0.8,COUNT(V$3:V164)+1,1)</f>
        <v>#VALUE!</v>
      </c>
      <c r="X164" s="35" t="e">
        <f>IF('Standard Cost Estimate'!$U164&lt;=MAX('Standard Cost Estimate'!$W$3:$W$499),"YES","NO")</f>
        <v>#VALUE!</v>
      </c>
      <c r="Y164" s="36" t="e">
        <f>IF(AND('Standard Cost Estimate'!$X164="YES",OR('Standard Cost Estimate'!$R164&gt;0.2,'Standard Cost Estimate'!$R164&lt;-0.2)),"ANALYZE"," ")</f>
        <v>#VALUE!</v>
      </c>
      <c r="Z164" s="72" t="e">
        <f>IF(AND('Standard Cost Estimate'!$X164="YES",OR('Standard Cost Estimate'!$S164&gt;0.2,'Standard Cost Estimate'!$S164&lt;-0.2)),"ANALYZE"," ")</f>
        <v>#VALUE!</v>
      </c>
      <c r="AA164" s="67" t="e">
        <f>RANK('Standard Cost Estimate'!$G164,'Standard Cost Estimate'!$G$3:$G$499)</f>
        <v>#VALUE!</v>
      </c>
      <c r="AB164" s="68" t="e">
        <f>LARGE('Standard Cost Estimate'!$G$3:$G$499,COUNT(G$3:'Standard Cost Estimate'!$G164))+IF(ISNUMBER(AB163),AB163,0)</f>
        <v>#VALUE!</v>
      </c>
      <c r="AC164" s="67" t="e">
        <f>IF(AB164/G$500&lt;0.8,COUNT(V$3:V164)+1,1)</f>
        <v>#VALUE!</v>
      </c>
      <c r="AD164" s="93" t="e">
        <f>IF('Standard Cost Estimate'!$AA164&lt;=MAX('Standard Cost Estimate'!$AC$3:$AC$499),"YES","NO")</f>
        <v>#VALUE!</v>
      </c>
      <c r="AE164" s="94" t="e">
        <f>IF(AND('Standard Cost Estimate'!$AD164="YES",ABS('Standard Cost Estimate'!$R164)&gt;0.2),"ANALYZE"," ")</f>
        <v>#VALUE!</v>
      </c>
      <c r="AF164" s="77"/>
    </row>
    <row r="165" spans="1:32" ht="15" thickBot="1" x14ac:dyDescent="0.4">
      <c r="A165" s="50" t="e">
        <f>Table1[[#This Row],[Item Line Number]]</f>
        <v>#VALUE!</v>
      </c>
      <c r="B165" s="50" t="e">
        <f>Table1[[#This Row],[Item Number]]</f>
        <v>#VALUE!</v>
      </c>
      <c r="C165" s="51" t="e">
        <f>Table1[[#This Row],[Item Description]]</f>
        <v>#VALUE!</v>
      </c>
      <c r="D165" s="50" t="e">
        <f>Table1[[#This Row],[Quantity]]</f>
        <v>#VALUE!</v>
      </c>
      <c r="E165" s="50" t="e">
        <f>Table1[[#This Row],[Units]]</f>
        <v>#VALUE!</v>
      </c>
      <c r="F165" s="52" t="e">
        <f>Table1[[#This Row],[Engineer''s Estimate (EE)]]</f>
        <v>#VALUE!</v>
      </c>
      <c r="G165" s="53" t="e">
        <f>'Standard Cost Estimate'!$D165*'Standard Cost Estimate'!$F165</f>
        <v>#VALUE!</v>
      </c>
      <c r="H165" s="54" t="e">
        <f>'Standard Cost Estimate'!$G165/G$500</f>
        <v>#VALUE!</v>
      </c>
      <c r="I165" s="52" t="e">
        <f>Table1[[#This Row],[Low Bidder 
or CM/GC]]</f>
        <v>#VALUE!</v>
      </c>
      <c r="J165" s="53" t="e">
        <f>'Standard Cost Estimate'!$I165*'Standard Cost Estimate'!$D165</f>
        <v>#VALUE!</v>
      </c>
      <c r="K165" s="55" t="e">
        <f>'Standard Cost Estimate'!$J165/J$500</f>
        <v>#VALUE!</v>
      </c>
      <c r="L165" s="52" t="e">
        <f>TRIMMEAN(Table1[[#This Row],[Low Bidder 
or CM/GC]:[Bidder 23]],2/COUNT(Table1[[#This Row],[Low Bidder 
or CM/GC]:[Bidder 23]]))</f>
        <v>#VALUE!</v>
      </c>
      <c r="M165" s="53" t="e">
        <f>IF('Standard Cost Estimate'!$D165=0,0,'Standard Cost Estimate'!$D165*'Standard Cost Estimate'!$L165)</f>
        <v>#VALUE!</v>
      </c>
      <c r="N165" s="54" t="e">
        <f>'Standard Cost Estimate'!$M165/M$500</f>
        <v>#VALUE!</v>
      </c>
      <c r="O165" s="78" t="e">
        <f>MIN(Table1[[#This Row],[Low Bidder 
or CM/GC]:[Bidder 23]])*D165</f>
        <v>#VALUE!</v>
      </c>
      <c r="P165" s="65" t="e">
        <f>Table2[[#This Row],[LB
Amount]]</f>
        <v>#VALUE!</v>
      </c>
      <c r="Q165" s="79" t="e">
        <f>MAX(Table1[[#This Row],[Low Bidder 
or CM/GC]:[Bidder 23]])*D165</f>
        <v>#VALUE!</v>
      </c>
      <c r="R165" s="33" t="e">
        <f>('Standard Cost Estimate'!$J165-'Standard Cost Estimate'!$G165)/'Standard Cost Estimate'!$G165</f>
        <v>#VALUE!</v>
      </c>
      <c r="S165" s="32" t="e">
        <f>('Standard Cost Estimate'!$J165-'Standard Cost Estimate'!$M165)/'Standard Cost Estimate'!$M165</f>
        <v>#VALUE!</v>
      </c>
      <c r="T165" s="31" t="e">
        <f>'Standard Cost Estimate'!$J165-'Standard Cost Estimate'!$G165</f>
        <v>#VALUE!</v>
      </c>
      <c r="U165" s="28" t="e">
        <f>RANK('Standard Cost Estimate'!$J165,'Standard Cost Estimate'!$J$3:$J$499)</f>
        <v>#VALUE!</v>
      </c>
      <c r="V165" s="34" t="e">
        <f>LARGE('Standard Cost Estimate'!$J$3:$J$499,COUNT(J$3:'Standard Cost Estimate'!$J165))+IF(ISNUMBER(V164),V164,0)</f>
        <v>#VALUE!</v>
      </c>
      <c r="W165" s="28" t="e">
        <f>IF(V165/J$500&lt;0.8,COUNT(V$3:V165)+1,1)</f>
        <v>#VALUE!</v>
      </c>
      <c r="X165" s="35" t="e">
        <f>IF('Standard Cost Estimate'!$U165&lt;=MAX('Standard Cost Estimate'!$W$3:$W$499),"YES","NO")</f>
        <v>#VALUE!</v>
      </c>
      <c r="Y165" s="36" t="e">
        <f>IF(AND('Standard Cost Estimate'!$X165="YES",OR('Standard Cost Estimate'!$R165&gt;0.2,'Standard Cost Estimate'!$R165&lt;-0.2)),"ANALYZE"," ")</f>
        <v>#VALUE!</v>
      </c>
      <c r="Z165" s="72" t="e">
        <f>IF(AND('Standard Cost Estimate'!$X165="YES",OR('Standard Cost Estimate'!$S165&gt;0.2,'Standard Cost Estimate'!$S165&lt;-0.2)),"ANALYZE"," ")</f>
        <v>#VALUE!</v>
      </c>
      <c r="AA165" s="67" t="e">
        <f>RANK('Standard Cost Estimate'!$G165,'Standard Cost Estimate'!$G$3:$G$499)</f>
        <v>#VALUE!</v>
      </c>
      <c r="AB165" s="68" t="e">
        <f>LARGE('Standard Cost Estimate'!$G$3:$G$499,COUNT(G$3:'Standard Cost Estimate'!$G165))+IF(ISNUMBER(AB164),AB164,0)</f>
        <v>#VALUE!</v>
      </c>
      <c r="AC165" s="67" t="e">
        <f>IF(AB165/G$500&lt;0.8,COUNT(V$3:V165)+1,1)</f>
        <v>#VALUE!</v>
      </c>
      <c r="AD165" s="93" t="e">
        <f>IF('Standard Cost Estimate'!$AA165&lt;=MAX('Standard Cost Estimate'!$AC$3:$AC$499),"YES","NO")</f>
        <v>#VALUE!</v>
      </c>
      <c r="AE165" s="94" t="e">
        <f>IF(AND('Standard Cost Estimate'!$AD165="YES",ABS('Standard Cost Estimate'!$R165)&gt;0.2),"ANALYZE"," ")</f>
        <v>#VALUE!</v>
      </c>
      <c r="AF165" s="77"/>
    </row>
    <row r="166" spans="1:32" ht="15" thickBot="1" x14ac:dyDescent="0.4">
      <c r="A166" s="50" t="e">
        <f>Table1[[#This Row],[Item Line Number]]</f>
        <v>#VALUE!</v>
      </c>
      <c r="B166" s="50" t="e">
        <f>Table1[[#This Row],[Item Number]]</f>
        <v>#VALUE!</v>
      </c>
      <c r="C166" s="51" t="e">
        <f>Table1[[#This Row],[Item Description]]</f>
        <v>#VALUE!</v>
      </c>
      <c r="D166" s="50" t="e">
        <f>Table1[[#This Row],[Quantity]]</f>
        <v>#VALUE!</v>
      </c>
      <c r="E166" s="50" t="e">
        <f>Table1[[#This Row],[Units]]</f>
        <v>#VALUE!</v>
      </c>
      <c r="F166" s="52" t="e">
        <f>Table1[[#This Row],[Engineer''s Estimate (EE)]]</f>
        <v>#VALUE!</v>
      </c>
      <c r="G166" s="53" t="e">
        <f>'Standard Cost Estimate'!$D166*'Standard Cost Estimate'!$F166</f>
        <v>#VALUE!</v>
      </c>
      <c r="H166" s="54" t="e">
        <f>'Standard Cost Estimate'!$G166/G$500</f>
        <v>#VALUE!</v>
      </c>
      <c r="I166" s="52" t="e">
        <f>Table1[[#This Row],[Low Bidder 
or CM/GC]]</f>
        <v>#VALUE!</v>
      </c>
      <c r="J166" s="53" t="e">
        <f>'Standard Cost Estimate'!$I166*'Standard Cost Estimate'!$D166</f>
        <v>#VALUE!</v>
      </c>
      <c r="K166" s="55" t="e">
        <f>'Standard Cost Estimate'!$J166/J$500</f>
        <v>#VALUE!</v>
      </c>
      <c r="L166" s="52" t="e">
        <f>TRIMMEAN(Table1[[#This Row],[Low Bidder 
or CM/GC]:[Bidder 23]],2/COUNT(Table1[[#This Row],[Low Bidder 
or CM/GC]:[Bidder 23]]))</f>
        <v>#VALUE!</v>
      </c>
      <c r="M166" s="53" t="e">
        <f>IF('Standard Cost Estimate'!$D166=0,0,'Standard Cost Estimate'!$D166*'Standard Cost Estimate'!$L166)</f>
        <v>#VALUE!</v>
      </c>
      <c r="N166" s="54" t="e">
        <f>'Standard Cost Estimate'!$M166/M$500</f>
        <v>#VALUE!</v>
      </c>
      <c r="O166" s="78" t="e">
        <f>MIN(Table1[[#This Row],[Low Bidder 
or CM/GC]:[Bidder 23]])*D166</f>
        <v>#VALUE!</v>
      </c>
      <c r="P166" s="65" t="e">
        <f>Table2[[#This Row],[LB
Amount]]</f>
        <v>#VALUE!</v>
      </c>
      <c r="Q166" s="79" t="e">
        <f>MAX(Table1[[#This Row],[Low Bidder 
or CM/GC]:[Bidder 23]])*D166</f>
        <v>#VALUE!</v>
      </c>
      <c r="R166" s="33" t="e">
        <f>('Standard Cost Estimate'!$J166-'Standard Cost Estimate'!$G166)/'Standard Cost Estimate'!$G166</f>
        <v>#VALUE!</v>
      </c>
      <c r="S166" s="32" t="e">
        <f>('Standard Cost Estimate'!$J166-'Standard Cost Estimate'!$M166)/'Standard Cost Estimate'!$M166</f>
        <v>#VALUE!</v>
      </c>
      <c r="T166" s="31" t="e">
        <f>'Standard Cost Estimate'!$J166-'Standard Cost Estimate'!$G166</f>
        <v>#VALUE!</v>
      </c>
      <c r="U166" s="28" t="e">
        <f>RANK('Standard Cost Estimate'!$J166,'Standard Cost Estimate'!$J$3:$J$499)</f>
        <v>#VALUE!</v>
      </c>
      <c r="V166" s="34" t="e">
        <f>LARGE('Standard Cost Estimate'!$J$3:$J$499,COUNT(J$3:'Standard Cost Estimate'!$J166))+IF(ISNUMBER(V165),V165,0)</f>
        <v>#VALUE!</v>
      </c>
      <c r="W166" s="28" t="e">
        <f>IF(V166/J$500&lt;0.8,COUNT(V$3:V166)+1,1)</f>
        <v>#VALUE!</v>
      </c>
      <c r="X166" s="35" t="e">
        <f>IF('Standard Cost Estimate'!$U166&lt;=MAX('Standard Cost Estimate'!$W$3:$W$499),"YES","NO")</f>
        <v>#VALUE!</v>
      </c>
      <c r="Y166" s="36" t="e">
        <f>IF(AND('Standard Cost Estimate'!$X166="YES",OR('Standard Cost Estimate'!$R166&gt;0.2,'Standard Cost Estimate'!$R166&lt;-0.2)),"ANALYZE"," ")</f>
        <v>#VALUE!</v>
      </c>
      <c r="Z166" s="72" t="e">
        <f>IF(AND('Standard Cost Estimate'!$X166="YES",OR('Standard Cost Estimate'!$S166&gt;0.2,'Standard Cost Estimate'!$S166&lt;-0.2)),"ANALYZE"," ")</f>
        <v>#VALUE!</v>
      </c>
      <c r="AA166" s="67" t="e">
        <f>RANK('Standard Cost Estimate'!$G166,'Standard Cost Estimate'!$G$3:$G$499)</f>
        <v>#VALUE!</v>
      </c>
      <c r="AB166" s="68" t="e">
        <f>LARGE('Standard Cost Estimate'!$G$3:$G$499,COUNT(G$3:'Standard Cost Estimate'!$G166))+IF(ISNUMBER(AB165),AB165,0)</f>
        <v>#VALUE!</v>
      </c>
      <c r="AC166" s="67" t="e">
        <f>IF(AB166/G$500&lt;0.8,COUNT(V$3:V166)+1,1)</f>
        <v>#VALUE!</v>
      </c>
      <c r="AD166" s="93" t="e">
        <f>IF('Standard Cost Estimate'!$AA166&lt;=MAX('Standard Cost Estimate'!$AC$3:$AC$499),"YES","NO")</f>
        <v>#VALUE!</v>
      </c>
      <c r="AE166" s="94" t="e">
        <f>IF(AND('Standard Cost Estimate'!$AD166="YES",ABS('Standard Cost Estimate'!$R166)&gt;0.2),"ANALYZE"," ")</f>
        <v>#VALUE!</v>
      </c>
      <c r="AF166" s="77"/>
    </row>
    <row r="167" spans="1:32" ht="15" thickBot="1" x14ac:dyDescent="0.4">
      <c r="A167" s="50" t="e">
        <f>Table1[[#This Row],[Item Line Number]]</f>
        <v>#VALUE!</v>
      </c>
      <c r="B167" s="50" t="e">
        <f>Table1[[#This Row],[Item Number]]</f>
        <v>#VALUE!</v>
      </c>
      <c r="C167" s="51" t="e">
        <f>Table1[[#This Row],[Item Description]]</f>
        <v>#VALUE!</v>
      </c>
      <c r="D167" s="50" t="e">
        <f>Table1[[#This Row],[Quantity]]</f>
        <v>#VALUE!</v>
      </c>
      <c r="E167" s="50" t="e">
        <f>Table1[[#This Row],[Units]]</f>
        <v>#VALUE!</v>
      </c>
      <c r="F167" s="52" t="e">
        <f>Table1[[#This Row],[Engineer''s Estimate (EE)]]</f>
        <v>#VALUE!</v>
      </c>
      <c r="G167" s="53" t="e">
        <f>'Standard Cost Estimate'!$D167*'Standard Cost Estimate'!$F167</f>
        <v>#VALUE!</v>
      </c>
      <c r="H167" s="54" t="e">
        <f>'Standard Cost Estimate'!$G167/G$500</f>
        <v>#VALUE!</v>
      </c>
      <c r="I167" s="52" t="e">
        <f>Table1[[#This Row],[Low Bidder 
or CM/GC]]</f>
        <v>#VALUE!</v>
      </c>
      <c r="J167" s="53" t="e">
        <f>'Standard Cost Estimate'!$I167*'Standard Cost Estimate'!$D167</f>
        <v>#VALUE!</v>
      </c>
      <c r="K167" s="55" t="e">
        <f>'Standard Cost Estimate'!$J167/J$500</f>
        <v>#VALUE!</v>
      </c>
      <c r="L167" s="52" t="e">
        <f>TRIMMEAN(Table1[[#This Row],[Low Bidder 
or CM/GC]:[Bidder 23]],2/COUNT(Table1[[#This Row],[Low Bidder 
or CM/GC]:[Bidder 23]]))</f>
        <v>#VALUE!</v>
      </c>
      <c r="M167" s="53" t="e">
        <f>IF('Standard Cost Estimate'!$D167=0,0,'Standard Cost Estimate'!$D167*'Standard Cost Estimate'!$L167)</f>
        <v>#VALUE!</v>
      </c>
      <c r="N167" s="54" t="e">
        <f>'Standard Cost Estimate'!$M167/M$500</f>
        <v>#VALUE!</v>
      </c>
      <c r="O167" s="78" t="e">
        <f>MIN(Table1[[#This Row],[Low Bidder 
or CM/GC]:[Bidder 23]])*D167</f>
        <v>#VALUE!</v>
      </c>
      <c r="P167" s="65" t="e">
        <f>Table2[[#This Row],[LB
Amount]]</f>
        <v>#VALUE!</v>
      </c>
      <c r="Q167" s="79" t="e">
        <f>MAX(Table1[[#This Row],[Low Bidder 
or CM/GC]:[Bidder 23]])*D167</f>
        <v>#VALUE!</v>
      </c>
      <c r="R167" s="33" t="e">
        <f>('Standard Cost Estimate'!$J167-'Standard Cost Estimate'!$G167)/'Standard Cost Estimate'!$G167</f>
        <v>#VALUE!</v>
      </c>
      <c r="S167" s="32" t="e">
        <f>('Standard Cost Estimate'!$J167-'Standard Cost Estimate'!$M167)/'Standard Cost Estimate'!$M167</f>
        <v>#VALUE!</v>
      </c>
      <c r="T167" s="31" t="e">
        <f>'Standard Cost Estimate'!$J167-'Standard Cost Estimate'!$G167</f>
        <v>#VALUE!</v>
      </c>
      <c r="U167" s="28" t="e">
        <f>RANK('Standard Cost Estimate'!$J167,'Standard Cost Estimate'!$J$3:$J$499)</f>
        <v>#VALUE!</v>
      </c>
      <c r="V167" s="34" t="e">
        <f>LARGE('Standard Cost Estimate'!$J$3:$J$499,COUNT(J$3:'Standard Cost Estimate'!$J167))+IF(ISNUMBER(V166),V166,0)</f>
        <v>#VALUE!</v>
      </c>
      <c r="W167" s="28" t="e">
        <f>IF(V167/J$500&lt;0.8,COUNT(V$3:V167)+1,1)</f>
        <v>#VALUE!</v>
      </c>
      <c r="X167" s="35" t="e">
        <f>IF('Standard Cost Estimate'!$U167&lt;=MAX('Standard Cost Estimate'!$W$3:$W$499),"YES","NO")</f>
        <v>#VALUE!</v>
      </c>
      <c r="Y167" s="36" t="e">
        <f>IF(AND('Standard Cost Estimate'!$X167="YES",OR('Standard Cost Estimate'!$R167&gt;0.2,'Standard Cost Estimate'!$R167&lt;-0.2)),"ANALYZE"," ")</f>
        <v>#VALUE!</v>
      </c>
      <c r="Z167" s="72" t="e">
        <f>IF(AND('Standard Cost Estimate'!$X167="YES",OR('Standard Cost Estimate'!$S167&gt;0.2,'Standard Cost Estimate'!$S167&lt;-0.2)),"ANALYZE"," ")</f>
        <v>#VALUE!</v>
      </c>
      <c r="AA167" s="67" t="e">
        <f>RANK('Standard Cost Estimate'!$G167,'Standard Cost Estimate'!$G$3:$G$499)</f>
        <v>#VALUE!</v>
      </c>
      <c r="AB167" s="68" t="e">
        <f>LARGE('Standard Cost Estimate'!$G$3:$G$499,COUNT(G$3:'Standard Cost Estimate'!$G167))+IF(ISNUMBER(AB166),AB166,0)</f>
        <v>#VALUE!</v>
      </c>
      <c r="AC167" s="67" t="e">
        <f>IF(AB167/G$500&lt;0.8,COUNT(V$3:V167)+1,1)</f>
        <v>#VALUE!</v>
      </c>
      <c r="AD167" s="93" t="e">
        <f>IF('Standard Cost Estimate'!$AA167&lt;=MAX('Standard Cost Estimate'!$AC$3:$AC$499),"YES","NO")</f>
        <v>#VALUE!</v>
      </c>
      <c r="AE167" s="94" t="e">
        <f>IF(AND('Standard Cost Estimate'!$AD167="YES",ABS('Standard Cost Estimate'!$R167)&gt;0.2),"ANALYZE"," ")</f>
        <v>#VALUE!</v>
      </c>
      <c r="AF167" s="77"/>
    </row>
    <row r="168" spans="1:32" ht="15" thickBot="1" x14ac:dyDescent="0.4">
      <c r="A168" s="50" t="e">
        <f>Table1[[#This Row],[Item Line Number]]</f>
        <v>#VALUE!</v>
      </c>
      <c r="B168" s="50" t="e">
        <f>Table1[[#This Row],[Item Number]]</f>
        <v>#VALUE!</v>
      </c>
      <c r="C168" s="51" t="e">
        <f>Table1[[#This Row],[Item Description]]</f>
        <v>#VALUE!</v>
      </c>
      <c r="D168" s="50" t="e">
        <f>Table1[[#This Row],[Quantity]]</f>
        <v>#VALUE!</v>
      </c>
      <c r="E168" s="50" t="e">
        <f>Table1[[#This Row],[Units]]</f>
        <v>#VALUE!</v>
      </c>
      <c r="F168" s="52" t="e">
        <f>Table1[[#This Row],[Engineer''s Estimate (EE)]]</f>
        <v>#VALUE!</v>
      </c>
      <c r="G168" s="53" t="e">
        <f>'Standard Cost Estimate'!$D168*'Standard Cost Estimate'!$F168</f>
        <v>#VALUE!</v>
      </c>
      <c r="H168" s="54" t="e">
        <f>'Standard Cost Estimate'!$G168/G$500</f>
        <v>#VALUE!</v>
      </c>
      <c r="I168" s="52" t="e">
        <f>Table1[[#This Row],[Low Bidder 
or CM/GC]]</f>
        <v>#VALUE!</v>
      </c>
      <c r="J168" s="53" t="e">
        <f>'Standard Cost Estimate'!$I168*'Standard Cost Estimate'!$D168</f>
        <v>#VALUE!</v>
      </c>
      <c r="K168" s="55" t="e">
        <f>'Standard Cost Estimate'!$J168/J$500</f>
        <v>#VALUE!</v>
      </c>
      <c r="L168" s="52" t="e">
        <f>TRIMMEAN(Table1[[#This Row],[Low Bidder 
or CM/GC]:[Bidder 23]],2/COUNT(Table1[[#This Row],[Low Bidder 
or CM/GC]:[Bidder 23]]))</f>
        <v>#VALUE!</v>
      </c>
      <c r="M168" s="53" t="e">
        <f>IF('Standard Cost Estimate'!$D168=0,0,'Standard Cost Estimate'!$D168*'Standard Cost Estimate'!$L168)</f>
        <v>#VALUE!</v>
      </c>
      <c r="N168" s="54" t="e">
        <f>'Standard Cost Estimate'!$M168/M$500</f>
        <v>#VALUE!</v>
      </c>
      <c r="O168" s="78" t="e">
        <f>MIN(Table1[[#This Row],[Low Bidder 
or CM/GC]:[Bidder 23]])*D168</f>
        <v>#VALUE!</v>
      </c>
      <c r="P168" s="65" t="e">
        <f>Table2[[#This Row],[LB
Amount]]</f>
        <v>#VALUE!</v>
      </c>
      <c r="Q168" s="79" t="e">
        <f>MAX(Table1[[#This Row],[Low Bidder 
or CM/GC]:[Bidder 23]])*D168</f>
        <v>#VALUE!</v>
      </c>
      <c r="R168" s="33" t="e">
        <f>('Standard Cost Estimate'!$J168-'Standard Cost Estimate'!$G168)/'Standard Cost Estimate'!$G168</f>
        <v>#VALUE!</v>
      </c>
      <c r="S168" s="32" t="e">
        <f>('Standard Cost Estimate'!$J168-'Standard Cost Estimate'!$M168)/'Standard Cost Estimate'!$M168</f>
        <v>#VALUE!</v>
      </c>
      <c r="T168" s="31" t="e">
        <f>'Standard Cost Estimate'!$J168-'Standard Cost Estimate'!$G168</f>
        <v>#VALUE!</v>
      </c>
      <c r="U168" s="28" t="e">
        <f>RANK('Standard Cost Estimate'!$J168,'Standard Cost Estimate'!$J$3:$J$499)</f>
        <v>#VALUE!</v>
      </c>
      <c r="V168" s="34" t="e">
        <f>LARGE('Standard Cost Estimate'!$J$3:$J$499,COUNT(J$3:'Standard Cost Estimate'!$J168))+IF(ISNUMBER(V167),V167,0)</f>
        <v>#VALUE!</v>
      </c>
      <c r="W168" s="28" t="e">
        <f>IF(V168/J$500&lt;0.8,COUNT(V$3:V168)+1,1)</f>
        <v>#VALUE!</v>
      </c>
      <c r="X168" s="35" t="e">
        <f>IF('Standard Cost Estimate'!$U168&lt;=MAX('Standard Cost Estimate'!$W$3:$W$499),"YES","NO")</f>
        <v>#VALUE!</v>
      </c>
      <c r="Y168" s="36" t="e">
        <f>IF(AND('Standard Cost Estimate'!$X168="YES",OR('Standard Cost Estimate'!$R168&gt;0.2,'Standard Cost Estimate'!$R168&lt;-0.2)),"ANALYZE"," ")</f>
        <v>#VALUE!</v>
      </c>
      <c r="Z168" s="72" t="e">
        <f>IF(AND('Standard Cost Estimate'!$X168="YES",OR('Standard Cost Estimate'!$S168&gt;0.2,'Standard Cost Estimate'!$S168&lt;-0.2)),"ANALYZE"," ")</f>
        <v>#VALUE!</v>
      </c>
      <c r="AA168" s="67" t="e">
        <f>RANK('Standard Cost Estimate'!$G168,'Standard Cost Estimate'!$G$3:$G$499)</f>
        <v>#VALUE!</v>
      </c>
      <c r="AB168" s="68" t="e">
        <f>LARGE('Standard Cost Estimate'!$G$3:$G$499,COUNT(G$3:'Standard Cost Estimate'!$G168))+IF(ISNUMBER(AB167),AB167,0)</f>
        <v>#VALUE!</v>
      </c>
      <c r="AC168" s="67" t="e">
        <f>IF(AB168/G$500&lt;0.8,COUNT(V$3:V168)+1,1)</f>
        <v>#VALUE!</v>
      </c>
      <c r="AD168" s="93" t="e">
        <f>IF('Standard Cost Estimate'!$AA168&lt;=MAX('Standard Cost Estimate'!$AC$3:$AC$499),"YES","NO")</f>
        <v>#VALUE!</v>
      </c>
      <c r="AE168" s="94" t="e">
        <f>IF(AND('Standard Cost Estimate'!$AD168="YES",ABS('Standard Cost Estimate'!$R168)&gt;0.2),"ANALYZE"," ")</f>
        <v>#VALUE!</v>
      </c>
      <c r="AF168" s="77"/>
    </row>
    <row r="169" spans="1:32" ht="15" thickBot="1" x14ac:dyDescent="0.4">
      <c r="A169" s="50" t="e">
        <f>Table1[[#This Row],[Item Line Number]]</f>
        <v>#VALUE!</v>
      </c>
      <c r="B169" s="50" t="e">
        <f>Table1[[#This Row],[Item Number]]</f>
        <v>#VALUE!</v>
      </c>
      <c r="C169" s="51" t="e">
        <f>Table1[[#This Row],[Item Description]]</f>
        <v>#VALUE!</v>
      </c>
      <c r="D169" s="50" t="e">
        <f>Table1[[#This Row],[Quantity]]</f>
        <v>#VALUE!</v>
      </c>
      <c r="E169" s="50" t="e">
        <f>Table1[[#This Row],[Units]]</f>
        <v>#VALUE!</v>
      </c>
      <c r="F169" s="52" t="e">
        <f>Table1[[#This Row],[Engineer''s Estimate (EE)]]</f>
        <v>#VALUE!</v>
      </c>
      <c r="G169" s="53" t="e">
        <f>'Standard Cost Estimate'!$D169*'Standard Cost Estimate'!$F169</f>
        <v>#VALUE!</v>
      </c>
      <c r="H169" s="54" t="e">
        <f>'Standard Cost Estimate'!$G169/G$500</f>
        <v>#VALUE!</v>
      </c>
      <c r="I169" s="52" t="e">
        <f>Table1[[#This Row],[Low Bidder 
or CM/GC]]</f>
        <v>#VALUE!</v>
      </c>
      <c r="J169" s="53" t="e">
        <f>'Standard Cost Estimate'!$I169*'Standard Cost Estimate'!$D169</f>
        <v>#VALUE!</v>
      </c>
      <c r="K169" s="55" t="e">
        <f>'Standard Cost Estimate'!$J169/J$500</f>
        <v>#VALUE!</v>
      </c>
      <c r="L169" s="52" t="e">
        <f>TRIMMEAN(Table1[[#This Row],[Low Bidder 
or CM/GC]:[Bidder 23]],2/COUNT(Table1[[#This Row],[Low Bidder 
or CM/GC]:[Bidder 23]]))</f>
        <v>#VALUE!</v>
      </c>
      <c r="M169" s="53" t="e">
        <f>IF('Standard Cost Estimate'!$D169=0,0,'Standard Cost Estimate'!$D169*'Standard Cost Estimate'!$L169)</f>
        <v>#VALUE!</v>
      </c>
      <c r="N169" s="54" t="e">
        <f>'Standard Cost Estimate'!$M169/M$500</f>
        <v>#VALUE!</v>
      </c>
      <c r="O169" s="78" t="e">
        <f>MIN(Table1[[#This Row],[Low Bidder 
or CM/GC]:[Bidder 23]])*D169</f>
        <v>#VALUE!</v>
      </c>
      <c r="P169" s="65" t="e">
        <f>Table2[[#This Row],[LB
Amount]]</f>
        <v>#VALUE!</v>
      </c>
      <c r="Q169" s="79" t="e">
        <f>MAX(Table1[[#This Row],[Low Bidder 
or CM/GC]:[Bidder 23]])*D169</f>
        <v>#VALUE!</v>
      </c>
      <c r="R169" s="33" t="e">
        <f>('Standard Cost Estimate'!$J169-'Standard Cost Estimate'!$G169)/'Standard Cost Estimate'!$G169</f>
        <v>#VALUE!</v>
      </c>
      <c r="S169" s="32" t="e">
        <f>('Standard Cost Estimate'!$J169-'Standard Cost Estimate'!$M169)/'Standard Cost Estimate'!$M169</f>
        <v>#VALUE!</v>
      </c>
      <c r="T169" s="31" t="e">
        <f>'Standard Cost Estimate'!$J169-'Standard Cost Estimate'!$G169</f>
        <v>#VALUE!</v>
      </c>
      <c r="U169" s="28" t="e">
        <f>RANK('Standard Cost Estimate'!$J169,'Standard Cost Estimate'!$J$3:$J$499)</f>
        <v>#VALUE!</v>
      </c>
      <c r="V169" s="34" t="e">
        <f>LARGE('Standard Cost Estimate'!$J$3:$J$499,COUNT(J$3:'Standard Cost Estimate'!$J169))+IF(ISNUMBER(V168),V168,0)</f>
        <v>#VALUE!</v>
      </c>
      <c r="W169" s="28" t="e">
        <f>IF(V169/J$500&lt;0.8,COUNT(V$3:V169)+1,1)</f>
        <v>#VALUE!</v>
      </c>
      <c r="X169" s="35" t="e">
        <f>IF('Standard Cost Estimate'!$U169&lt;=MAX('Standard Cost Estimate'!$W$3:$W$499),"YES","NO")</f>
        <v>#VALUE!</v>
      </c>
      <c r="Y169" s="36" t="e">
        <f>IF(AND('Standard Cost Estimate'!$X169="YES",OR('Standard Cost Estimate'!$R169&gt;0.2,'Standard Cost Estimate'!$R169&lt;-0.2)),"ANALYZE"," ")</f>
        <v>#VALUE!</v>
      </c>
      <c r="Z169" s="72" t="e">
        <f>IF(AND('Standard Cost Estimate'!$X169="YES",OR('Standard Cost Estimate'!$S169&gt;0.2,'Standard Cost Estimate'!$S169&lt;-0.2)),"ANALYZE"," ")</f>
        <v>#VALUE!</v>
      </c>
      <c r="AA169" s="67" t="e">
        <f>RANK('Standard Cost Estimate'!$G169,'Standard Cost Estimate'!$G$3:$G$499)</f>
        <v>#VALUE!</v>
      </c>
      <c r="AB169" s="68" t="e">
        <f>LARGE('Standard Cost Estimate'!$G$3:$G$499,COUNT(G$3:'Standard Cost Estimate'!$G169))+IF(ISNUMBER(AB168),AB168,0)</f>
        <v>#VALUE!</v>
      </c>
      <c r="AC169" s="67" t="e">
        <f>IF(AB169/G$500&lt;0.8,COUNT(V$3:V169)+1,1)</f>
        <v>#VALUE!</v>
      </c>
      <c r="AD169" s="93" t="e">
        <f>IF('Standard Cost Estimate'!$AA169&lt;=MAX('Standard Cost Estimate'!$AC$3:$AC$499),"YES","NO")</f>
        <v>#VALUE!</v>
      </c>
      <c r="AE169" s="94" t="e">
        <f>IF(AND('Standard Cost Estimate'!$AD169="YES",ABS('Standard Cost Estimate'!$R169)&gt;0.2),"ANALYZE"," ")</f>
        <v>#VALUE!</v>
      </c>
      <c r="AF169" s="77"/>
    </row>
    <row r="170" spans="1:32" ht="15" thickBot="1" x14ac:dyDescent="0.4">
      <c r="A170" s="50" t="e">
        <f>Table1[[#This Row],[Item Line Number]]</f>
        <v>#VALUE!</v>
      </c>
      <c r="B170" s="50" t="e">
        <f>Table1[[#This Row],[Item Number]]</f>
        <v>#VALUE!</v>
      </c>
      <c r="C170" s="51" t="e">
        <f>Table1[[#This Row],[Item Description]]</f>
        <v>#VALUE!</v>
      </c>
      <c r="D170" s="50" t="e">
        <f>Table1[[#This Row],[Quantity]]</f>
        <v>#VALUE!</v>
      </c>
      <c r="E170" s="50" t="e">
        <f>Table1[[#This Row],[Units]]</f>
        <v>#VALUE!</v>
      </c>
      <c r="F170" s="52" t="e">
        <f>Table1[[#This Row],[Engineer''s Estimate (EE)]]</f>
        <v>#VALUE!</v>
      </c>
      <c r="G170" s="53" t="e">
        <f>'Standard Cost Estimate'!$D170*'Standard Cost Estimate'!$F170</f>
        <v>#VALUE!</v>
      </c>
      <c r="H170" s="54" t="e">
        <f>'Standard Cost Estimate'!$G170/G$500</f>
        <v>#VALUE!</v>
      </c>
      <c r="I170" s="52" t="e">
        <f>Table1[[#This Row],[Low Bidder 
or CM/GC]]</f>
        <v>#VALUE!</v>
      </c>
      <c r="J170" s="53" t="e">
        <f>'Standard Cost Estimate'!$I170*'Standard Cost Estimate'!$D170</f>
        <v>#VALUE!</v>
      </c>
      <c r="K170" s="55" t="e">
        <f>'Standard Cost Estimate'!$J170/J$500</f>
        <v>#VALUE!</v>
      </c>
      <c r="L170" s="52" t="e">
        <f>TRIMMEAN(Table1[[#This Row],[Low Bidder 
or CM/GC]:[Bidder 23]],2/COUNT(Table1[[#This Row],[Low Bidder 
or CM/GC]:[Bidder 23]]))</f>
        <v>#VALUE!</v>
      </c>
      <c r="M170" s="53" t="e">
        <f>IF('Standard Cost Estimate'!$D170=0,0,'Standard Cost Estimate'!$D170*'Standard Cost Estimate'!$L170)</f>
        <v>#VALUE!</v>
      </c>
      <c r="N170" s="54" t="e">
        <f>'Standard Cost Estimate'!$M170/M$500</f>
        <v>#VALUE!</v>
      </c>
      <c r="O170" s="78" t="e">
        <f>MIN(Table1[[#This Row],[Low Bidder 
or CM/GC]:[Bidder 23]])*D170</f>
        <v>#VALUE!</v>
      </c>
      <c r="P170" s="65" t="e">
        <f>Table2[[#This Row],[LB
Amount]]</f>
        <v>#VALUE!</v>
      </c>
      <c r="Q170" s="79" t="e">
        <f>MAX(Table1[[#This Row],[Low Bidder 
or CM/GC]:[Bidder 23]])*D170</f>
        <v>#VALUE!</v>
      </c>
      <c r="R170" s="33" t="e">
        <f>('Standard Cost Estimate'!$J170-'Standard Cost Estimate'!$G170)/'Standard Cost Estimate'!$G170</f>
        <v>#VALUE!</v>
      </c>
      <c r="S170" s="32" t="e">
        <f>('Standard Cost Estimate'!$J170-'Standard Cost Estimate'!$M170)/'Standard Cost Estimate'!$M170</f>
        <v>#VALUE!</v>
      </c>
      <c r="T170" s="31" t="e">
        <f>'Standard Cost Estimate'!$J170-'Standard Cost Estimate'!$G170</f>
        <v>#VALUE!</v>
      </c>
      <c r="U170" s="28" t="e">
        <f>RANK('Standard Cost Estimate'!$J170,'Standard Cost Estimate'!$J$3:$J$499)</f>
        <v>#VALUE!</v>
      </c>
      <c r="V170" s="34" t="e">
        <f>LARGE('Standard Cost Estimate'!$J$3:$J$499,COUNT(J$3:'Standard Cost Estimate'!$J170))+IF(ISNUMBER(V169),V169,0)</f>
        <v>#VALUE!</v>
      </c>
      <c r="W170" s="28" t="e">
        <f>IF(V170/J$500&lt;0.8,COUNT(V$3:V170)+1,1)</f>
        <v>#VALUE!</v>
      </c>
      <c r="X170" s="35" t="e">
        <f>IF('Standard Cost Estimate'!$U170&lt;=MAX('Standard Cost Estimate'!$W$3:$W$499),"YES","NO")</f>
        <v>#VALUE!</v>
      </c>
      <c r="Y170" s="36" t="e">
        <f>IF(AND('Standard Cost Estimate'!$X170="YES",OR('Standard Cost Estimate'!$R170&gt;0.2,'Standard Cost Estimate'!$R170&lt;-0.2)),"ANALYZE"," ")</f>
        <v>#VALUE!</v>
      </c>
      <c r="Z170" s="72" t="e">
        <f>IF(AND('Standard Cost Estimate'!$X170="YES",OR('Standard Cost Estimate'!$S170&gt;0.2,'Standard Cost Estimate'!$S170&lt;-0.2)),"ANALYZE"," ")</f>
        <v>#VALUE!</v>
      </c>
      <c r="AA170" s="67" t="e">
        <f>RANK('Standard Cost Estimate'!$G170,'Standard Cost Estimate'!$G$3:$G$499)</f>
        <v>#VALUE!</v>
      </c>
      <c r="AB170" s="68" t="e">
        <f>LARGE('Standard Cost Estimate'!$G$3:$G$499,COUNT(G$3:'Standard Cost Estimate'!$G170))+IF(ISNUMBER(AB169),AB169,0)</f>
        <v>#VALUE!</v>
      </c>
      <c r="AC170" s="67" t="e">
        <f>IF(AB170/G$500&lt;0.8,COUNT(V$3:V170)+1,1)</f>
        <v>#VALUE!</v>
      </c>
      <c r="AD170" s="93" t="e">
        <f>IF('Standard Cost Estimate'!$AA170&lt;=MAX('Standard Cost Estimate'!$AC$3:$AC$499),"YES","NO")</f>
        <v>#VALUE!</v>
      </c>
      <c r="AE170" s="94" t="e">
        <f>IF(AND('Standard Cost Estimate'!$AD170="YES",ABS('Standard Cost Estimate'!$R170)&gt;0.2),"ANALYZE"," ")</f>
        <v>#VALUE!</v>
      </c>
      <c r="AF170" s="77"/>
    </row>
    <row r="171" spans="1:32" ht="15" thickBot="1" x14ac:dyDescent="0.4">
      <c r="A171" s="50" t="e">
        <f>Table1[[#This Row],[Item Line Number]]</f>
        <v>#VALUE!</v>
      </c>
      <c r="B171" s="50" t="e">
        <f>Table1[[#This Row],[Item Number]]</f>
        <v>#VALUE!</v>
      </c>
      <c r="C171" s="51" t="e">
        <f>Table1[[#This Row],[Item Description]]</f>
        <v>#VALUE!</v>
      </c>
      <c r="D171" s="50" t="e">
        <f>Table1[[#This Row],[Quantity]]</f>
        <v>#VALUE!</v>
      </c>
      <c r="E171" s="50" t="e">
        <f>Table1[[#This Row],[Units]]</f>
        <v>#VALUE!</v>
      </c>
      <c r="F171" s="52" t="e">
        <f>Table1[[#This Row],[Engineer''s Estimate (EE)]]</f>
        <v>#VALUE!</v>
      </c>
      <c r="G171" s="53" t="e">
        <f>'Standard Cost Estimate'!$D171*'Standard Cost Estimate'!$F171</f>
        <v>#VALUE!</v>
      </c>
      <c r="H171" s="54" t="e">
        <f>'Standard Cost Estimate'!$G171/G$500</f>
        <v>#VALUE!</v>
      </c>
      <c r="I171" s="52" t="e">
        <f>Table1[[#This Row],[Low Bidder 
or CM/GC]]</f>
        <v>#VALUE!</v>
      </c>
      <c r="J171" s="53" t="e">
        <f>'Standard Cost Estimate'!$I171*'Standard Cost Estimate'!$D171</f>
        <v>#VALUE!</v>
      </c>
      <c r="K171" s="55" t="e">
        <f>'Standard Cost Estimate'!$J171/J$500</f>
        <v>#VALUE!</v>
      </c>
      <c r="L171" s="52" t="e">
        <f>TRIMMEAN(Table1[[#This Row],[Low Bidder 
or CM/GC]:[Bidder 23]],2/COUNT(Table1[[#This Row],[Low Bidder 
or CM/GC]:[Bidder 23]]))</f>
        <v>#VALUE!</v>
      </c>
      <c r="M171" s="53" t="e">
        <f>IF('Standard Cost Estimate'!$D171=0,0,'Standard Cost Estimate'!$D171*'Standard Cost Estimate'!$L171)</f>
        <v>#VALUE!</v>
      </c>
      <c r="N171" s="54" t="e">
        <f>'Standard Cost Estimate'!$M171/M$500</f>
        <v>#VALUE!</v>
      </c>
      <c r="O171" s="78" t="e">
        <f>MIN(Table1[[#This Row],[Low Bidder 
or CM/GC]:[Bidder 23]])*D171</f>
        <v>#VALUE!</v>
      </c>
      <c r="P171" s="65" t="e">
        <f>Table2[[#This Row],[LB
Amount]]</f>
        <v>#VALUE!</v>
      </c>
      <c r="Q171" s="79" t="e">
        <f>MAX(Table1[[#This Row],[Low Bidder 
or CM/GC]:[Bidder 23]])*D171</f>
        <v>#VALUE!</v>
      </c>
      <c r="R171" s="33" t="e">
        <f>('Standard Cost Estimate'!$J171-'Standard Cost Estimate'!$G171)/'Standard Cost Estimate'!$G171</f>
        <v>#VALUE!</v>
      </c>
      <c r="S171" s="32" t="e">
        <f>('Standard Cost Estimate'!$J171-'Standard Cost Estimate'!$M171)/'Standard Cost Estimate'!$M171</f>
        <v>#VALUE!</v>
      </c>
      <c r="T171" s="31" t="e">
        <f>'Standard Cost Estimate'!$J171-'Standard Cost Estimate'!$G171</f>
        <v>#VALUE!</v>
      </c>
      <c r="U171" s="28" t="e">
        <f>RANK('Standard Cost Estimate'!$J171,'Standard Cost Estimate'!$J$3:$J$499)</f>
        <v>#VALUE!</v>
      </c>
      <c r="V171" s="34" t="e">
        <f>LARGE('Standard Cost Estimate'!$J$3:$J$499,COUNT(J$3:'Standard Cost Estimate'!$J171))+IF(ISNUMBER(V170),V170,0)</f>
        <v>#VALUE!</v>
      </c>
      <c r="W171" s="28" t="e">
        <f>IF(V171/J$500&lt;0.8,COUNT(V$3:V171)+1,1)</f>
        <v>#VALUE!</v>
      </c>
      <c r="X171" s="35" t="e">
        <f>IF('Standard Cost Estimate'!$U171&lt;=MAX('Standard Cost Estimate'!$W$3:$W$499),"YES","NO")</f>
        <v>#VALUE!</v>
      </c>
      <c r="Y171" s="36" t="e">
        <f>IF(AND('Standard Cost Estimate'!$X171="YES",OR('Standard Cost Estimate'!$R171&gt;0.2,'Standard Cost Estimate'!$R171&lt;-0.2)),"ANALYZE"," ")</f>
        <v>#VALUE!</v>
      </c>
      <c r="Z171" s="72" t="e">
        <f>IF(AND('Standard Cost Estimate'!$X171="YES",OR('Standard Cost Estimate'!$S171&gt;0.2,'Standard Cost Estimate'!$S171&lt;-0.2)),"ANALYZE"," ")</f>
        <v>#VALUE!</v>
      </c>
      <c r="AA171" s="67" t="e">
        <f>RANK('Standard Cost Estimate'!$G171,'Standard Cost Estimate'!$G$3:$G$499)</f>
        <v>#VALUE!</v>
      </c>
      <c r="AB171" s="68" t="e">
        <f>LARGE('Standard Cost Estimate'!$G$3:$G$499,COUNT(G$3:'Standard Cost Estimate'!$G171))+IF(ISNUMBER(AB170),AB170,0)</f>
        <v>#VALUE!</v>
      </c>
      <c r="AC171" s="67" t="e">
        <f>IF(AB171/G$500&lt;0.8,COUNT(V$3:V171)+1,1)</f>
        <v>#VALUE!</v>
      </c>
      <c r="AD171" s="93" t="e">
        <f>IF('Standard Cost Estimate'!$AA171&lt;=MAX('Standard Cost Estimate'!$AC$3:$AC$499),"YES","NO")</f>
        <v>#VALUE!</v>
      </c>
      <c r="AE171" s="94" t="e">
        <f>IF(AND('Standard Cost Estimate'!$AD171="YES",ABS('Standard Cost Estimate'!$R171)&gt;0.2),"ANALYZE"," ")</f>
        <v>#VALUE!</v>
      </c>
      <c r="AF171" s="77"/>
    </row>
    <row r="172" spans="1:32" ht="15" thickBot="1" x14ac:dyDescent="0.4">
      <c r="A172" s="50" t="e">
        <f>Table1[[#This Row],[Item Line Number]]</f>
        <v>#VALUE!</v>
      </c>
      <c r="B172" s="50" t="e">
        <f>Table1[[#This Row],[Item Number]]</f>
        <v>#VALUE!</v>
      </c>
      <c r="C172" s="51" t="e">
        <f>Table1[[#This Row],[Item Description]]</f>
        <v>#VALUE!</v>
      </c>
      <c r="D172" s="50" t="e">
        <f>Table1[[#This Row],[Quantity]]</f>
        <v>#VALUE!</v>
      </c>
      <c r="E172" s="50" t="e">
        <f>Table1[[#This Row],[Units]]</f>
        <v>#VALUE!</v>
      </c>
      <c r="F172" s="52" t="e">
        <f>Table1[[#This Row],[Engineer''s Estimate (EE)]]</f>
        <v>#VALUE!</v>
      </c>
      <c r="G172" s="53" t="e">
        <f>'Standard Cost Estimate'!$D172*'Standard Cost Estimate'!$F172</f>
        <v>#VALUE!</v>
      </c>
      <c r="H172" s="54" t="e">
        <f>'Standard Cost Estimate'!$G172/G$500</f>
        <v>#VALUE!</v>
      </c>
      <c r="I172" s="52" t="e">
        <f>Table1[[#This Row],[Low Bidder 
or CM/GC]]</f>
        <v>#VALUE!</v>
      </c>
      <c r="J172" s="53" t="e">
        <f>'Standard Cost Estimate'!$I172*'Standard Cost Estimate'!$D172</f>
        <v>#VALUE!</v>
      </c>
      <c r="K172" s="55" t="e">
        <f>'Standard Cost Estimate'!$J172/J$500</f>
        <v>#VALUE!</v>
      </c>
      <c r="L172" s="52" t="e">
        <f>TRIMMEAN(Table1[[#This Row],[Low Bidder 
or CM/GC]:[Bidder 23]],2/COUNT(Table1[[#This Row],[Low Bidder 
or CM/GC]:[Bidder 23]]))</f>
        <v>#VALUE!</v>
      </c>
      <c r="M172" s="53" t="e">
        <f>IF('Standard Cost Estimate'!$D172=0,0,'Standard Cost Estimate'!$D172*'Standard Cost Estimate'!$L172)</f>
        <v>#VALUE!</v>
      </c>
      <c r="N172" s="54" t="e">
        <f>'Standard Cost Estimate'!$M172/M$500</f>
        <v>#VALUE!</v>
      </c>
      <c r="O172" s="78" t="e">
        <f>MIN(Table1[[#This Row],[Low Bidder 
or CM/GC]:[Bidder 23]])*D172</f>
        <v>#VALUE!</v>
      </c>
      <c r="P172" s="65" t="e">
        <f>Table2[[#This Row],[LB
Amount]]</f>
        <v>#VALUE!</v>
      </c>
      <c r="Q172" s="79" t="e">
        <f>MAX(Table1[[#This Row],[Low Bidder 
or CM/GC]:[Bidder 23]])*D172</f>
        <v>#VALUE!</v>
      </c>
      <c r="R172" s="33" t="e">
        <f>('Standard Cost Estimate'!$J172-'Standard Cost Estimate'!$G172)/'Standard Cost Estimate'!$G172</f>
        <v>#VALUE!</v>
      </c>
      <c r="S172" s="32" t="e">
        <f>('Standard Cost Estimate'!$J172-'Standard Cost Estimate'!$M172)/'Standard Cost Estimate'!$M172</f>
        <v>#VALUE!</v>
      </c>
      <c r="T172" s="31" t="e">
        <f>'Standard Cost Estimate'!$J172-'Standard Cost Estimate'!$G172</f>
        <v>#VALUE!</v>
      </c>
      <c r="U172" s="28" t="e">
        <f>RANK('Standard Cost Estimate'!$J172,'Standard Cost Estimate'!$J$3:$J$499)</f>
        <v>#VALUE!</v>
      </c>
      <c r="V172" s="34" t="e">
        <f>LARGE('Standard Cost Estimate'!$J$3:$J$499,COUNT(J$3:'Standard Cost Estimate'!$J172))+IF(ISNUMBER(V171),V171,0)</f>
        <v>#VALUE!</v>
      </c>
      <c r="W172" s="28" t="e">
        <f>IF(V172/J$500&lt;0.8,COUNT(V$3:V172)+1,1)</f>
        <v>#VALUE!</v>
      </c>
      <c r="X172" s="35" t="e">
        <f>IF('Standard Cost Estimate'!$U172&lt;=MAX('Standard Cost Estimate'!$W$3:$W$499),"YES","NO")</f>
        <v>#VALUE!</v>
      </c>
      <c r="Y172" s="36" t="e">
        <f>IF(AND('Standard Cost Estimate'!$X172="YES",OR('Standard Cost Estimate'!$R172&gt;0.2,'Standard Cost Estimate'!$R172&lt;-0.2)),"ANALYZE"," ")</f>
        <v>#VALUE!</v>
      </c>
      <c r="Z172" s="72" t="e">
        <f>IF(AND('Standard Cost Estimate'!$X172="YES",OR('Standard Cost Estimate'!$S172&gt;0.2,'Standard Cost Estimate'!$S172&lt;-0.2)),"ANALYZE"," ")</f>
        <v>#VALUE!</v>
      </c>
      <c r="AA172" s="67" t="e">
        <f>RANK('Standard Cost Estimate'!$G172,'Standard Cost Estimate'!$G$3:$G$499)</f>
        <v>#VALUE!</v>
      </c>
      <c r="AB172" s="68" t="e">
        <f>LARGE('Standard Cost Estimate'!$G$3:$G$499,COUNT(G$3:'Standard Cost Estimate'!$G172))+IF(ISNUMBER(AB171),AB171,0)</f>
        <v>#VALUE!</v>
      </c>
      <c r="AC172" s="67" t="e">
        <f>IF(AB172/G$500&lt;0.8,COUNT(V$3:V172)+1,1)</f>
        <v>#VALUE!</v>
      </c>
      <c r="AD172" s="93" t="e">
        <f>IF('Standard Cost Estimate'!$AA172&lt;=MAX('Standard Cost Estimate'!$AC$3:$AC$499),"YES","NO")</f>
        <v>#VALUE!</v>
      </c>
      <c r="AE172" s="94" t="e">
        <f>IF(AND('Standard Cost Estimate'!$AD172="YES",ABS('Standard Cost Estimate'!$R172)&gt;0.2),"ANALYZE"," ")</f>
        <v>#VALUE!</v>
      </c>
      <c r="AF172" s="77"/>
    </row>
    <row r="173" spans="1:32" ht="15" thickBot="1" x14ac:dyDescent="0.4">
      <c r="A173" s="50" t="e">
        <f>Table1[[#This Row],[Item Line Number]]</f>
        <v>#VALUE!</v>
      </c>
      <c r="B173" s="50" t="e">
        <f>Table1[[#This Row],[Item Number]]</f>
        <v>#VALUE!</v>
      </c>
      <c r="C173" s="51" t="e">
        <f>Table1[[#This Row],[Item Description]]</f>
        <v>#VALUE!</v>
      </c>
      <c r="D173" s="50" t="e">
        <f>Table1[[#This Row],[Quantity]]</f>
        <v>#VALUE!</v>
      </c>
      <c r="E173" s="50" t="e">
        <f>Table1[[#This Row],[Units]]</f>
        <v>#VALUE!</v>
      </c>
      <c r="F173" s="52" t="e">
        <f>Table1[[#This Row],[Engineer''s Estimate (EE)]]</f>
        <v>#VALUE!</v>
      </c>
      <c r="G173" s="53" t="e">
        <f>'Standard Cost Estimate'!$D173*'Standard Cost Estimate'!$F173</f>
        <v>#VALUE!</v>
      </c>
      <c r="H173" s="54" t="e">
        <f>'Standard Cost Estimate'!$G173/G$500</f>
        <v>#VALUE!</v>
      </c>
      <c r="I173" s="52" t="e">
        <f>Table1[[#This Row],[Low Bidder 
or CM/GC]]</f>
        <v>#VALUE!</v>
      </c>
      <c r="J173" s="53" t="e">
        <f>'Standard Cost Estimate'!$I173*'Standard Cost Estimate'!$D173</f>
        <v>#VALUE!</v>
      </c>
      <c r="K173" s="55" t="e">
        <f>'Standard Cost Estimate'!$J173/J$500</f>
        <v>#VALUE!</v>
      </c>
      <c r="L173" s="52" t="e">
        <f>TRIMMEAN(Table1[[#This Row],[Low Bidder 
or CM/GC]:[Bidder 23]],2/COUNT(Table1[[#This Row],[Low Bidder 
or CM/GC]:[Bidder 23]]))</f>
        <v>#VALUE!</v>
      </c>
      <c r="M173" s="53" t="e">
        <f>IF('Standard Cost Estimate'!$D173=0,0,'Standard Cost Estimate'!$D173*'Standard Cost Estimate'!$L173)</f>
        <v>#VALUE!</v>
      </c>
      <c r="N173" s="54" t="e">
        <f>'Standard Cost Estimate'!$M173/M$500</f>
        <v>#VALUE!</v>
      </c>
      <c r="O173" s="78" t="e">
        <f>MIN(Table1[[#This Row],[Low Bidder 
or CM/GC]:[Bidder 23]])*D173</f>
        <v>#VALUE!</v>
      </c>
      <c r="P173" s="65" t="e">
        <f>Table2[[#This Row],[LB
Amount]]</f>
        <v>#VALUE!</v>
      </c>
      <c r="Q173" s="79" t="e">
        <f>MAX(Table1[[#This Row],[Low Bidder 
or CM/GC]:[Bidder 23]])*D173</f>
        <v>#VALUE!</v>
      </c>
      <c r="R173" s="33" t="e">
        <f>('Standard Cost Estimate'!$J173-'Standard Cost Estimate'!$G173)/'Standard Cost Estimate'!$G173</f>
        <v>#VALUE!</v>
      </c>
      <c r="S173" s="32" t="e">
        <f>('Standard Cost Estimate'!$J173-'Standard Cost Estimate'!$M173)/'Standard Cost Estimate'!$M173</f>
        <v>#VALUE!</v>
      </c>
      <c r="T173" s="31" t="e">
        <f>'Standard Cost Estimate'!$J173-'Standard Cost Estimate'!$G173</f>
        <v>#VALUE!</v>
      </c>
      <c r="U173" s="28" t="e">
        <f>RANK('Standard Cost Estimate'!$J173,'Standard Cost Estimate'!$J$3:$J$499)</f>
        <v>#VALUE!</v>
      </c>
      <c r="V173" s="34" t="e">
        <f>LARGE('Standard Cost Estimate'!$J$3:$J$499,COUNT(J$3:'Standard Cost Estimate'!$J173))+IF(ISNUMBER(V172),V172,0)</f>
        <v>#VALUE!</v>
      </c>
      <c r="W173" s="28" t="e">
        <f>IF(V173/J$500&lt;0.8,COUNT(V$3:V173)+1,1)</f>
        <v>#VALUE!</v>
      </c>
      <c r="X173" s="35" t="e">
        <f>IF('Standard Cost Estimate'!$U173&lt;=MAX('Standard Cost Estimate'!$W$3:$W$499),"YES","NO")</f>
        <v>#VALUE!</v>
      </c>
      <c r="Y173" s="36" t="e">
        <f>IF(AND('Standard Cost Estimate'!$X173="YES",OR('Standard Cost Estimate'!$R173&gt;0.2,'Standard Cost Estimate'!$R173&lt;-0.2)),"ANALYZE"," ")</f>
        <v>#VALUE!</v>
      </c>
      <c r="Z173" s="72" t="e">
        <f>IF(AND('Standard Cost Estimate'!$X173="YES",OR('Standard Cost Estimate'!$S173&gt;0.2,'Standard Cost Estimate'!$S173&lt;-0.2)),"ANALYZE"," ")</f>
        <v>#VALUE!</v>
      </c>
      <c r="AA173" s="67" t="e">
        <f>RANK('Standard Cost Estimate'!$G173,'Standard Cost Estimate'!$G$3:$G$499)</f>
        <v>#VALUE!</v>
      </c>
      <c r="AB173" s="68" t="e">
        <f>LARGE('Standard Cost Estimate'!$G$3:$G$499,COUNT(G$3:'Standard Cost Estimate'!$G173))+IF(ISNUMBER(AB172),AB172,0)</f>
        <v>#VALUE!</v>
      </c>
      <c r="AC173" s="67" t="e">
        <f>IF(AB173/G$500&lt;0.8,COUNT(V$3:V173)+1,1)</f>
        <v>#VALUE!</v>
      </c>
      <c r="AD173" s="93" t="e">
        <f>IF('Standard Cost Estimate'!$AA173&lt;=MAX('Standard Cost Estimate'!$AC$3:$AC$499),"YES","NO")</f>
        <v>#VALUE!</v>
      </c>
      <c r="AE173" s="94" t="e">
        <f>IF(AND('Standard Cost Estimate'!$AD173="YES",ABS('Standard Cost Estimate'!$R173)&gt;0.2),"ANALYZE"," ")</f>
        <v>#VALUE!</v>
      </c>
      <c r="AF173" s="77"/>
    </row>
    <row r="174" spans="1:32" ht="15" thickBot="1" x14ac:dyDescent="0.4">
      <c r="A174" s="50" t="e">
        <f>Table1[[#This Row],[Item Line Number]]</f>
        <v>#VALUE!</v>
      </c>
      <c r="B174" s="50" t="e">
        <f>Table1[[#This Row],[Item Number]]</f>
        <v>#VALUE!</v>
      </c>
      <c r="C174" s="51" t="e">
        <f>Table1[[#This Row],[Item Description]]</f>
        <v>#VALUE!</v>
      </c>
      <c r="D174" s="50" t="e">
        <f>Table1[[#This Row],[Quantity]]</f>
        <v>#VALUE!</v>
      </c>
      <c r="E174" s="50" t="e">
        <f>Table1[[#This Row],[Units]]</f>
        <v>#VALUE!</v>
      </c>
      <c r="F174" s="52" t="e">
        <f>Table1[[#This Row],[Engineer''s Estimate (EE)]]</f>
        <v>#VALUE!</v>
      </c>
      <c r="G174" s="53" t="e">
        <f>'Standard Cost Estimate'!$D174*'Standard Cost Estimate'!$F174</f>
        <v>#VALUE!</v>
      </c>
      <c r="H174" s="54" t="e">
        <f>'Standard Cost Estimate'!$G174/G$500</f>
        <v>#VALUE!</v>
      </c>
      <c r="I174" s="52" t="e">
        <f>Table1[[#This Row],[Low Bidder 
or CM/GC]]</f>
        <v>#VALUE!</v>
      </c>
      <c r="J174" s="53" t="e">
        <f>'Standard Cost Estimate'!$I174*'Standard Cost Estimate'!$D174</f>
        <v>#VALUE!</v>
      </c>
      <c r="K174" s="55" t="e">
        <f>'Standard Cost Estimate'!$J174/J$500</f>
        <v>#VALUE!</v>
      </c>
      <c r="L174" s="52" t="e">
        <f>TRIMMEAN(Table1[[#This Row],[Low Bidder 
or CM/GC]:[Bidder 23]],2/COUNT(Table1[[#This Row],[Low Bidder 
or CM/GC]:[Bidder 23]]))</f>
        <v>#VALUE!</v>
      </c>
      <c r="M174" s="53" t="e">
        <f>IF('Standard Cost Estimate'!$D174=0,0,'Standard Cost Estimate'!$D174*'Standard Cost Estimate'!$L174)</f>
        <v>#VALUE!</v>
      </c>
      <c r="N174" s="54" t="e">
        <f>'Standard Cost Estimate'!$M174/M$500</f>
        <v>#VALUE!</v>
      </c>
      <c r="O174" s="78" t="e">
        <f>MIN(Table1[[#This Row],[Low Bidder 
or CM/GC]:[Bidder 23]])*D174</f>
        <v>#VALUE!</v>
      </c>
      <c r="P174" s="65" t="e">
        <f>Table2[[#This Row],[LB
Amount]]</f>
        <v>#VALUE!</v>
      </c>
      <c r="Q174" s="79" t="e">
        <f>MAX(Table1[[#This Row],[Low Bidder 
or CM/GC]:[Bidder 23]])*D174</f>
        <v>#VALUE!</v>
      </c>
      <c r="R174" s="33" t="e">
        <f>('Standard Cost Estimate'!$J174-'Standard Cost Estimate'!$G174)/'Standard Cost Estimate'!$G174</f>
        <v>#VALUE!</v>
      </c>
      <c r="S174" s="32" t="e">
        <f>('Standard Cost Estimate'!$J174-'Standard Cost Estimate'!$M174)/'Standard Cost Estimate'!$M174</f>
        <v>#VALUE!</v>
      </c>
      <c r="T174" s="31" t="e">
        <f>'Standard Cost Estimate'!$J174-'Standard Cost Estimate'!$G174</f>
        <v>#VALUE!</v>
      </c>
      <c r="U174" s="28" t="e">
        <f>RANK('Standard Cost Estimate'!$J174,'Standard Cost Estimate'!$J$3:$J$499)</f>
        <v>#VALUE!</v>
      </c>
      <c r="V174" s="34" t="e">
        <f>LARGE('Standard Cost Estimate'!$J$3:$J$499,COUNT(J$3:'Standard Cost Estimate'!$J174))+IF(ISNUMBER(V173),V173,0)</f>
        <v>#VALUE!</v>
      </c>
      <c r="W174" s="28" t="e">
        <f>IF(V174/J$500&lt;0.8,COUNT(V$3:V174)+1,1)</f>
        <v>#VALUE!</v>
      </c>
      <c r="X174" s="35" t="e">
        <f>IF('Standard Cost Estimate'!$U174&lt;=MAX('Standard Cost Estimate'!$W$3:$W$499),"YES","NO")</f>
        <v>#VALUE!</v>
      </c>
      <c r="Y174" s="36" t="e">
        <f>IF(AND('Standard Cost Estimate'!$X174="YES",OR('Standard Cost Estimate'!$R174&gt;0.2,'Standard Cost Estimate'!$R174&lt;-0.2)),"ANALYZE"," ")</f>
        <v>#VALUE!</v>
      </c>
      <c r="Z174" s="72" t="e">
        <f>IF(AND('Standard Cost Estimate'!$X174="YES",OR('Standard Cost Estimate'!$S174&gt;0.2,'Standard Cost Estimate'!$S174&lt;-0.2)),"ANALYZE"," ")</f>
        <v>#VALUE!</v>
      </c>
      <c r="AA174" s="67" t="e">
        <f>RANK('Standard Cost Estimate'!$G174,'Standard Cost Estimate'!$G$3:$G$499)</f>
        <v>#VALUE!</v>
      </c>
      <c r="AB174" s="68" t="e">
        <f>LARGE('Standard Cost Estimate'!$G$3:$G$499,COUNT(G$3:'Standard Cost Estimate'!$G174))+IF(ISNUMBER(AB173),AB173,0)</f>
        <v>#VALUE!</v>
      </c>
      <c r="AC174" s="67" t="e">
        <f>IF(AB174/G$500&lt;0.8,COUNT(V$3:V174)+1,1)</f>
        <v>#VALUE!</v>
      </c>
      <c r="AD174" s="93" t="e">
        <f>IF('Standard Cost Estimate'!$AA174&lt;=MAX('Standard Cost Estimate'!$AC$3:$AC$499),"YES","NO")</f>
        <v>#VALUE!</v>
      </c>
      <c r="AE174" s="94" t="e">
        <f>IF(AND('Standard Cost Estimate'!$AD174="YES",ABS('Standard Cost Estimate'!$R174)&gt;0.2),"ANALYZE"," ")</f>
        <v>#VALUE!</v>
      </c>
      <c r="AF174" s="77"/>
    </row>
    <row r="175" spans="1:32" ht="15" thickBot="1" x14ac:dyDescent="0.4">
      <c r="A175" s="50" t="e">
        <f>Table1[[#This Row],[Item Line Number]]</f>
        <v>#VALUE!</v>
      </c>
      <c r="B175" s="50" t="e">
        <f>Table1[[#This Row],[Item Number]]</f>
        <v>#VALUE!</v>
      </c>
      <c r="C175" s="51" t="e">
        <f>Table1[[#This Row],[Item Description]]</f>
        <v>#VALUE!</v>
      </c>
      <c r="D175" s="50" t="e">
        <f>Table1[[#This Row],[Quantity]]</f>
        <v>#VALUE!</v>
      </c>
      <c r="E175" s="50" t="e">
        <f>Table1[[#This Row],[Units]]</f>
        <v>#VALUE!</v>
      </c>
      <c r="F175" s="52" t="e">
        <f>Table1[[#This Row],[Engineer''s Estimate (EE)]]</f>
        <v>#VALUE!</v>
      </c>
      <c r="G175" s="53" t="e">
        <f>'Standard Cost Estimate'!$D175*'Standard Cost Estimate'!$F175</f>
        <v>#VALUE!</v>
      </c>
      <c r="H175" s="54" t="e">
        <f>'Standard Cost Estimate'!$G175/G$500</f>
        <v>#VALUE!</v>
      </c>
      <c r="I175" s="52" t="e">
        <f>Table1[[#This Row],[Low Bidder 
or CM/GC]]</f>
        <v>#VALUE!</v>
      </c>
      <c r="J175" s="53" t="e">
        <f>'Standard Cost Estimate'!$I175*'Standard Cost Estimate'!$D175</f>
        <v>#VALUE!</v>
      </c>
      <c r="K175" s="55" t="e">
        <f>'Standard Cost Estimate'!$J175/J$500</f>
        <v>#VALUE!</v>
      </c>
      <c r="L175" s="52" t="e">
        <f>TRIMMEAN(Table1[[#This Row],[Low Bidder 
or CM/GC]:[Bidder 23]],2/COUNT(Table1[[#This Row],[Low Bidder 
or CM/GC]:[Bidder 23]]))</f>
        <v>#VALUE!</v>
      </c>
      <c r="M175" s="53" t="e">
        <f>IF('Standard Cost Estimate'!$D175=0,0,'Standard Cost Estimate'!$D175*'Standard Cost Estimate'!$L175)</f>
        <v>#VALUE!</v>
      </c>
      <c r="N175" s="54" t="e">
        <f>'Standard Cost Estimate'!$M175/M$500</f>
        <v>#VALUE!</v>
      </c>
      <c r="O175" s="78" t="e">
        <f>MIN(Table1[[#This Row],[Low Bidder 
or CM/GC]:[Bidder 23]])*D175</f>
        <v>#VALUE!</v>
      </c>
      <c r="P175" s="65" t="e">
        <f>Table2[[#This Row],[LB
Amount]]</f>
        <v>#VALUE!</v>
      </c>
      <c r="Q175" s="79" t="e">
        <f>MAX(Table1[[#This Row],[Low Bidder 
or CM/GC]:[Bidder 23]])*D175</f>
        <v>#VALUE!</v>
      </c>
      <c r="R175" s="33" t="e">
        <f>('Standard Cost Estimate'!$J175-'Standard Cost Estimate'!$G175)/'Standard Cost Estimate'!$G175</f>
        <v>#VALUE!</v>
      </c>
      <c r="S175" s="32" t="e">
        <f>('Standard Cost Estimate'!$J175-'Standard Cost Estimate'!$M175)/'Standard Cost Estimate'!$M175</f>
        <v>#VALUE!</v>
      </c>
      <c r="T175" s="31" t="e">
        <f>'Standard Cost Estimate'!$J175-'Standard Cost Estimate'!$G175</f>
        <v>#VALUE!</v>
      </c>
      <c r="U175" s="28" t="e">
        <f>RANK('Standard Cost Estimate'!$J175,'Standard Cost Estimate'!$J$3:$J$499)</f>
        <v>#VALUE!</v>
      </c>
      <c r="V175" s="34" t="e">
        <f>LARGE('Standard Cost Estimate'!$J$3:$J$499,COUNT(J$3:'Standard Cost Estimate'!$J175))+IF(ISNUMBER(V174),V174,0)</f>
        <v>#VALUE!</v>
      </c>
      <c r="W175" s="28" t="e">
        <f>IF(V175/J$500&lt;0.8,COUNT(V$3:V175)+1,1)</f>
        <v>#VALUE!</v>
      </c>
      <c r="X175" s="35" t="e">
        <f>IF('Standard Cost Estimate'!$U175&lt;=MAX('Standard Cost Estimate'!$W$3:$W$499),"YES","NO")</f>
        <v>#VALUE!</v>
      </c>
      <c r="Y175" s="36" t="e">
        <f>IF(AND('Standard Cost Estimate'!$X175="YES",OR('Standard Cost Estimate'!$R175&gt;0.2,'Standard Cost Estimate'!$R175&lt;-0.2)),"ANALYZE"," ")</f>
        <v>#VALUE!</v>
      </c>
      <c r="Z175" s="72" t="e">
        <f>IF(AND('Standard Cost Estimate'!$X175="YES",OR('Standard Cost Estimate'!$S175&gt;0.2,'Standard Cost Estimate'!$S175&lt;-0.2)),"ANALYZE"," ")</f>
        <v>#VALUE!</v>
      </c>
      <c r="AA175" s="67" t="e">
        <f>RANK('Standard Cost Estimate'!$G175,'Standard Cost Estimate'!$G$3:$G$499)</f>
        <v>#VALUE!</v>
      </c>
      <c r="AB175" s="68" t="e">
        <f>LARGE('Standard Cost Estimate'!$G$3:$G$499,COUNT(G$3:'Standard Cost Estimate'!$G175))+IF(ISNUMBER(AB174),AB174,0)</f>
        <v>#VALUE!</v>
      </c>
      <c r="AC175" s="67" t="e">
        <f>IF(AB175/G$500&lt;0.8,COUNT(V$3:V175)+1,1)</f>
        <v>#VALUE!</v>
      </c>
      <c r="AD175" s="93" t="e">
        <f>IF('Standard Cost Estimate'!$AA175&lt;=MAX('Standard Cost Estimate'!$AC$3:$AC$499),"YES","NO")</f>
        <v>#VALUE!</v>
      </c>
      <c r="AE175" s="94" t="e">
        <f>IF(AND('Standard Cost Estimate'!$AD175="YES",ABS('Standard Cost Estimate'!$R175)&gt;0.2),"ANALYZE"," ")</f>
        <v>#VALUE!</v>
      </c>
      <c r="AF175" s="77"/>
    </row>
    <row r="176" spans="1:32" ht="15" thickBot="1" x14ac:dyDescent="0.4">
      <c r="A176" s="50" t="e">
        <f>Table1[[#This Row],[Item Line Number]]</f>
        <v>#VALUE!</v>
      </c>
      <c r="B176" s="50" t="e">
        <f>Table1[[#This Row],[Item Number]]</f>
        <v>#VALUE!</v>
      </c>
      <c r="C176" s="51" t="e">
        <f>Table1[[#This Row],[Item Description]]</f>
        <v>#VALUE!</v>
      </c>
      <c r="D176" s="50" t="e">
        <f>Table1[[#This Row],[Quantity]]</f>
        <v>#VALUE!</v>
      </c>
      <c r="E176" s="50" t="e">
        <f>Table1[[#This Row],[Units]]</f>
        <v>#VALUE!</v>
      </c>
      <c r="F176" s="52" t="e">
        <f>Table1[[#This Row],[Engineer''s Estimate (EE)]]</f>
        <v>#VALUE!</v>
      </c>
      <c r="G176" s="53" t="e">
        <f>'Standard Cost Estimate'!$D176*'Standard Cost Estimate'!$F176</f>
        <v>#VALUE!</v>
      </c>
      <c r="H176" s="54" t="e">
        <f>'Standard Cost Estimate'!$G176/G$500</f>
        <v>#VALUE!</v>
      </c>
      <c r="I176" s="52" t="e">
        <f>Table1[[#This Row],[Low Bidder 
or CM/GC]]</f>
        <v>#VALUE!</v>
      </c>
      <c r="J176" s="53" t="e">
        <f>'Standard Cost Estimate'!$I176*'Standard Cost Estimate'!$D176</f>
        <v>#VALUE!</v>
      </c>
      <c r="K176" s="55" t="e">
        <f>'Standard Cost Estimate'!$J176/J$500</f>
        <v>#VALUE!</v>
      </c>
      <c r="L176" s="52" t="e">
        <f>TRIMMEAN(Table1[[#This Row],[Low Bidder 
or CM/GC]:[Bidder 23]],2/COUNT(Table1[[#This Row],[Low Bidder 
or CM/GC]:[Bidder 23]]))</f>
        <v>#VALUE!</v>
      </c>
      <c r="M176" s="53" t="e">
        <f>IF('Standard Cost Estimate'!$D176=0,0,'Standard Cost Estimate'!$D176*'Standard Cost Estimate'!$L176)</f>
        <v>#VALUE!</v>
      </c>
      <c r="N176" s="54" t="e">
        <f>'Standard Cost Estimate'!$M176/M$500</f>
        <v>#VALUE!</v>
      </c>
      <c r="O176" s="78" t="e">
        <f>MIN(Table1[[#This Row],[Low Bidder 
or CM/GC]:[Bidder 23]])*D176</f>
        <v>#VALUE!</v>
      </c>
      <c r="P176" s="65" t="e">
        <f>Table2[[#This Row],[LB
Amount]]</f>
        <v>#VALUE!</v>
      </c>
      <c r="Q176" s="79" t="e">
        <f>MAX(Table1[[#This Row],[Low Bidder 
or CM/GC]:[Bidder 23]])*D176</f>
        <v>#VALUE!</v>
      </c>
      <c r="R176" s="33" t="e">
        <f>('Standard Cost Estimate'!$J176-'Standard Cost Estimate'!$G176)/'Standard Cost Estimate'!$G176</f>
        <v>#VALUE!</v>
      </c>
      <c r="S176" s="32" t="e">
        <f>('Standard Cost Estimate'!$J176-'Standard Cost Estimate'!$M176)/'Standard Cost Estimate'!$M176</f>
        <v>#VALUE!</v>
      </c>
      <c r="T176" s="31" t="e">
        <f>'Standard Cost Estimate'!$J176-'Standard Cost Estimate'!$G176</f>
        <v>#VALUE!</v>
      </c>
      <c r="U176" s="28" t="e">
        <f>RANK('Standard Cost Estimate'!$J176,'Standard Cost Estimate'!$J$3:$J$499)</f>
        <v>#VALUE!</v>
      </c>
      <c r="V176" s="34" t="e">
        <f>LARGE('Standard Cost Estimate'!$J$3:$J$499,COUNT(J$3:'Standard Cost Estimate'!$J176))+IF(ISNUMBER(V175),V175,0)</f>
        <v>#VALUE!</v>
      </c>
      <c r="W176" s="28" t="e">
        <f>IF(V176/J$500&lt;0.8,COUNT(V$3:V176)+1,1)</f>
        <v>#VALUE!</v>
      </c>
      <c r="X176" s="35" t="e">
        <f>IF('Standard Cost Estimate'!$U176&lt;=MAX('Standard Cost Estimate'!$W$3:$W$499),"YES","NO")</f>
        <v>#VALUE!</v>
      </c>
      <c r="Y176" s="36" t="e">
        <f>IF(AND('Standard Cost Estimate'!$X176="YES",OR('Standard Cost Estimate'!$R176&gt;0.2,'Standard Cost Estimate'!$R176&lt;-0.2)),"ANALYZE"," ")</f>
        <v>#VALUE!</v>
      </c>
      <c r="Z176" s="72" t="e">
        <f>IF(AND('Standard Cost Estimate'!$X176="YES",OR('Standard Cost Estimate'!$S176&gt;0.2,'Standard Cost Estimate'!$S176&lt;-0.2)),"ANALYZE"," ")</f>
        <v>#VALUE!</v>
      </c>
      <c r="AA176" s="67" t="e">
        <f>RANK('Standard Cost Estimate'!$G176,'Standard Cost Estimate'!$G$3:$G$499)</f>
        <v>#VALUE!</v>
      </c>
      <c r="AB176" s="68" t="e">
        <f>LARGE('Standard Cost Estimate'!$G$3:$G$499,COUNT(G$3:'Standard Cost Estimate'!$G176))+IF(ISNUMBER(AB175),AB175,0)</f>
        <v>#VALUE!</v>
      </c>
      <c r="AC176" s="67" t="e">
        <f>IF(AB176/G$500&lt;0.8,COUNT(V$3:V176)+1,1)</f>
        <v>#VALUE!</v>
      </c>
      <c r="AD176" s="93" t="e">
        <f>IF('Standard Cost Estimate'!$AA176&lt;=MAX('Standard Cost Estimate'!$AC$3:$AC$499),"YES","NO")</f>
        <v>#VALUE!</v>
      </c>
      <c r="AE176" s="94" t="e">
        <f>IF(AND('Standard Cost Estimate'!$AD176="YES",ABS('Standard Cost Estimate'!$R176)&gt;0.2),"ANALYZE"," ")</f>
        <v>#VALUE!</v>
      </c>
      <c r="AF176" s="77"/>
    </row>
    <row r="177" spans="1:32" ht="15" thickBot="1" x14ac:dyDescent="0.4">
      <c r="A177" s="50" t="e">
        <f>Table1[[#This Row],[Item Line Number]]</f>
        <v>#VALUE!</v>
      </c>
      <c r="B177" s="50" t="e">
        <f>Table1[[#This Row],[Item Number]]</f>
        <v>#VALUE!</v>
      </c>
      <c r="C177" s="51" t="e">
        <f>Table1[[#This Row],[Item Description]]</f>
        <v>#VALUE!</v>
      </c>
      <c r="D177" s="50" t="e">
        <f>Table1[[#This Row],[Quantity]]</f>
        <v>#VALUE!</v>
      </c>
      <c r="E177" s="50" t="e">
        <f>Table1[[#This Row],[Units]]</f>
        <v>#VALUE!</v>
      </c>
      <c r="F177" s="52" t="e">
        <f>Table1[[#This Row],[Engineer''s Estimate (EE)]]</f>
        <v>#VALUE!</v>
      </c>
      <c r="G177" s="53" t="e">
        <f>'Standard Cost Estimate'!$D177*'Standard Cost Estimate'!$F177</f>
        <v>#VALUE!</v>
      </c>
      <c r="H177" s="54" t="e">
        <f>'Standard Cost Estimate'!$G177/G$500</f>
        <v>#VALUE!</v>
      </c>
      <c r="I177" s="52" t="e">
        <f>Table1[[#This Row],[Low Bidder 
or CM/GC]]</f>
        <v>#VALUE!</v>
      </c>
      <c r="J177" s="53" t="e">
        <f>'Standard Cost Estimate'!$I177*'Standard Cost Estimate'!$D177</f>
        <v>#VALUE!</v>
      </c>
      <c r="K177" s="55" t="e">
        <f>'Standard Cost Estimate'!$J177/J$500</f>
        <v>#VALUE!</v>
      </c>
      <c r="L177" s="52" t="e">
        <f>TRIMMEAN(Table1[[#This Row],[Low Bidder 
or CM/GC]:[Bidder 23]],2/COUNT(Table1[[#This Row],[Low Bidder 
or CM/GC]:[Bidder 23]]))</f>
        <v>#VALUE!</v>
      </c>
      <c r="M177" s="53" t="e">
        <f>IF('Standard Cost Estimate'!$D177=0,0,'Standard Cost Estimate'!$D177*'Standard Cost Estimate'!$L177)</f>
        <v>#VALUE!</v>
      </c>
      <c r="N177" s="54" t="e">
        <f>'Standard Cost Estimate'!$M177/M$500</f>
        <v>#VALUE!</v>
      </c>
      <c r="O177" s="78" t="e">
        <f>MIN(Table1[[#This Row],[Low Bidder 
or CM/GC]:[Bidder 23]])*D177</f>
        <v>#VALUE!</v>
      </c>
      <c r="P177" s="65" t="e">
        <f>Table2[[#This Row],[LB
Amount]]</f>
        <v>#VALUE!</v>
      </c>
      <c r="Q177" s="79" t="e">
        <f>MAX(Table1[[#This Row],[Low Bidder 
or CM/GC]:[Bidder 23]])*D177</f>
        <v>#VALUE!</v>
      </c>
      <c r="R177" s="33" t="e">
        <f>('Standard Cost Estimate'!$J177-'Standard Cost Estimate'!$G177)/'Standard Cost Estimate'!$G177</f>
        <v>#VALUE!</v>
      </c>
      <c r="S177" s="32" t="e">
        <f>('Standard Cost Estimate'!$J177-'Standard Cost Estimate'!$M177)/'Standard Cost Estimate'!$M177</f>
        <v>#VALUE!</v>
      </c>
      <c r="T177" s="31" t="e">
        <f>'Standard Cost Estimate'!$J177-'Standard Cost Estimate'!$G177</f>
        <v>#VALUE!</v>
      </c>
      <c r="U177" s="28" t="e">
        <f>RANK('Standard Cost Estimate'!$J177,'Standard Cost Estimate'!$J$3:$J$499)</f>
        <v>#VALUE!</v>
      </c>
      <c r="V177" s="34" t="e">
        <f>LARGE('Standard Cost Estimate'!$J$3:$J$499,COUNT(J$3:'Standard Cost Estimate'!$J177))+IF(ISNUMBER(V176),V176,0)</f>
        <v>#VALUE!</v>
      </c>
      <c r="W177" s="28" t="e">
        <f>IF(V177/J$500&lt;0.8,COUNT(V$3:V177)+1,1)</f>
        <v>#VALUE!</v>
      </c>
      <c r="X177" s="35" t="e">
        <f>IF('Standard Cost Estimate'!$U177&lt;=MAX('Standard Cost Estimate'!$W$3:$W$499),"YES","NO")</f>
        <v>#VALUE!</v>
      </c>
      <c r="Y177" s="36" t="e">
        <f>IF(AND('Standard Cost Estimate'!$X177="YES",OR('Standard Cost Estimate'!$R177&gt;0.2,'Standard Cost Estimate'!$R177&lt;-0.2)),"ANALYZE"," ")</f>
        <v>#VALUE!</v>
      </c>
      <c r="Z177" s="72" t="e">
        <f>IF(AND('Standard Cost Estimate'!$X177="YES",OR('Standard Cost Estimate'!$S177&gt;0.2,'Standard Cost Estimate'!$S177&lt;-0.2)),"ANALYZE"," ")</f>
        <v>#VALUE!</v>
      </c>
      <c r="AA177" s="67" t="e">
        <f>RANK('Standard Cost Estimate'!$G177,'Standard Cost Estimate'!$G$3:$G$499)</f>
        <v>#VALUE!</v>
      </c>
      <c r="AB177" s="68" t="e">
        <f>LARGE('Standard Cost Estimate'!$G$3:$G$499,COUNT(G$3:'Standard Cost Estimate'!$G177))+IF(ISNUMBER(AB176),AB176,0)</f>
        <v>#VALUE!</v>
      </c>
      <c r="AC177" s="67" t="e">
        <f>IF(AB177/G$500&lt;0.8,COUNT(V$3:V177)+1,1)</f>
        <v>#VALUE!</v>
      </c>
      <c r="AD177" s="93" t="e">
        <f>IF('Standard Cost Estimate'!$AA177&lt;=MAX('Standard Cost Estimate'!$AC$3:$AC$499),"YES","NO")</f>
        <v>#VALUE!</v>
      </c>
      <c r="AE177" s="94" t="e">
        <f>IF(AND('Standard Cost Estimate'!$AD177="YES",ABS('Standard Cost Estimate'!$R177)&gt;0.2),"ANALYZE"," ")</f>
        <v>#VALUE!</v>
      </c>
      <c r="AF177" s="77"/>
    </row>
    <row r="178" spans="1:32" ht="15" thickBot="1" x14ac:dyDescent="0.4">
      <c r="A178" s="50" t="e">
        <f>Table1[[#This Row],[Item Line Number]]</f>
        <v>#VALUE!</v>
      </c>
      <c r="B178" s="50" t="e">
        <f>Table1[[#This Row],[Item Number]]</f>
        <v>#VALUE!</v>
      </c>
      <c r="C178" s="51" t="e">
        <f>Table1[[#This Row],[Item Description]]</f>
        <v>#VALUE!</v>
      </c>
      <c r="D178" s="50" t="e">
        <f>Table1[[#This Row],[Quantity]]</f>
        <v>#VALUE!</v>
      </c>
      <c r="E178" s="50" t="e">
        <f>Table1[[#This Row],[Units]]</f>
        <v>#VALUE!</v>
      </c>
      <c r="F178" s="52" t="e">
        <f>Table1[[#This Row],[Engineer''s Estimate (EE)]]</f>
        <v>#VALUE!</v>
      </c>
      <c r="G178" s="53" t="e">
        <f>'Standard Cost Estimate'!$D178*'Standard Cost Estimate'!$F178</f>
        <v>#VALUE!</v>
      </c>
      <c r="H178" s="54" t="e">
        <f>'Standard Cost Estimate'!$G178/G$500</f>
        <v>#VALUE!</v>
      </c>
      <c r="I178" s="52" t="e">
        <f>Table1[[#This Row],[Low Bidder 
or CM/GC]]</f>
        <v>#VALUE!</v>
      </c>
      <c r="J178" s="53" t="e">
        <f>'Standard Cost Estimate'!$I178*'Standard Cost Estimate'!$D178</f>
        <v>#VALUE!</v>
      </c>
      <c r="K178" s="55" t="e">
        <f>'Standard Cost Estimate'!$J178/J$500</f>
        <v>#VALUE!</v>
      </c>
      <c r="L178" s="52" t="e">
        <f>TRIMMEAN(Table1[[#This Row],[Low Bidder 
or CM/GC]:[Bidder 23]],2/COUNT(Table1[[#This Row],[Low Bidder 
or CM/GC]:[Bidder 23]]))</f>
        <v>#VALUE!</v>
      </c>
      <c r="M178" s="53" t="e">
        <f>IF('Standard Cost Estimate'!$D178=0,0,'Standard Cost Estimate'!$D178*'Standard Cost Estimate'!$L178)</f>
        <v>#VALUE!</v>
      </c>
      <c r="N178" s="54" t="e">
        <f>'Standard Cost Estimate'!$M178/M$500</f>
        <v>#VALUE!</v>
      </c>
      <c r="O178" s="78" t="e">
        <f>MIN(Table1[[#This Row],[Low Bidder 
or CM/GC]:[Bidder 23]])*D178</f>
        <v>#VALUE!</v>
      </c>
      <c r="P178" s="65" t="e">
        <f>Table2[[#This Row],[LB
Amount]]</f>
        <v>#VALUE!</v>
      </c>
      <c r="Q178" s="79" t="e">
        <f>MAX(Table1[[#This Row],[Low Bidder 
or CM/GC]:[Bidder 23]])*D178</f>
        <v>#VALUE!</v>
      </c>
      <c r="R178" s="33" t="e">
        <f>('Standard Cost Estimate'!$J178-'Standard Cost Estimate'!$G178)/'Standard Cost Estimate'!$G178</f>
        <v>#VALUE!</v>
      </c>
      <c r="S178" s="32" t="e">
        <f>('Standard Cost Estimate'!$J178-'Standard Cost Estimate'!$M178)/'Standard Cost Estimate'!$M178</f>
        <v>#VALUE!</v>
      </c>
      <c r="T178" s="31" t="e">
        <f>'Standard Cost Estimate'!$J178-'Standard Cost Estimate'!$G178</f>
        <v>#VALUE!</v>
      </c>
      <c r="U178" s="28" t="e">
        <f>RANK('Standard Cost Estimate'!$J178,'Standard Cost Estimate'!$J$3:$J$499)</f>
        <v>#VALUE!</v>
      </c>
      <c r="V178" s="34" t="e">
        <f>LARGE('Standard Cost Estimate'!$J$3:$J$499,COUNT(J$3:'Standard Cost Estimate'!$J178))+IF(ISNUMBER(V177),V177,0)</f>
        <v>#VALUE!</v>
      </c>
      <c r="W178" s="28" t="e">
        <f>IF(V178/J$500&lt;0.8,COUNT(V$3:V178)+1,1)</f>
        <v>#VALUE!</v>
      </c>
      <c r="X178" s="35" t="e">
        <f>IF('Standard Cost Estimate'!$U178&lt;=MAX('Standard Cost Estimate'!$W$3:$W$499),"YES","NO")</f>
        <v>#VALUE!</v>
      </c>
      <c r="Y178" s="36" t="e">
        <f>IF(AND('Standard Cost Estimate'!$X178="YES",OR('Standard Cost Estimate'!$R178&gt;0.2,'Standard Cost Estimate'!$R178&lt;-0.2)),"ANALYZE"," ")</f>
        <v>#VALUE!</v>
      </c>
      <c r="Z178" s="72" t="e">
        <f>IF(AND('Standard Cost Estimate'!$X178="YES",OR('Standard Cost Estimate'!$S178&gt;0.2,'Standard Cost Estimate'!$S178&lt;-0.2)),"ANALYZE"," ")</f>
        <v>#VALUE!</v>
      </c>
      <c r="AA178" s="67" t="e">
        <f>RANK('Standard Cost Estimate'!$G178,'Standard Cost Estimate'!$G$3:$G$499)</f>
        <v>#VALUE!</v>
      </c>
      <c r="AB178" s="68" t="e">
        <f>LARGE('Standard Cost Estimate'!$G$3:$G$499,COUNT(G$3:'Standard Cost Estimate'!$G178))+IF(ISNUMBER(AB177),AB177,0)</f>
        <v>#VALUE!</v>
      </c>
      <c r="AC178" s="67" t="e">
        <f>IF(AB178/G$500&lt;0.8,COUNT(V$3:V178)+1,1)</f>
        <v>#VALUE!</v>
      </c>
      <c r="AD178" s="93" t="e">
        <f>IF('Standard Cost Estimate'!$AA178&lt;=MAX('Standard Cost Estimate'!$AC$3:$AC$499),"YES","NO")</f>
        <v>#VALUE!</v>
      </c>
      <c r="AE178" s="94" t="e">
        <f>IF(AND('Standard Cost Estimate'!$AD178="YES",ABS('Standard Cost Estimate'!$R178)&gt;0.2),"ANALYZE"," ")</f>
        <v>#VALUE!</v>
      </c>
      <c r="AF178" s="77"/>
    </row>
    <row r="179" spans="1:32" ht="15" thickBot="1" x14ac:dyDescent="0.4">
      <c r="A179" s="50" t="e">
        <f>Table1[[#This Row],[Item Line Number]]</f>
        <v>#VALUE!</v>
      </c>
      <c r="B179" s="50" t="e">
        <f>Table1[[#This Row],[Item Number]]</f>
        <v>#VALUE!</v>
      </c>
      <c r="C179" s="51" t="e">
        <f>Table1[[#This Row],[Item Description]]</f>
        <v>#VALUE!</v>
      </c>
      <c r="D179" s="50" t="e">
        <f>Table1[[#This Row],[Quantity]]</f>
        <v>#VALUE!</v>
      </c>
      <c r="E179" s="50" t="e">
        <f>Table1[[#This Row],[Units]]</f>
        <v>#VALUE!</v>
      </c>
      <c r="F179" s="52" t="e">
        <f>Table1[[#This Row],[Engineer''s Estimate (EE)]]</f>
        <v>#VALUE!</v>
      </c>
      <c r="G179" s="53" t="e">
        <f>'Standard Cost Estimate'!$D179*'Standard Cost Estimate'!$F179</f>
        <v>#VALUE!</v>
      </c>
      <c r="H179" s="54" t="e">
        <f>'Standard Cost Estimate'!$G179/G$500</f>
        <v>#VALUE!</v>
      </c>
      <c r="I179" s="52" t="e">
        <f>Table1[[#This Row],[Low Bidder 
or CM/GC]]</f>
        <v>#VALUE!</v>
      </c>
      <c r="J179" s="53" t="e">
        <f>'Standard Cost Estimate'!$I179*'Standard Cost Estimate'!$D179</f>
        <v>#VALUE!</v>
      </c>
      <c r="K179" s="55" t="e">
        <f>'Standard Cost Estimate'!$J179/J$500</f>
        <v>#VALUE!</v>
      </c>
      <c r="L179" s="52" t="e">
        <f>TRIMMEAN(Table1[[#This Row],[Low Bidder 
or CM/GC]:[Bidder 23]],2/COUNT(Table1[[#This Row],[Low Bidder 
or CM/GC]:[Bidder 23]]))</f>
        <v>#VALUE!</v>
      </c>
      <c r="M179" s="53" t="e">
        <f>IF('Standard Cost Estimate'!$D179=0,0,'Standard Cost Estimate'!$D179*'Standard Cost Estimate'!$L179)</f>
        <v>#VALUE!</v>
      </c>
      <c r="N179" s="54" t="e">
        <f>'Standard Cost Estimate'!$M179/M$500</f>
        <v>#VALUE!</v>
      </c>
      <c r="O179" s="78" t="e">
        <f>MIN(Table1[[#This Row],[Low Bidder 
or CM/GC]:[Bidder 23]])*D179</f>
        <v>#VALUE!</v>
      </c>
      <c r="P179" s="65" t="e">
        <f>Table2[[#This Row],[LB
Amount]]</f>
        <v>#VALUE!</v>
      </c>
      <c r="Q179" s="79" t="e">
        <f>MAX(Table1[[#This Row],[Low Bidder 
or CM/GC]:[Bidder 23]])*D179</f>
        <v>#VALUE!</v>
      </c>
      <c r="R179" s="33" t="e">
        <f>('Standard Cost Estimate'!$J179-'Standard Cost Estimate'!$G179)/'Standard Cost Estimate'!$G179</f>
        <v>#VALUE!</v>
      </c>
      <c r="S179" s="32" t="e">
        <f>('Standard Cost Estimate'!$J179-'Standard Cost Estimate'!$M179)/'Standard Cost Estimate'!$M179</f>
        <v>#VALUE!</v>
      </c>
      <c r="T179" s="31" t="e">
        <f>'Standard Cost Estimate'!$J179-'Standard Cost Estimate'!$G179</f>
        <v>#VALUE!</v>
      </c>
      <c r="U179" s="28" t="e">
        <f>RANK('Standard Cost Estimate'!$J179,'Standard Cost Estimate'!$J$3:$J$499)</f>
        <v>#VALUE!</v>
      </c>
      <c r="V179" s="34" t="e">
        <f>LARGE('Standard Cost Estimate'!$J$3:$J$499,COUNT(J$3:'Standard Cost Estimate'!$J179))+IF(ISNUMBER(V178),V178,0)</f>
        <v>#VALUE!</v>
      </c>
      <c r="W179" s="28" t="e">
        <f>IF(V179/J$500&lt;0.8,COUNT(V$3:V179)+1,1)</f>
        <v>#VALUE!</v>
      </c>
      <c r="X179" s="35" t="e">
        <f>IF('Standard Cost Estimate'!$U179&lt;=MAX('Standard Cost Estimate'!$W$3:$W$499),"YES","NO")</f>
        <v>#VALUE!</v>
      </c>
      <c r="Y179" s="36" t="e">
        <f>IF(AND('Standard Cost Estimate'!$X179="YES",OR('Standard Cost Estimate'!$R179&gt;0.2,'Standard Cost Estimate'!$R179&lt;-0.2)),"ANALYZE"," ")</f>
        <v>#VALUE!</v>
      </c>
      <c r="Z179" s="72" t="e">
        <f>IF(AND('Standard Cost Estimate'!$X179="YES",OR('Standard Cost Estimate'!$S179&gt;0.2,'Standard Cost Estimate'!$S179&lt;-0.2)),"ANALYZE"," ")</f>
        <v>#VALUE!</v>
      </c>
      <c r="AA179" s="67" t="e">
        <f>RANK('Standard Cost Estimate'!$G179,'Standard Cost Estimate'!$G$3:$G$499)</f>
        <v>#VALUE!</v>
      </c>
      <c r="AB179" s="68" t="e">
        <f>LARGE('Standard Cost Estimate'!$G$3:$G$499,COUNT(G$3:'Standard Cost Estimate'!$G179))+IF(ISNUMBER(AB178),AB178,0)</f>
        <v>#VALUE!</v>
      </c>
      <c r="AC179" s="67" t="e">
        <f>IF(AB179/G$500&lt;0.8,COUNT(V$3:V179)+1,1)</f>
        <v>#VALUE!</v>
      </c>
      <c r="AD179" s="93" t="e">
        <f>IF('Standard Cost Estimate'!$AA179&lt;=MAX('Standard Cost Estimate'!$AC$3:$AC$499),"YES","NO")</f>
        <v>#VALUE!</v>
      </c>
      <c r="AE179" s="94" t="e">
        <f>IF(AND('Standard Cost Estimate'!$AD179="YES",ABS('Standard Cost Estimate'!$R179)&gt;0.2),"ANALYZE"," ")</f>
        <v>#VALUE!</v>
      </c>
      <c r="AF179" s="77"/>
    </row>
    <row r="180" spans="1:32" ht="15" thickBot="1" x14ac:dyDescent="0.4">
      <c r="A180" s="50" t="e">
        <f>Table1[[#This Row],[Item Line Number]]</f>
        <v>#VALUE!</v>
      </c>
      <c r="B180" s="50" t="e">
        <f>Table1[[#This Row],[Item Number]]</f>
        <v>#VALUE!</v>
      </c>
      <c r="C180" s="51" t="e">
        <f>Table1[[#This Row],[Item Description]]</f>
        <v>#VALUE!</v>
      </c>
      <c r="D180" s="50" t="e">
        <f>Table1[[#This Row],[Quantity]]</f>
        <v>#VALUE!</v>
      </c>
      <c r="E180" s="50" t="e">
        <f>Table1[[#This Row],[Units]]</f>
        <v>#VALUE!</v>
      </c>
      <c r="F180" s="52" t="e">
        <f>Table1[[#This Row],[Engineer''s Estimate (EE)]]</f>
        <v>#VALUE!</v>
      </c>
      <c r="G180" s="53" t="e">
        <f>'Standard Cost Estimate'!$D180*'Standard Cost Estimate'!$F180</f>
        <v>#VALUE!</v>
      </c>
      <c r="H180" s="54" t="e">
        <f>'Standard Cost Estimate'!$G180/G$500</f>
        <v>#VALUE!</v>
      </c>
      <c r="I180" s="52" t="e">
        <f>Table1[[#This Row],[Low Bidder 
or CM/GC]]</f>
        <v>#VALUE!</v>
      </c>
      <c r="J180" s="53" t="e">
        <f>'Standard Cost Estimate'!$I180*'Standard Cost Estimate'!$D180</f>
        <v>#VALUE!</v>
      </c>
      <c r="K180" s="55" t="e">
        <f>'Standard Cost Estimate'!$J180/J$500</f>
        <v>#VALUE!</v>
      </c>
      <c r="L180" s="52" t="e">
        <f>TRIMMEAN(Table1[[#This Row],[Low Bidder 
or CM/GC]:[Bidder 23]],2/COUNT(Table1[[#This Row],[Low Bidder 
or CM/GC]:[Bidder 23]]))</f>
        <v>#VALUE!</v>
      </c>
      <c r="M180" s="53" t="e">
        <f>IF('Standard Cost Estimate'!$D180=0,0,'Standard Cost Estimate'!$D180*'Standard Cost Estimate'!$L180)</f>
        <v>#VALUE!</v>
      </c>
      <c r="N180" s="54" t="e">
        <f>'Standard Cost Estimate'!$M180/M$500</f>
        <v>#VALUE!</v>
      </c>
      <c r="O180" s="78" t="e">
        <f>MIN(Table1[[#This Row],[Low Bidder 
or CM/GC]:[Bidder 23]])*D180</f>
        <v>#VALUE!</v>
      </c>
      <c r="P180" s="65" t="e">
        <f>Table2[[#This Row],[LB
Amount]]</f>
        <v>#VALUE!</v>
      </c>
      <c r="Q180" s="79" t="e">
        <f>MAX(Table1[[#This Row],[Low Bidder 
or CM/GC]:[Bidder 23]])*D180</f>
        <v>#VALUE!</v>
      </c>
      <c r="R180" s="33" t="e">
        <f>('Standard Cost Estimate'!$J180-'Standard Cost Estimate'!$G180)/'Standard Cost Estimate'!$G180</f>
        <v>#VALUE!</v>
      </c>
      <c r="S180" s="32" t="e">
        <f>('Standard Cost Estimate'!$J180-'Standard Cost Estimate'!$M180)/'Standard Cost Estimate'!$M180</f>
        <v>#VALUE!</v>
      </c>
      <c r="T180" s="31" t="e">
        <f>'Standard Cost Estimate'!$J180-'Standard Cost Estimate'!$G180</f>
        <v>#VALUE!</v>
      </c>
      <c r="U180" s="28" t="e">
        <f>RANK('Standard Cost Estimate'!$J180,'Standard Cost Estimate'!$J$3:$J$499)</f>
        <v>#VALUE!</v>
      </c>
      <c r="V180" s="34" t="e">
        <f>LARGE('Standard Cost Estimate'!$J$3:$J$499,COUNT(J$3:'Standard Cost Estimate'!$J180))+IF(ISNUMBER(V179),V179,0)</f>
        <v>#VALUE!</v>
      </c>
      <c r="W180" s="28" t="e">
        <f>IF(V180/J$500&lt;0.8,COUNT(V$3:V180)+1,1)</f>
        <v>#VALUE!</v>
      </c>
      <c r="X180" s="35" t="e">
        <f>IF('Standard Cost Estimate'!$U180&lt;=MAX('Standard Cost Estimate'!$W$3:$W$499),"YES","NO")</f>
        <v>#VALUE!</v>
      </c>
      <c r="Y180" s="36" t="e">
        <f>IF(AND('Standard Cost Estimate'!$X180="YES",OR('Standard Cost Estimate'!$R180&gt;0.2,'Standard Cost Estimate'!$R180&lt;-0.2)),"ANALYZE"," ")</f>
        <v>#VALUE!</v>
      </c>
      <c r="Z180" s="72" t="e">
        <f>IF(AND('Standard Cost Estimate'!$X180="YES",OR('Standard Cost Estimate'!$S180&gt;0.2,'Standard Cost Estimate'!$S180&lt;-0.2)),"ANALYZE"," ")</f>
        <v>#VALUE!</v>
      </c>
      <c r="AA180" s="67" t="e">
        <f>RANK('Standard Cost Estimate'!$G180,'Standard Cost Estimate'!$G$3:$G$499)</f>
        <v>#VALUE!</v>
      </c>
      <c r="AB180" s="68" t="e">
        <f>LARGE('Standard Cost Estimate'!$G$3:$G$499,COUNT(G$3:'Standard Cost Estimate'!$G180))+IF(ISNUMBER(AB179),AB179,0)</f>
        <v>#VALUE!</v>
      </c>
      <c r="AC180" s="67" t="e">
        <f>IF(AB180/G$500&lt;0.8,COUNT(V$3:V180)+1,1)</f>
        <v>#VALUE!</v>
      </c>
      <c r="AD180" s="93" t="e">
        <f>IF('Standard Cost Estimate'!$AA180&lt;=MAX('Standard Cost Estimate'!$AC$3:$AC$499),"YES","NO")</f>
        <v>#VALUE!</v>
      </c>
      <c r="AE180" s="94" t="e">
        <f>IF(AND('Standard Cost Estimate'!$AD180="YES",ABS('Standard Cost Estimate'!$R180)&gt;0.2),"ANALYZE"," ")</f>
        <v>#VALUE!</v>
      </c>
      <c r="AF180" s="77"/>
    </row>
    <row r="181" spans="1:32" ht="15" thickBot="1" x14ac:dyDescent="0.4">
      <c r="A181" s="50" t="e">
        <f>Table1[[#This Row],[Item Line Number]]</f>
        <v>#VALUE!</v>
      </c>
      <c r="B181" s="50" t="e">
        <f>Table1[[#This Row],[Item Number]]</f>
        <v>#VALUE!</v>
      </c>
      <c r="C181" s="51" t="e">
        <f>Table1[[#This Row],[Item Description]]</f>
        <v>#VALUE!</v>
      </c>
      <c r="D181" s="50" t="e">
        <f>Table1[[#This Row],[Quantity]]</f>
        <v>#VALUE!</v>
      </c>
      <c r="E181" s="50" t="e">
        <f>Table1[[#This Row],[Units]]</f>
        <v>#VALUE!</v>
      </c>
      <c r="F181" s="52" t="e">
        <f>Table1[[#This Row],[Engineer''s Estimate (EE)]]</f>
        <v>#VALUE!</v>
      </c>
      <c r="G181" s="53" t="e">
        <f>'Standard Cost Estimate'!$D181*'Standard Cost Estimate'!$F181</f>
        <v>#VALUE!</v>
      </c>
      <c r="H181" s="54" t="e">
        <f>'Standard Cost Estimate'!$G181/G$500</f>
        <v>#VALUE!</v>
      </c>
      <c r="I181" s="52" t="e">
        <f>Table1[[#This Row],[Low Bidder 
or CM/GC]]</f>
        <v>#VALUE!</v>
      </c>
      <c r="J181" s="53" t="e">
        <f>'Standard Cost Estimate'!$I181*'Standard Cost Estimate'!$D181</f>
        <v>#VALUE!</v>
      </c>
      <c r="K181" s="55" t="e">
        <f>'Standard Cost Estimate'!$J181/J$500</f>
        <v>#VALUE!</v>
      </c>
      <c r="L181" s="52" t="e">
        <f>TRIMMEAN(Table1[[#This Row],[Low Bidder 
or CM/GC]:[Bidder 23]],2/COUNT(Table1[[#This Row],[Low Bidder 
or CM/GC]:[Bidder 23]]))</f>
        <v>#VALUE!</v>
      </c>
      <c r="M181" s="53" t="e">
        <f>IF('Standard Cost Estimate'!$D181=0,0,'Standard Cost Estimate'!$D181*'Standard Cost Estimate'!$L181)</f>
        <v>#VALUE!</v>
      </c>
      <c r="N181" s="54" t="e">
        <f>'Standard Cost Estimate'!$M181/M$500</f>
        <v>#VALUE!</v>
      </c>
      <c r="O181" s="78" t="e">
        <f>MIN(Table1[[#This Row],[Low Bidder 
or CM/GC]:[Bidder 23]])*D181</f>
        <v>#VALUE!</v>
      </c>
      <c r="P181" s="65" t="e">
        <f>Table2[[#This Row],[LB
Amount]]</f>
        <v>#VALUE!</v>
      </c>
      <c r="Q181" s="79" t="e">
        <f>MAX(Table1[[#This Row],[Low Bidder 
or CM/GC]:[Bidder 23]])*D181</f>
        <v>#VALUE!</v>
      </c>
      <c r="R181" s="33" t="e">
        <f>('Standard Cost Estimate'!$J181-'Standard Cost Estimate'!$G181)/'Standard Cost Estimate'!$G181</f>
        <v>#VALUE!</v>
      </c>
      <c r="S181" s="32" t="e">
        <f>('Standard Cost Estimate'!$J181-'Standard Cost Estimate'!$M181)/'Standard Cost Estimate'!$M181</f>
        <v>#VALUE!</v>
      </c>
      <c r="T181" s="31" t="e">
        <f>'Standard Cost Estimate'!$J181-'Standard Cost Estimate'!$G181</f>
        <v>#VALUE!</v>
      </c>
      <c r="U181" s="28" t="e">
        <f>RANK('Standard Cost Estimate'!$J181,'Standard Cost Estimate'!$J$3:$J$499)</f>
        <v>#VALUE!</v>
      </c>
      <c r="V181" s="34" t="e">
        <f>LARGE('Standard Cost Estimate'!$J$3:$J$499,COUNT(J$3:'Standard Cost Estimate'!$J181))+IF(ISNUMBER(V180),V180,0)</f>
        <v>#VALUE!</v>
      </c>
      <c r="W181" s="28" t="e">
        <f>IF(V181/J$500&lt;0.8,COUNT(V$3:V181)+1,1)</f>
        <v>#VALUE!</v>
      </c>
      <c r="X181" s="35" t="e">
        <f>IF('Standard Cost Estimate'!$U181&lt;=MAX('Standard Cost Estimate'!$W$3:$W$499),"YES","NO")</f>
        <v>#VALUE!</v>
      </c>
      <c r="Y181" s="36" t="e">
        <f>IF(AND('Standard Cost Estimate'!$X181="YES",OR('Standard Cost Estimate'!$R181&gt;0.2,'Standard Cost Estimate'!$R181&lt;-0.2)),"ANALYZE"," ")</f>
        <v>#VALUE!</v>
      </c>
      <c r="Z181" s="72" t="e">
        <f>IF(AND('Standard Cost Estimate'!$X181="YES",OR('Standard Cost Estimate'!$S181&gt;0.2,'Standard Cost Estimate'!$S181&lt;-0.2)),"ANALYZE"," ")</f>
        <v>#VALUE!</v>
      </c>
      <c r="AA181" s="67" t="e">
        <f>RANK('Standard Cost Estimate'!$G181,'Standard Cost Estimate'!$G$3:$G$499)</f>
        <v>#VALUE!</v>
      </c>
      <c r="AB181" s="68" t="e">
        <f>LARGE('Standard Cost Estimate'!$G$3:$G$499,COUNT(G$3:'Standard Cost Estimate'!$G181))+IF(ISNUMBER(AB180),AB180,0)</f>
        <v>#VALUE!</v>
      </c>
      <c r="AC181" s="67" t="e">
        <f>IF(AB181/G$500&lt;0.8,COUNT(V$3:V181)+1,1)</f>
        <v>#VALUE!</v>
      </c>
      <c r="AD181" s="93" t="e">
        <f>IF('Standard Cost Estimate'!$AA181&lt;=MAX('Standard Cost Estimate'!$AC$3:$AC$499),"YES","NO")</f>
        <v>#VALUE!</v>
      </c>
      <c r="AE181" s="94" t="e">
        <f>IF(AND('Standard Cost Estimate'!$AD181="YES",ABS('Standard Cost Estimate'!$R181)&gt;0.2),"ANALYZE"," ")</f>
        <v>#VALUE!</v>
      </c>
      <c r="AF181" s="77"/>
    </row>
    <row r="182" spans="1:32" ht="15" thickBot="1" x14ac:dyDescent="0.4">
      <c r="A182" s="50" t="e">
        <f>Table1[[#This Row],[Item Line Number]]</f>
        <v>#VALUE!</v>
      </c>
      <c r="B182" s="50" t="e">
        <f>Table1[[#This Row],[Item Number]]</f>
        <v>#VALUE!</v>
      </c>
      <c r="C182" s="51" t="e">
        <f>Table1[[#This Row],[Item Description]]</f>
        <v>#VALUE!</v>
      </c>
      <c r="D182" s="50" t="e">
        <f>Table1[[#This Row],[Quantity]]</f>
        <v>#VALUE!</v>
      </c>
      <c r="E182" s="50" t="e">
        <f>Table1[[#This Row],[Units]]</f>
        <v>#VALUE!</v>
      </c>
      <c r="F182" s="52" t="e">
        <f>Table1[[#This Row],[Engineer''s Estimate (EE)]]</f>
        <v>#VALUE!</v>
      </c>
      <c r="G182" s="53" t="e">
        <f>'Standard Cost Estimate'!$D182*'Standard Cost Estimate'!$F182</f>
        <v>#VALUE!</v>
      </c>
      <c r="H182" s="54" t="e">
        <f>'Standard Cost Estimate'!$G182/G$500</f>
        <v>#VALUE!</v>
      </c>
      <c r="I182" s="52" t="e">
        <f>Table1[[#This Row],[Low Bidder 
or CM/GC]]</f>
        <v>#VALUE!</v>
      </c>
      <c r="J182" s="53" t="e">
        <f>'Standard Cost Estimate'!$I182*'Standard Cost Estimate'!$D182</f>
        <v>#VALUE!</v>
      </c>
      <c r="K182" s="55" t="e">
        <f>'Standard Cost Estimate'!$J182/J$500</f>
        <v>#VALUE!</v>
      </c>
      <c r="L182" s="52" t="e">
        <f>TRIMMEAN(Table1[[#This Row],[Low Bidder 
or CM/GC]:[Bidder 23]],2/COUNT(Table1[[#This Row],[Low Bidder 
or CM/GC]:[Bidder 23]]))</f>
        <v>#VALUE!</v>
      </c>
      <c r="M182" s="53" t="e">
        <f>IF('Standard Cost Estimate'!$D182=0,0,'Standard Cost Estimate'!$D182*'Standard Cost Estimate'!$L182)</f>
        <v>#VALUE!</v>
      </c>
      <c r="N182" s="54" t="e">
        <f>'Standard Cost Estimate'!$M182/M$500</f>
        <v>#VALUE!</v>
      </c>
      <c r="O182" s="78" t="e">
        <f>MIN(Table1[[#This Row],[Low Bidder 
or CM/GC]:[Bidder 23]])*D182</f>
        <v>#VALUE!</v>
      </c>
      <c r="P182" s="65" t="e">
        <f>Table2[[#This Row],[LB
Amount]]</f>
        <v>#VALUE!</v>
      </c>
      <c r="Q182" s="79" t="e">
        <f>MAX(Table1[[#This Row],[Low Bidder 
or CM/GC]:[Bidder 23]])*D182</f>
        <v>#VALUE!</v>
      </c>
      <c r="R182" s="33" t="e">
        <f>('Standard Cost Estimate'!$J182-'Standard Cost Estimate'!$G182)/'Standard Cost Estimate'!$G182</f>
        <v>#VALUE!</v>
      </c>
      <c r="S182" s="32" t="e">
        <f>('Standard Cost Estimate'!$J182-'Standard Cost Estimate'!$M182)/'Standard Cost Estimate'!$M182</f>
        <v>#VALUE!</v>
      </c>
      <c r="T182" s="31" t="e">
        <f>'Standard Cost Estimate'!$J182-'Standard Cost Estimate'!$G182</f>
        <v>#VALUE!</v>
      </c>
      <c r="U182" s="28" t="e">
        <f>RANK('Standard Cost Estimate'!$J182,'Standard Cost Estimate'!$J$3:$J$499)</f>
        <v>#VALUE!</v>
      </c>
      <c r="V182" s="34" t="e">
        <f>LARGE('Standard Cost Estimate'!$J$3:$J$499,COUNT(J$3:'Standard Cost Estimate'!$J182))+IF(ISNUMBER(V181),V181,0)</f>
        <v>#VALUE!</v>
      </c>
      <c r="W182" s="28" t="e">
        <f>IF(V182/J$500&lt;0.8,COUNT(V$3:V182)+1,1)</f>
        <v>#VALUE!</v>
      </c>
      <c r="X182" s="35" t="e">
        <f>IF('Standard Cost Estimate'!$U182&lt;=MAX('Standard Cost Estimate'!$W$3:$W$499),"YES","NO")</f>
        <v>#VALUE!</v>
      </c>
      <c r="Y182" s="36" t="e">
        <f>IF(AND('Standard Cost Estimate'!$X182="YES",OR('Standard Cost Estimate'!$R182&gt;0.2,'Standard Cost Estimate'!$R182&lt;-0.2)),"ANALYZE"," ")</f>
        <v>#VALUE!</v>
      </c>
      <c r="Z182" s="72" t="e">
        <f>IF(AND('Standard Cost Estimate'!$X182="YES",OR('Standard Cost Estimate'!$S182&gt;0.2,'Standard Cost Estimate'!$S182&lt;-0.2)),"ANALYZE"," ")</f>
        <v>#VALUE!</v>
      </c>
      <c r="AA182" s="67" t="e">
        <f>RANK('Standard Cost Estimate'!$G182,'Standard Cost Estimate'!$G$3:$G$499)</f>
        <v>#VALUE!</v>
      </c>
      <c r="AB182" s="68" t="e">
        <f>LARGE('Standard Cost Estimate'!$G$3:$G$499,COUNT(G$3:'Standard Cost Estimate'!$G182))+IF(ISNUMBER(AB181),AB181,0)</f>
        <v>#VALUE!</v>
      </c>
      <c r="AC182" s="67" t="e">
        <f>IF(AB182/G$500&lt;0.8,COUNT(V$3:V182)+1,1)</f>
        <v>#VALUE!</v>
      </c>
      <c r="AD182" s="93" t="e">
        <f>IF('Standard Cost Estimate'!$AA182&lt;=MAX('Standard Cost Estimate'!$AC$3:$AC$499),"YES","NO")</f>
        <v>#VALUE!</v>
      </c>
      <c r="AE182" s="94" t="e">
        <f>IF(AND('Standard Cost Estimate'!$AD182="YES",ABS('Standard Cost Estimate'!$R182)&gt;0.2),"ANALYZE"," ")</f>
        <v>#VALUE!</v>
      </c>
      <c r="AF182" s="77"/>
    </row>
    <row r="183" spans="1:32" ht="15" thickBot="1" x14ac:dyDescent="0.4">
      <c r="A183" s="50" t="e">
        <f>Table1[[#This Row],[Item Line Number]]</f>
        <v>#VALUE!</v>
      </c>
      <c r="B183" s="50" t="e">
        <f>Table1[[#This Row],[Item Number]]</f>
        <v>#VALUE!</v>
      </c>
      <c r="C183" s="51" t="e">
        <f>Table1[[#This Row],[Item Description]]</f>
        <v>#VALUE!</v>
      </c>
      <c r="D183" s="50" t="e">
        <f>Table1[[#This Row],[Quantity]]</f>
        <v>#VALUE!</v>
      </c>
      <c r="E183" s="50" t="e">
        <f>Table1[[#This Row],[Units]]</f>
        <v>#VALUE!</v>
      </c>
      <c r="F183" s="52" t="e">
        <f>Table1[[#This Row],[Engineer''s Estimate (EE)]]</f>
        <v>#VALUE!</v>
      </c>
      <c r="G183" s="53" t="e">
        <f>'Standard Cost Estimate'!$D183*'Standard Cost Estimate'!$F183</f>
        <v>#VALUE!</v>
      </c>
      <c r="H183" s="54" t="e">
        <f>'Standard Cost Estimate'!$G183/G$500</f>
        <v>#VALUE!</v>
      </c>
      <c r="I183" s="52" t="e">
        <f>Table1[[#This Row],[Low Bidder 
or CM/GC]]</f>
        <v>#VALUE!</v>
      </c>
      <c r="J183" s="53" t="e">
        <f>'Standard Cost Estimate'!$I183*'Standard Cost Estimate'!$D183</f>
        <v>#VALUE!</v>
      </c>
      <c r="K183" s="55" t="e">
        <f>'Standard Cost Estimate'!$J183/J$500</f>
        <v>#VALUE!</v>
      </c>
      <c r="L183" s="52" t="e">
        <f>TRIMMEAN(Table1[[#This Row],[Low Bidder 
or CM/GC]:[Bidder 23]],2/COUNT(Table1[[#This Row],[Low Bidder 
or CM/GC]:[Bidder 23]]))</f>
        <v>#VALUE!</v>
      </c>
      <c r="M183" s="53" t="e">
        <f>IF('Standard Cost Estimate'!$D183=0,0,'Standard Cost Estimate'!$D183*'Standard Cost Estimate'!$L183)</f>
        <v>#VALUE!</v>
      </c>
      <c r="N183" s="54" t="e">
        <f>'Standard Cost Estimate'!$M183/M$500</f>
        <v>#VALUE!</v>
      </c>
      <c r="O183" s="78" t="e">
        <f>MIN(Table1[[#This Row],[Low Bidder 
or CM/GC]:[Bidder 23]])*D183</f>
        <v>#VALUE!</v>
      </c>
      <c r="P183" s="65" t="e">
        <f>Table2[[#This Row],[LB
Amount]]</f>
        <v>#VALUE!</v>
      </c>
      <c r="Q183" s="79" t="e">
        <f>MAX(Table1[[#This Row],[Low Bidder 
or CM/GC]:[Bidder 23]])*D183</f>
        <v>#VALUE!</v>
      </c>
      <c r="R183" s="33" t="e">
        <f>('Standard Cost Estimate'!$J183-'Standard Cost Estimate'!$G183)/'Standard Cost Estimate'!$G183</f>
        <v>#VALUE!</v>
      </c>
      <c r="S183" s="32" t="e">
        <f>('Standard Cost Estimate'!$J183-'Standard Cost Estimate'!$M183)/'Standard Cost Estimate'!$M183</f>
        <v>#VALUE!</v>
      </c>
      <c r="T183" s="31" t="e">
        <f>'Standard Cost Estimate'!$J183-'Standard Cost Estimate'!$G183</f>
        <v>#VALUE!</v>
      </c>
      <c r="U183" s="28" t="e">
        <f>RANK('Standard Cost Estimate'!$J183,'Standard Cost Estimate'!$J$3:$J$499)</f>
        <v>#VALUE!</v>
      </c>
      <c r="V183" s="34" t="e">
        <f>LARGE('Standard Cost Estimate'!$J$3:$J$499,COUNT(J$3:'Standard Cost Estimate'!$J183))+IF(ISNUMBER(V182),V182,0)</f>
        <v>#VALUE!</v>
      </c>
      <c r="W183" s="28" t="e">
        <f>IF(V183/J$500&lt;0.8,COUNT(V$3:V183)+1,1)</f>
        <v>#VALUE!</v>
      </c>
      <c r="X183" s="35" t="e">
        <f>IF('Standard Cost Estimate'!$U183&lt;=MAX('Standard Cost Estimate'!$W$3:$W$499),"YES","NO")</f>
        <v>#VALUE!</v>
      </c>
      <c r="Y183" s="36" t="e">
        <f>IF(AND('Standard Cost Estimate'!$X183="YES",OR('Standard Cost Estimate'!$R183&gt;0.2,'Standard Cost Estimate'!$R183&lt;-0.2)),"ANALYZE"," ")</f>
        <v>#VALUE!</v>
      </c>
      <c r="Z183" s="72" t="e">
        <f>IF(AND('Standard Cost Estimate'!$X183="YES",OR('Standard Cost Estimate'!$S183&gt;0.2,'Standard Cost Estimate'!$S183&lt;-0.2)),"ANALYZE"," ")</f>
        <v>#VALUE!</v>
      </c>
      <c r="AA183" s="67" t="e">
        <f>RANK('Standard Cost Estimate'!$G183,'Standard Cost Estimate'!$G$3:$G$499)</f>
        <v>#VALUE!</v>
      </c>
      <c r="AB183" s="68" t="e">
        <f>LARGE('Standard Cost Estimate'!$G$3:$G$499,COUNT(G$3:'Standard Cost Estimate'!$G183))+IF(ISNUMBER(AB182),AB182,0)</f>
        <v>#VALUE!</v>
      </c>
      <c r="AC183" s="67" t="e">
        <f>IF(AB183/G$500&lt;0.8,COUNT(V$3:V183)+1,1)</f>
        <v>#VALUE!</v>
      </c>
      <c r="AD183" s="93" t="e">
        <f>IF('Standard Cost Estimate'!$AA183&lt;=MAX('Standard Cost Estimate'!$AC$3:$AC$499),"YES","NO")</f>
        <v>#VALUE!</v>
      </c>
      <c r="AE183" s="94" t="e">
        <f>IF(AND('Standard Cost Estimate'!$AD183="YES",ABS('Standard Cost Estimate'!$R183)&gt;0.2),"ANALYZE"," ")</f>
        <v>#VALUE!</v>
      </c>
      <c r="AF183" s="77"/>
    </row>
    <row r="184" spans="1:32" ht="15" thickBot="1" x14ac:dyDescent="0.4">
      <c r="A184" s="50" t="e">
        <f>Table1[[#This Row],[Item Line Number]]</f>
        <v>#VALUE!</v>
      </c>
      <c r="B184" s="50" t="e">
        <f>Table1[[#This Row],[Item Number]]</f>
        <v>#VALUE!</v>
      </c>
      <c r="C184" s="51" t="e">
        <f>Table1[[#This Row],[Item Description]]</f>
        <v>#VALUE!</v>
      </c>
      <c r="D184" s="50" t="e">
        <f>Table1[[#This Row],[Quantity]]</f>
        <v>#VALUE!</v>
      </c>
      <c r="E184" s="50" t="e">
        <f>Table1[[#This Row],[Units]]</f>
        <v>#VALUE!</v>
      </c>
      <c r="F184" s="52" t="e">
        <f>Table1[[#This Row],[Engineer''s Estimate (EE)]]</f>
        <v>#VALUE!</v>
      </c>
      <c r="G184" s="53" t="e">
        <f>'Standard Cost Estimate'!$D184*'Standard Cost Estimate'!$F184</f>
        <v>#VALUE!</v>
      </c>
      <c r="H184" s="54" t="e">
        <f>'Standard Cost Estimate'!$G184/G$500</f>
        <v>#VALUE!</v>
      </c>
      <c r="I184" s="52" t="e">
        <f>Table1[[#This Row],[Low Bidder 
or CM/GC]]</f>
        <v>#VALUE!</v>
      </c>
      <c r="J184" s="53" t="e">
        <f>'Standard Cost Estimate'!$I184*'Standard Cost Estimate'!$D184</f>
        <v>#VALUE!</v>
      </c>
      <c r="K184" s="55" t="e">
        <f>'Standard Cost Estimate'!$J184/J$500</f>
        <v>#VALUE!</v>
      </c>
      <c r="L184" s="52" t="e">
        <f>TRIMMEAN(Table1[[#This Row],[Low Bidder 
or CM/GC]:[Bidder 23]],2/COUNT(Table1[[#This Row],[Low Bidder 
or CM/GC]:[Bidder 23]]))</f>
        <v>#VALUE!</v>
      </c>
      <c r="M184" s="53" t="e">
        <f>IF('Standard Cost Estimate'!$D184=0,0,'Standard Cost Estimate'!$D184*'Standard Cost Estimate'!$L184)</f>
        <v>#VALUE!</v>
      </c>
      <c r="N184" s="54" t="e">
        <f>'Standard Cost Estimate'!$M184/M$500</f>
        <v>#VALUE!</v>
      </c>
      <c r="O184" s="78" t="e">
        <f>MIN(Table1[[#This Row],[Low Bidder 
or CM/GC]:[Bidder 23]])*D184</f>
        <v>#VALUE!</v>
      </c>
      <c r="P184" s="65" t="e">
        <f>Table2[[#This Row],[LB
Amount]]</f>
        <v>#VALUE!</v>
      </c>
      <c r="Q184" s="79" t="e">
        <f>MAX(Table1[[#This Row],[Low Bidder 
or CM/GC]:[Bidder 23]])*D184</f>
        <v>#VALUE!</v>
      </c>
      <c r="R184" s="33" t="e">
        <f>('Standard Cost Estimate'!$J184-'Standard Cost Estimate'!$G184)/'Standard Cost Estimate'!$G184</f>
        <v>#VALUE!</v>
      </c>
      <c r="S184" s="32" t="e">
        <f>('Standard Cost Estimate'!$J184-'Standard Cost Estimate'!$M184)/'Standard Cost Estimate'!$M184</f>
        <v>#VALUE!</v>
      </c>
      <c r="T184" s="31" t="e">
        <f>'Standard Cost Estimate'!$J184-'Standard Cost Estimate'!$G184</f>
        <v>#VALUE!</v>
      </c>
      <c r="U184" s="28" t="e">
        <f>RANK('Standard Cost Estimate'!$J184,'Standard Cost Estimate'!$J$3:$J$499)</f>
        <v>#VALUE!</v>
      </c>
      <c r="V184" s="34" t="e">
        <f>LARGE('Standard Cost Estimate'!$J$3:$J$499,COUNT(J$3:'Standard Cost Estimate'!$J184))+IF(ISNUMBER(V183),V183,0)</f>
        <v>#VALUE!</v>
      </c>
      <c r="W184" s="28" t="e">
        <f>IF(V184/J$500&lt;0.8,COUNT(V$3:V184)+1,1)</f>
        <v>#VALUE!</v>
      </c>
      <c r="X184" s="35" t="e">
        <f>IF('Standard Cost Estimate'!$U184&lt;=MAX('Standard Cost Estimate'!$W$3:$W$499),"YES","NO")</f>
        <v>#VALUE!</v>
      </c>
      <c r="Y184" s="36" t="e">
        <f>IF(AND('Standard Cost Estimate'!$X184="YES",OR('Standard Cost Estimate'!$R184&gt;0.2,'Standard Cost Estimate'!$R184&lt;-0.2)),"ANALYZE"," ")</f>
        <v>#VALUE!</v>
      </c>
      <c r="Z184" s="72" t="e">
        <f>IF(AND('Standard Cost Estimate'!$X184="YES",OR('Standard Cost Estimate'!$S184&gt;0.2,'Standard Cost Estimate'!$S184&lt;-0.2)),"ANALYZE"," ")</f>
        <v>#VALUE!</v>
      </c>
      <c r="AA184" s="67" t="e">
        <f>RANK('Standard Cost Estimate'!$G184,'Standard Cost Estimate'!$G$3:$G$499)</f>
        <v>#VALUE!</v>
      </c>
      <c r="AB184" s="68" t="e">
        <f>LARGE('Standard Cost Estimate'!$G$3:$G$499,COUNT(G$3:'Standard Cost Estimate'!$G184))+IF(ISNUMBER(AB183),AB183,0)</f>
        <v>#VALUE!</v>
      </c>
      <c r="AC184" s="67" t="e">
        <f>IF(AB184/G$500&lt;0.8,COUNT(V$3:V184)+1,1)</f>
        <v>#VALUE!</v>
      </c>
      <c r="AD184" s="93" t="e">
        <f>IF('Standard Cost Estimate'!$AA184&lt;=MAX('Standard Cost Estimate'!$AC$3:$AC$499),"YES","NO")</f>
        <v>#VALUE!</v>
      </c>
      <c r="AE184" s="94" t="e">
        <f>IF(AND('Standard Cost Estimate'!$AD184="YES",ABS('Standard Cost Estimate'!$R184)&gt;0.2),"ANALYZE"," ")</f>
        <v>#VALUE!</v>
      </c>
      <c r="AF184" s="77"/>
    </row>
    <row r="185" spans="1:32" ht="15" thickBot="1" x14ac:dyDescent="0.4">
      <c r="A185" s="50" t="e">
        <f>Table1[[#This Row],[Item Line Number]]</f>
        <v>#VALUE!</v>
      </c>
      <c r="B185" s="50" t="e">
        <f>Table1[[#This Row],[Item Number]]</f>
        <v>#VALUE!</v>
      </c>
      <c r="C185" s="51" t="e">
        <f>Table1[[#This Row],[Item Description]]</f>
        <v>#VALUE!</v>
      </c>
      <c r="D185" s="50" t="e">
        <f>Table1[[#This Row],[Quantity]]</f>
        <v>#VALUE!</v>
      </c>
      <c r="E185" s="50" t="e">
        <f>Table1[[#This Row],[Units]]</f>
        <v>#VALUE!</v>
      </c>
      <c r="F185" s="52" t="e">
        <f>Table1[[#This Row],[Engineer''s Estimate (EE)]]</f>
        <v>#VALUE!</v>
      </c>
      <c r="G185" s="53" t="e">
        <f>'Standard Cost Estimate'!$D185*'Standard Cost Estimate'!$F185</f>
        <v>#VALUE!</v>
      </c>
      <c r="H185" s="54" t="e">
        <f>'Standard Cost Estimate'!$G185/G$500</f>
        <v>#VALUE!</v>
      </c>
      <c r="I185" s="52" t="e">
        <f>Table1[[#This Row],[Low Bidder 
or CM/GC]]</f>
        <v>#VALUE!</v>
      </c>
      <c r="J185" s="53" t="e">
        <f>'Standard Cost Estimate'!$I185*'Standard Cost Estimate'!$D185</f>
        <v>#VALUE!</v>
      </c>
      <c r="K185" s="55" t="e">
        <f>'Standard Cost Estimate'!$J185/J$500</f>
        <v>#VALUE!</v>
      </c>
      <c r="L185" s="52" t="e">
        <f>TRIMMEAN(Table1[[#This Row],[Low Bidder 
or CM/GC]:[Bidder 23]],2/COUNT(Table1[[#This Row],[Low Bidder 
or CM/GC]:[Bidder 23]]))</f>
        <v>#VALUE!</v>
      </c>
      <c r="M185" s="53" t="e">
        <f>IF('Standard Cost Estimate'!$D185=0,0,'Standard Cost Estimate'!$D185*'Standard Cost Estimate'!$L185)</f>
        <v>#VALUE!</v>
      </c>
      <c r="N185" s="54" t="e">
        <f>'Standard Cost Estimate'!$M185/M$500</f>
        <v>#VALUE!</v>
      </c>
      <c r="O185" s="78" t="e">
        <f>MIN(Table1[[#This Row],[Low Bidder 
or CM/GC]:[Bidder 23]])*D185</f>
        <v>#VALUE!</v>
      </c>
      <c r="P185" s="65" t="e">
        <f>Table2[[#This Row],[LB
Amount]]</f>
        <v>#VALUE!</v>
      </c>
      <c r="Q185" s="79" t="e">
        <f>MAX(Table1[[#This Row],[Low Bidder 
or CM/GC]:[Bidder 23]])*D185</f>
        <v>#VALUE!</v>
      </c>
      <c r="R185" s="33" t="e">
        <f>('Standard Cost Estimate'!$J185-'Standard Cost Estimate'!$G185)/'Standard Cost Estimate'!$G185</f>
        <v>#VALUE!</v>
      </c>
      <c r="S185" s="32" t="e">
        <f>('Standard Cost Estimate'!$J185-'Standard Cost Estimate'!$M185)/'Standard Cost Estimate'!$M185</f>
        <v>#VALUE!</v>
      </c>
      <c r="T185" s="31" t="e">
        <f>'Standard Cost Estimate'!$J185-'Standard Cost Estimate'!$G185</f>
        <v>#VALUE!</v>
      </c>
      <c r="U185" s="28" t="e">
        <f>RANK('Standard Cost Estimate'!$J185,'Standard Cost Estimate'!$J$3:$J$499)</f>
        <v>#VALUE!</v>
      </c>
      <c r="V185" s="34" t="e">
        <f>LARGE('Standard Cost Estimate'!$J$3:$J$499,COUNT(J$3:'Standard Cost Estimate'!$J185))+IF(ISNUMBER(V184),V184,0)</f>
        <v>#VALUE!</v>
      </c>
      <c r="W185" s="28" t="e">
        <f>IF(V185/J$500&lt;0.8,COUNT(V$3:V185)+1,1)</f>
        <v>#VALUE!</v>
      </c>
      <c r="X185" s="35" t="e">
        <f>IF('Standard Cost Estimate'!$U185&lt;=MAX('Standard Cost Estimate'!$W$3:$W$499),"YES","NO")</f>
        <v>#VALUE!</v>
      </c>
      <c r="Y185" s="36" t="e">
        <f>IF(AND('Standard Cost Estimate'!$X185="YES",OR('Standard Cost Estimate'!$R185&gt;0.2,'Standard Cost Estimate'!$R185&lt;-0.2)),"ANALYZE"," ")</f>
        <v>#VALUE!</v>
      </c>
      <c r="Z185" s="72" t="e">
        <f>IF(AND('Standard Cost Estimate'!$X185="YES",OR('Standard Cost Estimate'!$S185&gt;0.2,'Standard Cost Estimate'!$S185&lt;-0.2)),"ANALYZE"," ")</f>
        <v>#VALUE!</v>
      </c>
      <c r="AA185" s="67" t="e">
        <f>RANK('Standard Cost Estimate'!$G185,'Standard Cost Estimate'!$G$3:$G$499)</f>
        <v>#VALUE!</v>
      </c>
      <c r="AB185" s="68" t="e">
        <f>LARGE('Standard Cost Estimate'!$G$3:$G$499,COUNT(G$3:'Standard Cost Estimate'!$G185))+IF(ISNUMBER(AB184),AB184,0)</f>
        <v>#VALUE!</v>
      </c>
      <c r="AC185" s="67" t="e">
        <f>IF(AB185/G$500&lt;0.8,COUNT(V$3:V185)+1,1)</f>
        <v>#VALUE!</v>
      </c>
      <c r="AD185" s="93" t="e">
        <f>IF('Standard Cost Estimate'!$AA185&lt;=MAX('Standard Cost Estimate'!$AC$3:$AC$499),"YES","NO")</f>
        <v>#VALUE!</v>
      </c>
      <c r="AE185" s="94" t="e">
        <f>IF(AND('Standard Cost Estimate'!$AD185="YES",ABS('Standard Cost Estimate'!$R185)&gt;0.2),"ANALYZE"," ")</f>
        <v>#VALUE!</v>
      </c>
      <c r="AF185" s="77"/>
    </row>
    <row r="186" spans="1:32" ht="15" thickBot="1" x14ac:dyDescent="0.4">
      <c r="A186" s="50" t="e">
        <f>Table1[[#This Row],[Item Line Number]]</f>
        <v>#VALUE!</v>
      </c>
      <c r="B186" s="50" t="e">
        <f>Table1[[#This Row],[Item Number]]</f>
        <v>#VALUE!</v>
      </c>
      <c r="C186" s="51" t="e">
        <f>Table1[[#This Row],[Item Description]]</f>
        <v>#VALUE!</v>
      </c>
      <c r="D186" s="50" t="e">
        <f>Table1[[#This Row],[Quantity]]</f>
        <v>#VALUE!</v>
      </c>
      <c r="E186" s="50" t="e">
        <f>Table1[[#This Row],[Units]]</f>
        <v>#VALUE!</v>
      </c>
      <c r="F186" s="52" t="e">
        <f>Table1[[#This Row],[Engineer''s Estimate (EE)]]</f>
        <v>#VALUE!</v>
      </c>
      <c r="G186" s="53" t="e">
        <f>'Standard Cost Estimate'!$D186*'Standard Cost Estimate'!$F186</f>
        <v>#VALUE!</v>
      </c>
      <c r="H186" s="54" t="e">
        <f>'Standard Cost Estimate'!$G186/G$500</f>
        <v>#VALUE!</v>
      </c>
      <c r="I186" s="52" t="e">
        <f>Table1[[#This Row],[Low Bidder 
or CM/GC]]</f>
        <v>#VALUE!</v>
      </c>
      <c r="J186" s="53" t="e">
        <f>'Standard Cost Estimate'!$I186*'Standard Cost Estimate'!$D186</f>
        <v>#VALUE!</v>
      </c>
      <c r="K186" s="55" t="e">
        <f>'Standard Cost Estimate'!$J186/J$500</f>
        <v>#VALUE!</v>
      </c>
      <c r="L186" s="52" t="e">
        <f>TRIMMEAN(Table1[[#This Row],[Low Bidder 
or CM/GC]:[Bidder 23]],2/COUNT(Table1[[#This Row],[Low Bidder 
or CM/GC]:[Bidder 23]]))</f>
        <v>#VALUE!</v>
      </c>
      <c r="M186" s="53" t="e">
        <f>IF('Standard Cost Estimate'!$D186=0,0,'Standard Cost Estimate'!$D186*'Standard Cost Estimate'!$L186)</f>
        <v>#VALUE!</v>
      </c>
      <c r="N186" s="54" t="e">
        <f>'Standard Cost Estimate'!$M186/M$500</f>
        <v>#VALUE!</v>
      </c>
      <c r="O186" s="78" t="e">
        <f>MIN(Table1[[#This Row],[Low Bidder 
or CM/GC]:[Bidder 23]])*D186</f>
        <v>#VALUE!</v>
      </c>
      <c r="P186" s="65" t="e">
        <f>Table2[[#This Row],[LB
Amount]]</f>
        <v>#VALUE!</v>
      </c>
      <c r="Q186" s="79" t="e">
        <f>MAX(Table1[[#This Row],[Low Bidder 
or CM/GC]:[Bidder 23]])*D186</f>
        <v>#VALUE!</v>
      </c>
      <c r="R186" s="33" t="e">
        <f>('Standard Cost Estimate'!$J186-'Standard Cost Estimate'!$G186)/'Standard Cost Estimate'!$G186</f>
        <v>#VALUE!</v>
      </c>
      <c r="S186" s="32" t="e">
        <f>('Standard Cost Estimate'!$J186-'Standard Cost Estimate'!$M186)/'Standard Cost Estimate'!$M186</f>
        <v>#VALUE!</v>
      </c>
      <c r="T186" s="31" t="e">
        <f>'Standard Cost Estimate'!$J186-'Standard Cost Estimate'!$G186</f>
        <v>#VALUE!</v>
      </c>
      <c r="U186" s="28" t="e">
        <f>RANK('Standard Cost Estimate'!$J186,'Standard Cost Estimate'!$J$3:$J$499)</f>
        <v>#VALUE!</v>
      </c>
      <c r="V186" s="34" t="e">
        <f>LARGE('Standard Cost Estimate'!$J$3:$J$499,COUNT(J$3:'Standard Cost Estimate'!$J186))+IF(ISNUMBER(V185),V185,0)</f>
        <v>#VALUE!</v>
      </c>
      <c r="W186" s="28" t="e">
        <f>IF(V186/J$500&lt;0.8,COUNT(V$3:V186)+1,1)</f>
        <v>#VALUE!</v>
      </c>
      <c r="X186" s="35" t="e">
        <f>IF('Standard Cost Estimate'!$U186&lt;=MAX('Standard Cost Estimate'!$W$3:$W$499),"YES","NO")</f>
        <v>#VALUE!</v>
      </c>
      <c r="Y186" s="36" t="e">
        <f>IF(AND('Standard Cost Estimate'!$X186="YES",OR('Standard Cost Estimate'!$R186&gt;0.2,'Standard Cost Estimate'!$R186&lt;-0.2)),"ANALYZE"," ")</f>
        <v>#VALUE!</v>
      </c>
      <c r="Z186" s="72" t="e">
        <f>IF(AND('Standard Cost Estimate'!$X186="YES",OR('Standard Cost Estimate'!$S186&gt;0.2,'Standard Cost Estimate'!$S186&lt;-0.2)),"ANALYZE"," ")</f>
        <v>#VALUE!</v>
      </c>
      <c r="AA186" s="67" t="e">
        <f>RANK('Standard Cost Estimate'!$G186,'Standard Cost Estimate'!$G$3:$G$499)</f>
        <v>#VALUE!</v>
      </c>
      <c r="AB186" s="68" t="e">
        <f>LARGE('Standard Cost Estimate'!$G$3:$G$499,COUNT(G$3:'Standard Cost Estimate'!$G186))+IF(ISNUMBER(AB185),AB185,0)</f>
        <v>#VALUE!</v>
      </c>
      <c r="AC186" s="67" t="e">
        <f>IF(AB186/G$500&lt;0.8,COUNT(V$3:V186)+1,1)</f>
        <v>#VALUE!</v>
      </c>
      <c r="AD186" s="93" t="e">
        <f>IF('Standard Cost Estimate'!$AA186&lt;=MAX('Standard Cost Estimate'!$AC$3:$AC$499),"YES","NO")</f>
        <v>#VALUE!</v>
      </c>
      <c r="AE186" s="94" t="e">
        <f>IF(AND('Standard Cost Estimate'!$AD186="YES",ABS('Standard Cost Estimate'!$R186)&gt;0.2),"ANALYZE"," ")</f>
        <v>#VALUE!</v>
      </c>
      <c r="AF186" s="77"/>
    </row>
    <row r="187" spans="1:32" ht="15" thickBot="1" x14ac:dyDescent="0.4">
      <c r="A187" s="50" t="e">
        <f>Table1[[#This Row],[Item Line Number]]</f>
        <v>#VALUE!</v>
      </c>
      <c r="B187" s="50" t="e">
        <f>Table1[[#This Row],[Item Number]]</f>
        <v>#VALUE!</v>
      </c>
      <c r="C187" s="51" t="e">
        <f>Table1[[#This Row],[Item Description]]</f>
        <v>#VALUE!</v>
      </c>
      <c r="D187" s="50" t="e">
        <f>Table1[[#This Row],[Quantity]]</f>
        <v>#VALUE!</v>
      </c>
      <c r="E187" s="50" t="e">
        <f>Table1[[#This Row],[Units]]</f>
        <v>#VALUE!</v>
      </c>
      <c r="F187" s="52" t="e">
        <f>Table1[[#This Row],[Engineer''s Estimate (EE)]]</f>
        <v>#VALUE!</v>
      </c>
      <c r="G187" s="53" t="e">
        <f>'Standard Cost Estimate'!$D187*'Standard Cost Estimate'!$F187</f>
        <v>#VALUE!</v>
      </c>
      <c r="H187" s="54" t="e">
        <f>'Standard Cost Estimate'!$G187/G$500</f>
        <v>#VALUE!</v>
      </c>
      <c r="I187" s="52" t="e">
        <f>Table1[[#This Row],[Low Bidder 
or CM/GC]]</f>
        <v>#VALUE!</v>
      </c>
      <c r="J187" s="53" t="e">
        <f>'Standard Cost Estimate'!$I187*'Standard Cost Estimate'!$D187</f>
        <v>#VALUE!</v>
      </c>
      <c r="K187" s="55" t="e">
        <f>'Standard Cost Estimate'!$J187/J$500</f>
        <v>#VALUE!</v>
      </c>
      <c r="L187" s="52" t="e">
        <f>TRIMMEAN(Table1[[#This Row],[Low Bidder 
or CM/GC]:[Bidder 23]],2/COUNT(Table1[[#This Row],[Low Bidder 
or CM/GC]:[Bidder 23]]))</f>
        <v>#VALUE!</v>
      </c>
      <c r="M187" s="53" t="e">
        <f>IF('Standard Cost Estimate'!$D187=0,0,'Standard Cost Estimate'!$D187*'Standard Cost Estimate'!$L187)</f>
        <v>#VALUE!</v>
      </c>
      <c r="N187" s="54" t="e">
        <f>'Standard Cost Estimate'!$M187/M$500</f>
        <v>#VALUE!</v>
      </c>
      <c r="O187" s="78" t="e">
        <f>MIN(Table1[[#This Row],[Low Bidder 
or CM/GC]:[Bidder 23]])*D187</f>
        <v>#VALUE!</v>
      </c>
      <c r="P187" s="65" t="e">
        <f>Table2[[#This Row],[LB
Amount]]</f>
        <v>#VALUE!</v>
      </c>
      <c r="Q187" s="79" t="e">
        <f>MAX(Table1[[#This Row],[Low Bidder 
or CM/GC]:[Bidder 23]])*D187</f>
        <v>#VALUE!</v>
      </c>
      <c r="R187" s="33" t="e">
        <f>('Standard Cost Estimate'!$J187-'Standard Cost Estimate'!$G187)/'Standard Cost Estimate'!$G187</f>
        <v>#VALUE!</v>
      </c>
      <c r="S187" s="32" t="e">
        <f>('Standard Cost Estimate'!$J187-'Standard Cost Estimate'!$M187)/'Standard Cost Estimate'!$M187</f>
        <v>#VALUE!</v>
      </c>
      <c r="T187" s="31" t="e">
        <f>'Standard Cost Estimate'!$J187-'Standard Cost Estimate'!$G187</f>
        <v>#VALUE!</v>
      </c>
      <c r="U187" s="28" t="e">
        <f>RANK('Standard Cost Estimate'!$J187,'Standard Cost Estimate'!$J$3:$J$499)</f>
        <v>#VALUE!</v>
      </c>
      <c r="V187" s="34" t="e">
        <f>LARGE('Standard Cost Estimate'!$J$3:$J$499,COUNT(J$3:'Standard Cost Estimate'!$J187))+IF(ISNUMBER(V186),V186,0)</f>
        <v>#VALUE!</v>
      </c>
      <c r="W187" s="28" t="e">
        <f>IF(V187/J$500&lt;0.8,COUNT(V$3:V187)+1,1)</f>
        <v>#VALUE!</v>
      </c>
      <c r="X187" s="35" t="e">
        <f>IF('Standard Cost Estimate'!$U187&lt;=MAX('Standard Cost Estimate'!$W$3:$W$499),"YES","NO")</f>
        <v>#VALUE!</v>
      </c>
      <c r="Y187" s="36" t="e">
        <f>IF(AND('Standard Cost Estimate'!$X187="YES",OR('Standard Cost Estimate'!$R187&gt;0.2,'Standard Cost Estimate'!$R187&lt;-0.2)),"ANALYZE"," ")</f>
        <v>#VALUE!</v>
      </c>
      <c r="Z187" s="72" t="e">
        <f>IF(AND('Standard Cost Estimate'!$X187="YES",OR('Standard Cost Estimate'!$S187&gt;0.2,'Standard Cost Estimate'!$S187&lt;-0.2)),"ANALYZE"," ")</f>
        <v>#VALUE!</v>
      </c>
      <c r="AA187" s="67" t="e">
        <f>RANK('Standard Cost Estimate'!$G187,'Standard Cost Estimate'!$G$3:$G$499)</f>
        <v>#VALUE!</v>
      </c>
      <c r="AB187" s="68" t="e">
        <f>LARGE('Standard Cost Estimate'!$G$3:$G$499,COUNT(G$3:'Standard Cost Estimate'!$G187))+IF(ISNUMBER(AB186),AB186,0)</f>
        <v>#VALUE!</v>
      </c>
      <c r="AC187" s="67" t="e">
        <f>IF(AB187/G$500&lt;0.8,COUNT(V$3:V187)+1,1)</f>
        <v>#VALUE!</v>
      </c>
      <c r="AD187" s="93" t="e">
        <f>IF('Standard Cost Estimate'!$AA187&lt;=MAX('Standard Cost Estimate'!$AC$3:$AC$499),"YES","NO")</f>
        <v>#VALUE!</v>
      </c>
      <c r="AE187" s="94" t="e">
        <f>IF(AND('Standard Cost Estimate'!$AD187="YES",ABS('Standard Cost Estimate'!$R187)&gt;0.2),"ANALYZE"," ")</f>
        <v>#VALUE!</v>
      </c>
      <c r="AF187" s="77"/>
    </row>
    <row r="188" spans="1:32" ht="15" thickBot="1" x14ac:dyDescent="0.4">
      <c r="A188" s="50" t="e">
        <f>Table1[[#This Row],[Item Line Number]]</f>
        <v>#VALUE!</v>
      </c>
      <c r="B188" s="50" t="e">
        <f>Table1[[#This Row],[Item Number]]</f>
        <v>#VALUE!</v>
      </c>
      <c r="C188" s="51" t="e">
        <f>Table1[[#This Row],[Item Description]]</f>
        <v>#VALUE!</v>
      </c>
      <c r="D188" s="50" t="e">
        <f>Table1[[#This Row],[Quantity]]</f>
        <v>#VALUE!</v>
      </c>
      <c r="E188" s="50" t="e">
        <f>Table1[[#This Row],[Units]]</f>
        <v>#VALUE!</v>
      </c>
      <c r="F188" s="52" t="e">
        <f>Table1[[#This Row],[Engineer''s Estimate (EE)]]</f>
        <v>#VALUE!</v>
      </c>
      <c r="G188" s="53" t="e">
        <f>'Standard Cost Estimate'!$D188*'Standard Cost Estimate'!$F188</f>
        <v>#VALUE!</v>
      </c>
      <c r="H188" s="54" t="e">
        <f>'Standard Cost Estimate'!$G188/G$500</f>
        <v>#VALUE!</v>
      </c>
      <c r="I188" s="52" t="e">
        <f>Table1[[#This Row],[Low Bidder 
or CM/GC]]</f>
        <v>#VALUE!</v>
      </c>
      <c r="J188" s="53" t="e">
        <f>'Standard Cost Estimate'!$I188*'Standard Cost Estimate'!$D188</f>
        <v>#VALUE!</v>
      </c>
      <c r="K188" s="55" t="e">
        <f>'Standard Cost Estimate'!$J188/J$500</f>
        <v>#VALUE!</v>
      </c>
      <c r="L188" s="52" t="e">
        <f>TRIMMEAN(Table1[[#This Row],[Low Bidder 
or CM/GC]:[Bidder 23]],2/COUNT(Table1[[#This Row],[Low Bidder 
or CM/GC]:[Bidder 23]]))</f>
        <v>#VALUE!</v>
      </c>
      <c r="M188" s="53" t="e">
        <f>IF('Standard Cost Estimate'!$D188=0,0,'Standard Cost Estimate'!$D188*'Standard Cost Estimate'!$L188)</f>
        <v>#VALUE!</v>
      </c>
      <c r="N188" s="54" t="e">
        <f>'Standard Cost Estimate'!$M188/M$500</f>
        <v>#VALUE!</v>
      </c>
      <c r="O188" s="78" t="e">
        <f>MIN(Table1[[#This Row],[Low Bidder 
or CM/GC]:[Bidder 23]])*D188</f>
        <v>#VALUE!</v>
      </c>
      <c r="P188" s="65" t="e">
        <f>Table2[[#This Row],[LB
Amount]]</f>
        <v>#VALUE!</v>
      </c>
      <c r="Q188" s="79" t="e">
        <f>MAX(Table1[[#This Row],[Low Bidder 
or CM/GC]:[Bidder 23]])*D188</f>
        <v>#VALUE!</v>
      </c>
      <c r="R188" s="33" t="e">
        <f>('Standard Cost Estimate'!$J188-'Standard Cost Estimate'!$G188)/'Standard Cost Estimate'!$G188</f>
        <v>#VALUE!</v>
      </c>
      <c r="S188" s="32" t="e">
        <f>('Standard Cost Estimate'!$J188-'Standard Cost Estimate'!$M188)/'Standard Cost Estimate'!$M188</f>
        <v>#VALUE!</v>
      </c>
      <c r="T188" s="31" t="e">
        <f>'Standard Cost Estimate'!$J188-'Standard Cost Estimate'!$G188</f>
        <v>#VALUE!</v>
      </c>
      <c r="U188" s="28" t="e">
        <f>RANK('Standard Cost Estimate'!$J188,'Standard Cost Estimate'!$J$3:$J$499)</f>
        <v>#VALUE!</v>
      </c>
      <c r="V188" s="34" t="e">
        <f>LARGE('Standard Cost Estimate'!$J$3:$J$499,COUNT(J$3:'Standard Cost Estimate'!$J188))+IF(ISNUMBER(V187),V187,0)</f>
        <v>#VALUE!</v>
      </c>
      <c r="W188" s="28" t="e">
        <f>IF(V188/J$500&lt;0.8,COUNT(V$3:V188)+1,1)</f>
        <v>#VALUE!</v>
      </c>
      <c r="X188" s="35" t="e">
        <f>IF('Standard Cost Estimate'!$U188&lt;=MAX('Standard Cost Estimate'!$W$3:$W$499),"YES","NO")</f>
        <v>#VALUE!</v>
      </c>
      <c r="Y188" s="36" t="e">
        <f>IF(AND('Standard Cost Estimate'!$X188="YES",OR('Standard Cost Estimate'!$R188&gt;0.2,'Standard Cost Estimate'!$R188&lt;-0.2)),"ANALYZE"," ")</f>
        <v>#VALUE!</v>
      </c>
      <c r="Z188" s="72" t="e">
        <f>IF(AND('Standard Cost Estimate'!$X188="YES",OR('Standard Cost Estimate'!$S188&gt;0.2,'Standard Cost Estimate'!$S188&lt;-0.2)),"ANALYZE"," ")</f>
        <v>#VALUE!</v>
      </c>
      <c r="AA188" s="67" t="e">
        <f>RANK('Standard Cost Estimate'!$G188,'Standard Cost Estimate'!$G$3:$G$499)</f>
        <v>#VALUE!</v>
      </c>
      <c r="AB188" s="68" t="e">
        <f>LARGE('Standard Cost Estimate'!$G$3:$G$499,COUNT(G$3:'Standard Cost Estimate'!$G188))+IF(ISNUMBER(AB187),AB187,0)</f>
        <v>#VALUE!</v>
      </c>
      <c r="AC188" s="67" t="e">
        <f>IF(AB188/G$500&lt;0.8,COUNT(V$3:V188)+1,1)</f>
        <v>#VALUE!</v>
      </c>
      <c r="AD188" s="93" t="e">
        <f>IF('Standard Cost Estimate'!$AA188&lt;=MAX('Standard Cost Estimate'!$AC$3:$AC$499),"YES","NO")</f>
        <v>#VALUE!</v>
      </c>
      <c r="AE188" s="94" t="e">
        <f>IF(AND('Standard Cost Estimate'!$AD188="YES",ABS('Standard Cost Estimate'!$R188)&gt;0.2),"ANALYZE"," ")</f>
        <v>#VALUE!</v>
      </c>
      <c r="AF188" s="77"/>
    </row>
    <row r="189" spans="1:32" ht="15" thickBot="1" x14ac:dyDescent="0.4">
      <c r="A189" s="50" t="e">
        <f>Table1[[#This Row],[Item Line Number]]</f>
        <v>#VALUE!</v>
      </c>
      <c r="B189" s="50" t="e">
        <f>Table1[[#This Row],[Item Number]]</f>
        <v>#VALUE!</v>
      </c>
      <c r="C189" s="51" t="e">
        <f>Table1[[#This Row],[Item Description]]</f>
        <v>#VALUE!</v>
      </c>
      <c r="D189" s="50" t="e">
        <f>Table1[[#This Row],[Quantity]]</f>
        <v>#VALUE!</v>
      </c>
      <c r="E189" s="50" t="e">
        <f>Table1[[#This Row],[Units]]</f>
        <v>#VALUE!</v>
      </c>
      <c r="F189" s="52" t="e">
        <f>Table1[[#This Row],[Engineer''s Estimate (EE)]]</f>
        <v>#VALUE!</v>
      </c>
      <c r="G189" s="53" t="e">
        <f>'Standard Cost Estimate'!$D189*'Standard Cost Estimate'!$F189</f>
        <v>#VALUE!</v>
      </c>
      <c r="H189" s="54" t="e">
        <f>'Standard Cost Estimate'!$G189/G$500</f>
        <v>#VALUE!</v>
      </c>
      <c r="I189" s="52" t="e">
        <f>Table1[[#This Row],[Low Bidder 
or CM/GC]]</f>
        <v>#VALUE!</v>
      </c>
      <c r="J189" s="53" t="e">
        <f>'Standard Cost Estimate'!$I189*'Standard Cost Estimate'!$D189</f>
        <v>#VALUE!</v>
      </c>
      <c r="K189" s="55" t="e">
        <f>'Standard Cost Estimate'!$J189/J$500</f>
        <v>#VALUE!</v>
      </c>
      <c r="L189" s="52" t="e">
        <f>TRIMMEAN(Table1[[#This Row],[Low Bidder 
or CM/GC]:[Bidder 23]],2/COUNT(Table1[[#This Row],[Low Bidder 
or CM/GC]:[Bidder 23]]))</f>
        <v>#VALUE!</v>
      </c>
      <c r="M189" s="53" t="e">
        <f>IF('Standard Cost Estimate'!$D189=0,0,'Standard Cost Estimate'!$D189*'Standard Cost Estimate'!$L189)</f>
        <v>#VALUE!</v>
      </c>
      <c r="N189" s="54" t="e">
        <f>'Standard Cost Estimate'!$M189/M$500</f>
        <v>#VALUE!</v>
      </c>
      <c r="O189" s="78" t="e">
        <f>MIN(Table1[[#This Row],[Low Bidder 
or CM/GC]:[Bidder 23]])*D189</f>
        <v>#VALUE!</v>
      </c>
      <c r="P189" s="65" t="e">
        <f>Table2[[#This Row],[LB
Amount]]</f>
        <v>#VALUE!</v>
      </c>
      <c r="Q189" s="79" t="e">
        <f>MAX(Table1[[#This Row],[Low Bidder 
or CM/GC]:[Bidder 23]])*D189</f>
        <v>#VALUE!</v>
      </c>
      <c r="R189" s="33" t="e">
        <f>('Standard Cost Estimate'!$J189-'Standard Cost Estimate'!$G189)/'Standard Cost Estimate'!$G189</f>
        <v>#VALUE!</v>
      </c>
      <c r="S189" s="32" t="e">
        <f>('Standard Cost Estimate'!$J189-'Standard Cost Estimate'!$M189)/'Standard Cost Estimate'!$M189</f>
        <v>#VALUE!</v>
      </c>
      <c r="T189" s="31" t="e">
        <f>'Standard Cost Estimate'!$J189-'Standard Cost Estimate'!$G189</f>
        <v>#VALUE!</v>
      </c>
      <c r="U189" s="28" t="e">
        <f>RANK('Standard Cost Estimate'!$J189,'Standard Cost Estimate'!$J$3:$J$499)</f>
        <v>#VALUE!</v>
      </c>
      <c r="V189" s="34" t="e">
        <f>LARGE('Standard Cost Estimate'!$J$3:$J$499,COUNT(J$3:'Standard Cost Estimate'!$J189))+IF(ISNUMBER(V188),V188,0)</f>
        <v>#VALUE!</v>
      </c>
      <c r="W189" s="28" t="e">
        <f>IF(V189/J$500&lt;0.8,COUNT(V$3:V189)+1,1)</f>
        <v>#VALUE!</v>
      </c>
      <c r="X189" s="35" t="e">
        <f>IF('Standard Cost Estimate'!$U189&lt;=MAX('Standard Cost Estimate'!$W$3:$W$499),"YES","NO")</f>
        <v>#VALUE!</v>
      </c>
      <c r="Y189" s="36" t="e">
        <f>IF(AND('Standard Cost Estimate'!$X189="YES",OR('Standard Cost Estimate'!$R189&gt;0.2,'Standard Cost Estimate'!$R189&lt;-0.2)),"ANALYZE"," ")</f>
        <v>#VALUE!</v>
      </c>
      <c r="Z189" s="72" t="e">
        <f>IF(AND('Standard Cost Estimate'!$X189="YES",OR('Standard Cost Estimate'!$S189&gt;0.2,'Standard Cost Estimate'!$S189&lt;-0.2)),"ANALYZE"," ")</f>
        <v>#VALUE!</v>
      </c>
      <c r="AA189" s="67" t="e">
        <f>RANK('Standard Cost Estimate'!$G189,'Standard Cost Estimate'!$G$3:$G$499)</f>
        <v>#VALUE!</v>
      </c>
      <c r="AB189" s="68" t="e">
        <f>LARGE('Standard Cost Estimate'!$G$3:$G$499,COUNT(G$3:'Standard Cost Estimate'!$G189))+IF(ISNUMBER(AB188),AB188,0)</f>
        <v>#VALUE!</v>
      </c>
      <c r="AC189" s="67" t="e">
        <f>IF(AB189/G$500&lt;0.8,COUNT(V$3:V189)+1,1)</f>
        <v>#VALUE!</v>
      </c>
      <c r="AD189" s="93" t="e">
        <f>IF('Standard Cost Estimate'!$AA189&lt;=MAX('Standard Cost Estimate'!$AC$3:$AC$499),"YES","NO")</f>
        <v>#VALUE!</v>
      </c>
      <c r="AE189" s="94" t="e">
        <f>IF(AND('Standard Cost Estimate'!$AD189="YES",ABS('Standard Cost Estimate'!$R189)&gt;0.2),"ANALYZE"," ")</f>
        <v>#VALUE!</v>
      </c>
      <c r="AF189" s="77"/>
    </row>
    <row r="190" spans="1:32" ht="15" thickBot="1" x14ac:dyDescent="0.4">
      <c r="A190" s="50" t="e">
        <f>Table1[[#This Row],[Item Line Number]]</f>
        <v>#VALUE!</v>
      </c>
      <c r="B190" s="50" t="e">
        <f>Table1[[#This Row],[Item Number]]</f>
        <v>#VALUE!</v>
      </c>
      <c r="C190" s="51" t="e">
        <f>Table1[[#This Row],[Item Description]]</f>
        <v>#VALUE!</v>
      </c>
      <c r="D190" s="50" t="e">
        <f>Table1[[#This Row],[Quantity]]</f>
        <v>#VALUE!</v>
      </c>
      <c r="E190" s="50" t="e">
        <f>Table1[[#This Row],[Units]]</f>
        <v>#VALUE!</v>
      </c>
      <c r="F190" s="52" t="e">
        <f>Table1[[#This Row],[Engineer''s Estimate (EE)]]</f>
        <v>#VALUE!</v>
      </c>
      <c r="G190" s="53" t="e">
        <f>'Standard Cost Estimate'!$D190*'Standard Cost Estimate'!$F190</f>
        <v>#VALUE!</v>
      </c>
      <c r="H190" s="54" t="e">
        <f>'Standard Cost Estimate'!$G190/G$500</f>
        <v>#VALUE!</v>
      </c>
      <c r="I190" s="52" t="e">
        <f>Table1[[#This Row],[Low Bidder 
or CM/GC]]</f>
        <v>#VALUE!</v>
      </c>
      <c r="J190" s="53" t="e">
        <f>'Standard Cost Estimate'!$I190*'Standard Cost Estimate'!$D190</f>
        <v>#VALUE!</v>
      </c>
      <c r="K190" s="55" t="e">
        <f>'Standard Cost Estimate'!$J190/J$500</f>
        <v>#VALUE!</v>
      </c>
      <c r="L190" s="52" t="e">
        <f>TRIMMEAN(Table1[[#This Row],[Low Bidder 
or CM/GC]:[Bidder 23]],2/COUNT(Table1[[#This Row],[Low Bidder 
or CM/GC]:[Bidder 23]]))</f>
        <v>#VALUE!</v>
      </c>
      <c r="M190" s="53" t="e">
        <f>IF('Standard Cost Estimate'!$D190=0,0,'Standard Cost Estimate'!$D190*'Standard Cost Estimate'!$L190)</f>
        <v>#VALUE!</v>
      </c>
      <c r="N190" s="54" t="e">
        <f>'Standard Cost Estimate'!$M190/M$500</f>
        <v>#VALUE!</v>
      </c>
      <c r="O190" s="78" t="e">
        <f>MIN(Table1[[#This Row],[Low Bidder 
or CM/GC]:[Bidder 23]])*D190</f>
        <v>#VALUE!</v>
      </c>
      <c r="P190" s="65" t="e">
        <f>Table2[[#This Row],[LB
Amount]]</f>
        <v>#VALUE!</v>
      </c>
      <c r="Q190" s="79" t="e">
        <f>MAX(Table1[[#This Row],[Low Bidder 
or CM/GC]:[Bidder 23]])*D190</f>
        <v>#VALUE!</v>
      </c>
      <c r="R190" s="33" t="e">
        <f>('Standard Cost Estimate'!$J190-'Standard Cost Estimate'!$G190)/'Standard Cost Estimate'!$G190</f>
        <v>#VALUE!</v>
      </c>
      <c r="S190" s="32" t="e">
        <f>('Standard Cost Estimate'!$J190-'Standard Cost Estimate'!$M190)/'Standard Cost Estimate'!$M190</f>
        <v>#VALUE!</v>
      </c>
      <c r="T190" s="31" t="e">
        <f>'Standard Cost Estimate'!$J190-'Standard Cost Estimate'!$G190</f>
        <v>#VALUE!</v>
      </c>
      <c r="U190" s="28" t="e">
        <f>RANK('Standard Cost Estimate'!$J190,'Standard Cost Estimate'!$J$3:$J$499)</f>
        <v>#VALUE!</v>
      </c>
      <c r="V190" s="34" t="e">
        <f>LARGE('Standard Cost Estimate'!$J$3:$J$499,COUNT(J$3:'Standard Cost Estimate'!$J190))+IF(ISNUMBER(V189),V189,0)</f>
        <v>#VALUE!</v>
      </c>
      <c r="W190" s="28" t="e">
        <f>IF(V190/J$500&lt;0.8,COUNT(V$3:V190)+1,1)</f>
        <v>#VALUE!</v>
      </c>
      <c r="X190" s="35" t="e">
        <f>IF('Standard Cost Estimate'!$U190&lt;=MAX('Standard Cost Estimate'!$W$3:$W$499),"YES","NO")</f>
        <v>#VALUE!</v>
      </c>
      <c r="Y190" s="36" t="e">
        <f>IF(AND('Standard Cost Estimate'!$X190="YES",OR('Standard Cost Estimate'!$R190&gt;0.2,'Standard Cost Estimate'!$R190&lt;-0.2)),"ANALYZE"," ")</f>
        <v>#VALUE!</v>
      </c>
      <c r="Z190" s="72" t="e">
        <f>IF(AND('Standard Cost Estimate'!$X190="YES",OR('Standard Cost Estimate'!$S190&gt;0.2,'Standard Cost Estimate'!$S190&lt;-0.2)),"ANALYZE"," ")</f>
        <v>#VALUE!</v>
      </c>
      <c r="AA190" s="67" t="e">
        <f>RANK('Standard Cost Estimate'!$G190,'Standard Cost Estimate'!$G$3:$G$499)</f>
        <v>#VALUE!</v>
      </c>
      <c r="AB190" s="68" t="e">
        <f>LARGE('Standard Cost Estimate'!$G$3:$G$499,COUNT(G$3:'Standard Cost Estimate'!$G190))+IF(ISNUMBER(AB189),AB189,0)</f>
        <v>#VALUE!</v>
      </c>
      <c r="AC190" s="67" t="e">
        <f>IF(AB190/G$500&lt;0.8,COUNT(V$3:V190)+1,1)</f>
        <v>#VALUE!</v>
      </c>
      <c r="AD190" s="93" t="e">
        <f>IF('Standard Cost Estimate'!$AA190&lt;=MAX('Standard Cost Estimate'!$AC$3:$AC$499),"YES","NO")</f>
        <v>#VALUE!</v>
      </c>
      <c r="AE190" s="94" t="e">
        <f>IF(AND('Standard Cost Estimate'!$AD190="YES",ABS('Standard Cost Estimate'!$R190)&gt;0.2),"ANALYZE"," ")</f>
        <v>#VALUE!</v>
      </c>
      <c r="AF190" s="77"/>
    </row>
    <row r="191" spans="1:32" ht="15" thickBot="1" x14ac:dyDescent="0.4">
      <c r="A191" s="50" t="e">
        <f>Table1[[#This Row],[Item Line Number]]</f>
        <v>#VALUE!</v>
      </c>
      <c r="B191" s="50" t="e">
        <f>Table1[[#This Row],[Item Number]]</f>
        <v>#VALUE!</v>
      </c>
      <c r="C191" s="51" t="e">
        <f>Table1[[#This Row],[Item Description]]</f>
        <v>#VALUE!</v>
      </c>
      <c r="D191" s="50" t="e">
        <f>Table1[[#This Row],[Quantity]]</f>
        <v>#VALUE!</v>
      </c>
      <c r="E191" s="50" t="e">
        <f>Table1[[#This Row],[Units]]</f>
        <v>#VALUE!</v>
      </c>
      <c r="F191" s="52" t="e">
        <f>Table1[[#This Row],[Engineer''s Estimate (EE)]]</f>
        <v>#VALUE!</v>
      </c>
      <c r="G191" s="53" t="e">
        <f>'Standard Cost Estimate'!$D191*'Standard Cost Estimate'!$F191</f>
        <v>#VALUE!</v>
      </c>
      <c r="H191" s="54" t="e">
        <f>'Standard Cost Estimate'!$G191/G$500</f>
        <v>#VALUE!</v>
      </c>
      <c r="I191" s="52" t="e">
        <f>Table1[[#This Row],[Low Bidder 
or CM/GC]]</f>
        <v>#VALUE!</v>
      </c>
      <c r="J191" s="53" t="e">
        <f>'Standard Cost Estimate'!$I191*'Standard Cost Estimate'!$D191</f>
        <v>#VALUE!</v>
      </c>
      <c r="K191" s="55" t="e">
        <f>'Standard Cost Estimate'!$J191/J$500</f>
        <v>#VALUE!</v>
      </c>
      <c r="L191" s="52" t="e">
        <f>TRIMMEAN(Table1[[#This Row],[Low Bidder 
or CM/GC]:[Bidder 23]],2/COUNT(Table1[[#This Row],[Low Bidder 
or CM/GC]:[Bidder 23]]))</f>
        <v>#VALUE!</v>
      </c>
      <c r="M191" s="53" t="e">
        <f>IF('Standard Cost Estimate'!$D191=0,0,'Standard Cost Estimate'!$D191*'Standard Cost Estimate'!$L191)</f>
        <v>#VALUE!</v>
      </c>
      <c r="N191" s="54" t="e">
        <f>'Standard Cost Estimate'!$M191/M$500</f>
        <v>#VALUE!</v>
      </c>
      <c r="O191" s="78" t="e">
        <f>MIN(Table1[[#This Row],[Low Bidder 
or CM/GC]:[Bidder 23]])*D191</f>
        <v>#VALUE!</v>
      </c>
      <c r="P191" s="65" t="e">
        <f>Table2[[#This Row],[LB
Amount]]</f>
        <v>#VALUE!</v>
      </c>
      <c r="Q191" s="79" t="e">
        <f>MAX(Table1[[#This Row],[Low Bidder 
or CM/GC]:[Bidder 23]])*D191</f>
        <v>#VALUE!</v>
      </c>
      <c r="R191" s="33" t="e">
        <f>('Standard Cost Estimate'!$J191-'Standard Cost Estimate'!$G191)/'Standard Cost Estimate'!$G191</f>
        <v>#VALUE!</v>
      </c>
      <c r="S191" s="32" t="e">
        <f>('Standard Cost Estimate'!$J191-'Standard Cost Estimate'!$M191)/'Standard Cost Estimate'!$M191</f>
        <v>#VALUE!</v>
      </c>
      <c r="T191" s="31" t="e">
        <f>'Standard Cost Estimate'!$J191-'Standard Cost Estimate'!$G191</f>
        <v>#VALUE!</v>
      </c>
      <c r="U191" s="28" t="e">
        <f>RANK('Standard Cost Estimate'!$J191,'Standard Cost Estimate'!$J$3:$J$499)</f>
        <v>#VALUE!</v>
      </c>
      <c r="V191" s="34" t="e">
        <f>LARGE('Standard Cost Estimate'!$J$3:$J$499,COUNT(J$3:'Standard Cost Estimate'!$J191))+IF(ISNUMBER(V190),V190,0)</f>
        <v>#VALUE!</v>
      </c>
      <c r="W191" s="28" t="e">
        <f>IF(V191/J$500&lt;0.8,COUNT(V$3:V191)+1,1)</f>
        <v>#VALUE!</v>
      </c>
      <c r="X191" s="35" t="e">
        <f>IF('Standard Cost Estimate'!$U191&lt;=MAX('Standard Cost Estimate'!$W$3:$W$499),"YES","NO")</f>
        <v>#VALUE!</v>
      </c>
      <c r="Y191" s="36" t="e">
        <f>IF(AND('Standard Cost Estimate'!$X191="YES",OR('Standard Cost Estimate'!$R191&gt;0.2,'Standard Cost Estimate'!$R191&lt;-0.2)),"ANALYZE"," ")</f>
        <v>#VALUE!</v>
      </c>
      <c r="Z191" s="72" t="e">
        <f>IF(AND('Standard Cost Estimate'!$X191="YES",OR('Standard Cost Estimate'!$S191&gt;0.2,'Standard Cost Estimate'!$S191&lt;-0.2)),"ANALYZE"," ")</f>
        <v>#VALUE!</v>
      </c>
      <c r="AA191" s="67" t="e">
        <f>RANK('Standard Cost Estimate'!$G191,'Standard Cost Estimate'!$G$3:$G$499)</f>
        <v>#VALUE!</v>
      </c>
      <c r="AB191" s="68" t="e">
        <f>LARGE('Standard Cost Estimate'!$G$3:$G$499,COUNT(G$3:'Standard Cost Estimate'!$G191))+IF(ISNUMBER(AB190),AB190,0)</f>
        <v>#VALUE!</v>
      </c>
      <c r="AC191" s="67" t="e">
        <f>IF(AB191/G$500&lt;0.8,COUNT(V$3:V191)+1,1)</f>
        <v>#VALUE!</v>
      </c>
      <c r="AD191" s="93" t="e">
        <f>IF('Standard Cost Estimate'!$AA191&lt;=MAX('Standard Cost Estimate'!$AC$3:$AC$499),"YES","NO")</f>
        <v>#VALUE!</v>
      </c>
      <c r="AE191" s="94" t="e">
        <f>IF(AND('Standard Cost Estimate'!$AD191="YES",ABS('Standard Cost Estimate'!$R191)&gt;0.2),"ANALYZE"," ")</f>
        <v>#VALUE!</v>
      </c>
      <c r="AF191" s="77"/>
    </row>
    <row r="192" spans="1:32" ht="15" thickBot="1" x14ac:dyDescent="0.4">
      <c r="A192" s="50" t="e">
        <f>Table1[[#This Row],[Item Line Number]]</f>
        <v>#VALUE!</v>
      </c>
      <c r="B192" s="50" t="e">
        <f>Table1[[#This Row],[Item Number]]</f>
        <v>#VALUE!</v>
      </c>
      <c r="C192" s="51" t="e">
        <f>Table1[[#This Row],[Item Description]]</f>
        <v>#VALUE!</v>
      </c>
      <c r="D192" s="50" t="e">
        <f>Table1[[#This Row],[Quantity]]</f>
        <v>#VALUE!</v>
      </c>
      <c r="E192" s="50" t="e">
        <f>Table1[[#This Row],[Units]]</f>
        <v>#VALUE!</v>
      </c>
      <c r="F192" s="52" t="e">
        <f>Table1[[#This Row],[Engineer''s Estimate (EE)]]</f>
        <v>#VALUE!</v>
      </c>
      <c r="G192" s="53" t="e">
        <f>'Standard Cost Estimate'!$D192*'Standard Cost Estimate'!$F192</f>
        <v>#VALUE!</v>
      </c>
      <c r="H192" s="54" t="e">
        <f>'Standard Cost Estimate'!$G192/G$500</f>
        <v>#VALUE!</v>
      </c>
      <c r="I192" s="52" t="e">
        <f>Table1[[#This Row],[Low Bidder 
or CM/GC]]</f>
        <v>#VALUE!</v>
      </c>
      <c r="J192" s="53" t="e">
        <f>'Standard Cost Estimate'!$I192*'Standard Cost Estimate'!$D192</f>
        <v>#VALUE!</v>
      </c>
      <c r="K192" s="55" t="e">
        <f>'Standard Cost Estimate'!$J192/J$500</f>
        <v>#VALUE!</v>
      </c>
      <c r="L192" s="52" t="e">
        <f>TRIMMEAN(Table1[[#This Row],[Low Bidder 
or CM/GC]:[Bidder 23]],2/COUNT(Table1[[#This Row],[Low Bidder 
or CM/GC]:[Bidder 23]]))</f>
        <v>#VALUE!</v>
      </c>
      <c r="M192" s="53" t="e">
        <f>IF('Standard Cost Estimate'!$D192=0,0,'Standard Cost Estimate'!$D192*'Standard Cost Estimate'!$L192)</f>
        <v>#VALUE!</v>
      </c>
      <c r="N192" s="54" t="e">
        <f>'Standard Cost Estimate'!$M192/M$500</f>
        <v>#VALUE!</v>
      </c>
      <c r="O192" s="78" t="e">
        <f>MIN(Table1[[#This Row],[Low Bidder 
or CM/GC]:[Bidder 23]])*D192</f>
        <v>#VALUE!</v>
      </c>
      <c r="P192" s="65" t="e">
        <f>Table2[[#This Row],[LB
Amount]]</f>
        <v>#VALUE!</v>
      </c>
      <c r="Q192" s="79" t="e">
        <f>MAX(Table1[[#This Row],[Low Bidder 
or CM/GC]:[Bidder 23]])*D192</f>
        <v>#VALUE!</v>
      </c>
      <c r="R192" s="33" t="e">
        <f>('Standard Cost Estimate'!$J192-'Standard Cost Estimate'!$G192)/'Standard Cost Estimate'!$G192</f>
        <v>#VALUE!</v>
      </c>
      <c r="S192" s="32" t="e">
        <f>('Standard Cost Estimate'!$J192-'Standard Cost Estimate'!$M192)/'Standard Cost Estimate'!$M192</f>
        <v>#VALUE!</v>
      </c>
      <c r="T192" s="31" t="e">
        <f>'Standard Cost Estimate'!$J192-'Standard Cost Estimate'!$G192</f>
        <v>#VALUE!</v>
      </c>
      <c r="U192" s="28" t="e">
        <f>RANK('Standard Cost Estimate'!$J192,'Standard Cost Estimate'!$J$3:$J$499)</f>
        <v>#VALUE!</v>
      </c>
      <c r="V192" s="34" t="e">
        <f>LARGE('Standard Cost Estimate'!$J$3:$J$499,COUNT(J$3:'Standard Cost Estimate'!$J192))+IF(ISNUMBER(V191),V191,0)</f>
        <v>#VALUE!</v>
      </c>
      <c r="W192" s="28" t="e">
        <f>IF(V192/J$500&lt;0.8,COUNT(V$3:V192)+1,1)</f>
        <v>#VALUE!</v>
      </c>
      <c r="X192" s="35" t="e">
        <f>IF('Standard Cost Estimate'!$U192&lt;=MAX('Standard Cost Estimate'!$W$3:$W$499),"YES","NO")</f>
        <v>#VALUE!</v>
      </c>
      <c r="Y192" s="36" t="e">
        <f>IF(AND('Standard Cost Estimate'!$X192="YES",OR('Standard Cost Estimate'!$R192&gt;0.2,'Standard Cost Estimate'!$R192&lt;-0.2)),"ANALYZE"," ")</f>
        <v>#VALUE!</v>
      </c>
      <c r="Z192" s="72" t="e">
        <f>IF(AND('Standard Cost Estimate'!$X192="YES",OR('Standard Cost Estimate'!$S192&gt;0.2,'Standard Cost Estimate'!$S192&lt;-0.2)),"ANALYZE"," ")</f>
        <v>#VALUE!</v>
      </c>
      <c r="AA192" s="67" t="e">
        <f>RANK('Standard Cost Estimate'!$G192,'Standard Cost Estimate'!$G$3:$G$499)</f>
        <v>#VALUE!</v>
      </c>
      <c r="AB192" s="68" t="e">
        <f>LARGE('Standard Cost Estimate'!$G$3:$G$499,COUNT(G$3:'Standard Cost Estimate'!$G192))+IF(ISNUMBER(AB191),AB191,0)</f>
        <v>#VALUE!</v>
      </c>
      <c r="AC192" s="67" t="e">
        <f>IF(AB192/G$500&lt;0.8,COUNT(V$3:V192)+1,1)</f>
        <v>#VALUE!</v>
      </c>
      <c r="AD192" s="93" t="e">
        <f>IF('Standard Cost Estimate'!$AA192&lt;=MAX('Standard Cost Estimate'!$AC$3:$AC$499),"YES","NO")</f>
        <v>#VALUE!</v>
      </c>
      <c r="AE192" s="94" t="e">
        <f>IF(AND('Standard Cost Estimate'!$AD192="YES",ABS('Standard Cost Estimate'!$R192)&gt;0.2),"ANALYZE"," ")</f>
        <v>#VALUE!</v>
      </c>
      <c r="AF192" s="77"/>
    </row>
    <row r="193" spans="1:32" ht="15" thickBot="1" x14ac:dyDescent="0.4">
      <c r="A193" s="50" t="e">
        <f>Table1[[#This Row],[Item Line Number]]</f>
        <v>#VALUE!</v>
      </c>
      <c r="B193" s="50" t="e">
        <f>Table1[[#This Row],[Item Number]]</f>
        <v>#VALUE!</v>
      </c>
      <c r="C193" s="51" t="e">
        <f>Table1[[#This Row],[Item Description]]</f>
        <v>#VALUE!</v>
      </c>
      <c r="D193" s="50" t="e">
        <f>Table1[[#This Row],[Quantity]]</f>
        <v>#VALUE!</v>
      </c>
      <c r="E193" s="50" t="e">
        <f>Table1[[#This Row],[Units]]</f>
        <v>#VALUE!</v>
      </c>
      <c r="F193" s="52" t="e">
        <f>Table1[[#This Row],[Engineer''s Estimate (EE)]]</f>
        <v>#VALUE!</v>
      </c>
      <c r="G193" s="53" t="e">
        <f>'Standard Cost Estimate'!$D193*'Standard Cost Estimate'!$F193</f>
        <v>#VALUE!</v>
      </c>
      <c r="H193" s="54" t="e">
        <f>'Standard Cost Estimate'!$G193/G$500</f>
        <v>#VALUE!</v>
      </c>
      <c r="I193" s="52" t="e">
        <f>Table1[[#This Row],[Low Bidder 
or CM/GC]]</f>
        <v>#VALUE!</v>
      </c>
      <c r="J193" s="53" t="e">
        <f>'Standard Cost Estimate'!$I193*'Standard Cost Estimate'!$D193</f>
        <v>#VALUE!</v>
      </c>
      <c r="K193" s="55" t="e">
        <f>'Standard Cost Estimate'!$J193/J$500</f>
        <v>#VALUE!</v>
      </c>
      <c r="L193" s="52" t="e">
        <f>TRIMMEAN(Table1[[#This Row],[Low Bidder 
or CM/GC]:[Bidder 23]],2/COUNT(Table1[[#This Row],[Low Bidder 
or CM/GC]:[Bidder 23]]))</f>
        <v>#VALUE!</v>
      </c>
      <c r="M193" s="53" t="e">
        <f>IF('Standard Cost Estimate'!$D193=0,0,'Standard Cost Estimate'!$D193*'Standard Cost Estimate'!$L193)</f>
        <v>#VALUE!</v>
      </c>
      <c r="N193" s="54" t="e">
        <f>'Standard Cost Estimate'!$M193/M$500</f>
        <v>#VALUE!</v>
      </c>
      <c r="O193" s="78" t="e">
        <f>MIN(Table1[[#This Row],[Low Bidder 
or CM/GC]:[Bidder 23]])*D193</f>
        <v>#VALUE!</v>
      </c>
      <c r="P193" s="65" t="e">
        <f>Table2[[#This Row],[LB
Amount]]</f>
        <v>#VALUE!</v>
      </c>
      <c r="Q193" s="79" t="e">
        <f>MAX(Table1[[#This Row],[Low Bidder 
or CM/GC]:[Bidder 23]])*D193</f>
        <v>#VALUE!</v>
      </c>
      <c r="R193" s="33" t="e">
        <f>('Standard Cost Estimate'!$J193-'Standard Cost Estimate'!$G193)/'Standard Cost Estimate'!$G193</f>
        <v>#VALUE!</v>
      </c>
      <c r="S193" s="32" t="e">
        <f>('Standard Cost Estimate'!$J193-'Standard Cost Estimate'!$M193)/'Standard Cost Estimate'!$M193</f>
        <v>#VALUE!</v>
      </c>
      <c r="T193" s="31" t="e">
        <f>'Standard Cost Estimate'!$J193-'Standard Cost Estimate'!$G193</f>
        <v>#VALUE!</v>
      </c>
      <c r="U193" s="28" t="e">
        <f>RANK('Standard Cost Estimate'!$J193,'Standard Cost Estimate'!$J$3:$J$499)</f>
        <v>#VALUE!</v>
      </c>
      <c r="V193" s="34" t="e">
        <f>LARGE('Standard Cost Estimate'!$J$3:$J$499,COUNT(J$3:'Standard Cost Estimate'!$J193))+IF(ISNUMBER(V192),V192,0)</f>
        <v>#VALUE!</v>
      </c>
      <c r="W193" s="28" t="e">
        <f>IF(V193/J$500&lt;0.8,COUNT(V$3:V193)+1,1)</f>
        <v>#VALUE!</v>
      </c>
      <c r="X193" s="35" t="e">
        <f>IF('Standard Cost Estimate'!$U193&lt;=MAX('Standard Cost Estimate'!$W$3:$W$499),"YES","NO")</f>
        <v>#VALUE!</v>
      </c>
      <c r="Y193" s="36" t="e">
        <f>IF(AND('Standard Cost Estimate'!$X193="YES",OR('Standard Cost Estimate'!$R193&gt;0.2,'Standard Cost Estimate'!$R193&lt;-0.2)),"ANALYZE"," ")</f>
        <v>#VALUE!</v>
      </c>
      <c r="Z193" s="72" t="e">
        <f>IF(AND('Standard Cost Estimate'!$X193="YES",OR('Standard Cost Estimate'!$S193&gt;0.2,'Standard Cost Estimate'!$S193&lt;-0.2)),"ANALYZE"," ")</f>
        <v>#VALUE!</v>
      </c>
      <c r="AA193" s="67" t="e">
        <f>RANK('Standard Cost Estimate'!$G193,'Standard Cost Estimate'!$G$3:$G$499)</f>
        <v>#VALUE!</v>
      </c>
      <c r="AB193" s="68" t="e">
        <f>LARGE('Standard Cost Estimate'!$G$3:$G$499,COUNT(G$3:'Standard Cost Estimate'!$G193))+IF(ISNUMBER(AB192),AB192,0)</f>
        <v>#VALUE!</v>
      </c>
      <c r="AC193" s="67" t="e">
        <f>IF(AB193/G$500&lt;0.8,COUNT(V$3:V193)+1,1)</f>
        <v>#VALUE!</v>
      </c>
      <c r="AD193" s="93" t="e">
        <f>IF('Standard Cost Estimate'!$AA193&lt;=MAX('Standard Cost Estimate'!$AC$3:$AC$499),"YES","NO")</f>
        <v>#VALUE!</v>
      </c>
      <c r="AE193" s="94" t="e">
        <f>IF(AND('Standard Cost Estimate'!$AD193="YES",ABS('Standard Cost Estimate'!$R193)&gt;0.2),"ANALYZE"," ")</f>
        <v>#VALUE!</v>
      </c>
      <c r="AF193" s="77"/>
    </row>
    <row r="194" spans="1:32" ht="15" thickBot="1" x14ac:dyDescent="0.4">
      <c r="A194" s="50" t="e">
        <f>Table1[[#This Row],[Item Line Number]]</f>
        <v>#VALUE!</v>
      </c>
      <c r="B194" s="50" t="e">
        <f>Table1[[#This Row],[Item Number]]</f>
        <v>#VALUE!</v>
      </c>
      <c r="C194" s="51" t="e">
        <f>Table1[[#This Row],[Item Description]]</f>
        <v>#VALUE!</v>
      </c>
      <c r="D194" s="50" t="e">
        <f>Table1[[#This Row],[Quantity]]</f>
        <v>#VALUE!</v>
      </c>
      <c r="E194" s="50" t="e">
        <f>Table1[[#This Row],[Units]]</f>
        <v>#VALUE!</v>
      </c>
      <c r="F194" s="52" t="e">
        <f>Table1[[#This Row],[Engineer''s Estimate (EE)]]</f>
        <v>#VALUE!</v>
      </c>
      <c r="G194" s="53" t="e">
        <f>'Standard Cost Estimate'!$D194*'Standard Cost Estimate'!$F194</f>
        <v>#VALUE!</v>
      </c>
      <c r="H194" s="54" t="e">
        <f>'Standard Cost Estimate'!$G194/G$500</f>
        <v>#VALUE!</v>
      </c>
      <c r="I194" s="52" t="e">
        <f>Table1[[#This Row],[Low Bidder 
or CM/GC]]</f>
        <v>#VALUE!</v>
      </c>
      <c r="J194" s="53" t="e">
        <f>'Standard Cost Estimate'!$I194*'Standard Cost Estimate'!$D194</f>
        <v>#VALUE!</v>
      </c>
      <c r="K194" s="55" t="e">
        <f>'Standard Cost Estimate'!$J194/J$500</f>
        <v>#VALUE!</v>
      </c>
      <c r="L194" s="52" t="e">
        <f>TRIMMEAN(Table1[[#This Row],[Low Bidder 
or CM/GC]:[Bidder 23]],2/COUNT(Table1[[#This Row],[Low Bidder 
or CM/GC]:[Bidder 23]]))</f>
        <v>#VALUE!</v>
      </c>
      <c r="M194" s="53" t="e">
        <f>IF('Standard Cost Estimate'!$D194=0,0,'Standard Cost Estimate'!$D194*'Standard Cost Estimate'!$L194)</f>
        <v>#VALUE!</v>
      </c>
      <c r="N194" s="54" t="e">
        <f>'Standard Cost Estimate'!$M194/M$500</f>
        <v>#VALUE!</v>
      </c>
      <c r="O194" s="78" t="e">
        <f>MIN(Table1[[#This Row],[Low Bidder 
or CM/GC]:[Bidder 23]])*D194</f>
        <v>#VALUE!</v>
      </c>
      <c r="P194" s="65" t="e">
        <f>Table2[[#This Row],[LB
Amount]]</f>
        <v>#VALUE!</v>
      </c>
      <c r="Q194" s="79" t="e">
        <f>MAX(Table1[[#This Row],[Low Bidder 
or CM/GC]:[Bidder 23]])*D194</f>
        <v>#VALUE!</v>
      </c>
      <c r="R194" s="33" t="e">
        <f>('Standard Cost Estimate'!$J194-'Standard Cost Estimate'!$G194)/'Standard Cost Estimate'!$G194</f>
        <v>#VALUE!</v>
      </c>
      <c r="S194" s="32" t="e">
        <f>('Standard Cost Estimate'!$J194-'Standard Cost Estimate'!$M194)/'Standard Cost Estimate'!$M194</f>
        <v>#VALUE!</v>
      </c>
      <c r="T194" s="31" t="e">
        <f>'Standard Cost Estimate'!$J194-'Standard Cost Estimate'!$G194</f>
        <v>#VALUE!</v>
      </c>
      <c r="U194" s="28" t="e">
        <f>RANK('Standard Cost Estimate'!$J194,'Standard Cost Estimate'!$J$3:$J$499)</f>
        <v>#VALUE!</v>
      </c>
      <c r="V194" s="34" t="e">
        <f>LARGE('Standard Cost Estimate'!$J$3:$J$499,COUNT(J$3:'Standard Cost Estimate'!$J194))+IF(ISNUMBER(V193),V193,0)</f>
        <v>#VALUE!</v>
      </c>
      <c r="W194" s="28" t="e">
        <f>IF(V194/J$500&lt;0.8,COUNT(V$3:V194)+1,1)</f>
        <v>#VALUE!</v>
      </c>
      <c r="X194" s="35" t="e">
        <f>IF('Standard Cost Estimate'!$U194&lt;=MAX('Standard Cost Estimate'!$W$3:$W$499),"YES","NO")</f>
        <v>#VALUE!</v>
      </c>
      <c r="Y194" s="36" t="e">
        <f>IF(AND('Standard Cost Estimate'!$X194="YES",OR('Standard Cost Estimate'!$R194&gt;0.2,'Standard Cost Estimate'!$R194&lt;-0.2)),"ANALYZE"," ")</f>
        <v>#VALUE!</v>
      </c>
      <c r="Z194" s="72" t="e">
        <f>IF(AND('Standard Cost Estimate'!$X194="YES",OR('Standard Cost Estimate'!$S194&gt;0.2,'Standard Cost Estimate'!$S194&lt;-0.2)),"ANALYZE"," ")</f>
        <v>#VALUE!</v>
      </c>
      <c r="AA194" s="67" t="e">
        <f>RANK('Standard Cost Estimate'!$G194,'Standard Cost Estimate'!$G$3:$G$499)</f>
        <v>#VALUE!</v>
      </c>
      <c r="AB194" s="68" t="e">
        <f>LARGE('Standard Cost Estimate'!$G$3:$G$499,COUNT(G$3:'Standard Cost Estimate'!$G194))+IF(ISNUMBER(AB193),AB193,0)</f>
        <v>#VALUE!</v>
      </c>
      <c r="AC194" s="67" t="e">
        <f>IF(AB194/G$500&lt;0.8,COUNT(V$3:V194)+1,1)</f>
        <v>#VALUE!</v>
      </c>
      <c r="AD194" s="93" t="e">
        <f>IF('Standard Cost Estimate'!$AA194&lt;=MAX('Standard Cost Estimate'!$AC$3:$AC$499),"YES","NO")</f>
        <v>#VALUE!</v>
      </c>
      <c r="AE194" s="94" t="e">
        <f>IF(AND('Standard Cost Estimate'!$AD194="YES",ABS('Standard Cost Estimate'!$R194)&gt;0.2),"ANALYZE"," ")</f>
        <v>#VALUE!</v>
      </c>
      <c r="AF194" s="77"/>
    </row>
    <row r="195" spans="1:32" ht="15" thickBot="1" x14ac:dyDescent="0.4">
      <c r="A195" s="50" t="e">
        <f>Table1[[#This Row],[Item Line Number]]</f>
        <v>#VALUE!</v>
      </c>
      <c r="B195" s="50" t="e">
        <f>Table1[[#This Row],[Item Number]]</f>
        <v>#VALUE!</v>
      </c>
      <c r="C195" s="51" t="e">
        <f>Table1[[#This Row],[Item Description]]</f>
        <v>#VALUE!</v>
      </c>
      <c r="D195" s="50" t="e">
        <f>Table1[[#This Row],[Quantity]]</f>
        <v>#VALUE!</v>
      </c>
      <c r="E195" s="50" t="e">
        <f>Table1[[#This Row],[Units]]</f>
        <v>#VALUE!</v>
      </c>
      <c r="F195" s="52" t="e">
        <f>Table1[[#This Row],[Engineer''s Estimate (EE)]]</f>
        <v>#VALUE!</v>
      </c>
      <c r="G195" s="53" t="e">
        <f>'Standard Cost Estimate'!$D195*'Standard Cost Estimate'!$F195</f>
        <v>#VALUE!</v>
      </c>
      <c r="H195" s="54" t="e">
        <f>'Standard Cost Estimate'!$G195/G$500</f>
        <v>#VALUE!</v>
      </c>
      <c r="I195" s="52" t="e">
        <f>Table1[[#This Row],[Low Bidder 
or CM/GC]]</f>
        <v>#VALUE!</v>
      </c>
      <c r="J195" s="53" t="e">
        <f>'Standard Cost Estimate'!$I195*'Standard Cost Estimate'!$D195</f>
        <v>#VALUE!</v>
      </c>
      <c r="K195" s="55" t="e">
        <f>'Standard Cost Estimate'!$J195/J$500</f>
        <v>#VALUE!</v>
      </c>
      <c r="L195" s="52" t="e">
        <f>TRIMMEAN(Table1[[#This Row],[Low Bidder 
or CM/GC]:[Bidder 23]],2/COUNT(Table1[[#This Row],[Low Bidder 
or CM/GC]:[Bidder 23]]))</f>
        <v>#VALUE!</v>
      </c>
      <c r="M195" s="53" t="e">
        <f>IF('Standard Cost Estimate'!$D195=0,0,'Standard Cost Estimate'!$D195*'Standard Cost Estimate'!$L195)</f>
        <v>#VALUE!</v>
      </c>
      <c r="N195" s="54" t="e">
        <f>'Standard Cost Estimate'!$M195/M$500</f>
        <v>#VALUE!</v>
      </c>
      <c r="O195" s="78" t="e">
        <f>MIN(Table1[[#This Row],[Low Bidder 
or CM/GC]:[Bidder 23]])*D195</f>
        <v>#VALUE!</v>
      </c>
      <c r="P195" s="65" t="e">
        <f>Table2[[#This Row],[LB
Amount]]</f>
        <v>#VALUE!</v>
      </c>
      <c r="Q195" s="79" t="e">
        <f>MAX(Table1[[#This Row],[Low Bidder 
or CM/GC]:[Bidder 23]])*D195</f>
        <v>#VALUE!</v>
      </c>
      <c r="R195" s="33" t="e">
        <f>('Standard Cost Estimate'!$J195-'Standard Cost Estimate'!$G195)/'Standard Cost Estimate'!$G195</f>
        <v>#VALUE!</v>
      </c>
      <c r="S195" s="32" t="e">
        <f>('Standard Cost Estimate'!$J195-'Standard Cost Estimate'!$M195)/'Standard Cost Estimate'!$M195</f>
        <v>#VALUE!</v>
      </c>
      <c r="T195" s="31" t="e">
        <f>'Standard Cost Estimate'!$J195-'Standard Cost Estimate'!$G195</f>
        <v>#VALUE!</v>
      </c>
      <c r="U195" s="28" t="e">
        <f>RANK('Standard Cost Estimate'!$J195,'Standard Cost Estimate'!$J$3:$J$499)</f>
        <v>#VALUE!</v>
      </c>
      <c r="V195" s="34" t="e">
        <f>LARGE('Standard Cost Estimate'!$J$3:$J$499,COUNT(J$3:'Standard Cost Estimate'!$J195))+IF(ISNUMBER(V194),V194,0)</f>
        <v>#VALUE!</v>
      </c>
      <c r="W195" s="28" t="e">
        <f>IF(V195/J$500&lt;0.8,COUNT(V$3:V195)+1,1)</f>
        <v>#VALUE!</v>
      </c>
      <c r="X195" s="35" t="e">
        <f>IF('Standard Cost Estimate'!$U195&lt;=MAX('Standard Cost Estimate'!$W$3:$W$499),"YES","NO")</f>
        <v>#VALUE!</v>
      </c>
      <c r="Y195" s="36" t="e">
        <f>IF(AND('Standard Cost Estimate'!$X195="YES",OR('Standard Cost Estimate'!$R195&gt;0.2,'Standard Cost Estimate'!$R195&lt;-0.2)),"ANALYZE"," ")</f>
        <v>#VALUE!</v>
      </c>
      <c r="Z195" s="72" t="e">
        <f>IF(AND('Standard Cost Estimate'!$X195="YES",OR('Standard Cost Estimate'!$S195&gt;0.2,'Standard Cost Estimate'!$S195&lt;-0.2)),"ANALYZE"," ")</f>
        <v>#VALUE!</v>
      </c>
      <c r="AA195" s="67" t="e">
        <f>RANK('Standard Cost Estimate'!$G195,'Standard Cost Estimate'!$G$3:$G$499)</f>
        <v>#VALUE!</v>
      </c>
      <c r="AB195" s="68" t="e">
        <f>LARGE('Standard Cost Estimate'!$G$3:$G$499,COUNT(G$3:'Standard Cost Estimate'!$G195))+IF(ISNUMBER(AB194),AB194,0)</f>
        <v>#VALUE!</v>
      </c>
      <c r="AC195" s="67" t="e">
        <f>IF(AB195/G$500&lt;0.8,COUNT(V$3:V195)+1,1)</f>
        <v>#VALUE!</v>
      </c>
      <c r="AD195" s="93" t="e">
        <f>IF('Standard Cost Estimate'!$AA195&lt;=MAX('Standard Cost Estimate'!$AC$3:$AC$499),"YES","NO")</f>
        <v>#VALUE!</v>
      </c>
      <c r="AE195" s="94" t="e">
        <f>IF(AND('Standard Cost Estimate'!$AD195="YES",ABS('Standard Cost Estimate'!$R195)&gt;0.2),"ANALYZE"," ")</f>
        <v>#VALUE!</v>
      </c>
      <c r="AF195" s="77"/>
    </row>
    <row r="196" spans="1:32" ht="15" thickBot="1" x14ac:dyDescent="0.4">
      <c r="A196" s="50" t="e">
        <f>Table1[[#This Row],[Item Line Number]]</f>
        <v>#VALUE!</v>
      </c>
      <c r="B196" s="50" t="e">
        <f>Table1[[#This Row],[Item Number]]</f>
        <v>#VALUE!</v>
      </c>
      <c r="C196" s="51" t="e">
        <f>Table1[[#This Row],[Item Description]]</f>
        <v>#VALUE!</v>
      </c>
      <c r="D196" s="50" t="e">
        <f>Table1[[#This Row],[Quantity]]</f>
        <v>#VALUE!</v>
      </c>
      <c r="E196" s="50" t="e">
        <f>Table1[[#This Row],[Units]]</f>
        <v>#VALUE!</v>
      </c>
      <c r="F196" s="52" t="e">
        <f>Table1[[#This Row],[Engineer''s Estimate (EE)]]</f>
        <v>#VALUE!</v>
      </c>
      <c r="G196" s="53" t="e">
        <f>'Standard Cost Estimate'!$D196*'Standard Cost Estimate'!$F196</f>
        <v>#VALUE!</v>
      </c>
      <c r="H196" s="54" t="e">
        <f>'Standard Cost Estimate'!$G196/G$500</f>
        <v>#VALUE!</v>
      </c>
      <c r="I196" s="52" t="e">
        <f>Table1[[#This Row],[Low Bidder 
or CM/GC]]</f>
        <v>#VALUE!</v>
      </c>
      <c r="J196" s="53" t="e">
        <f>'Standard Cost Estimate'!$I196*'Standard Cost Estimate'!$D196</f>
        <v>#VALUE!</v>
      </c>
      <c r="K196" s="55" t="e">
        <f>'Standard Cost Estimate'!$J196/J$500</f>
        <v>#VALUE!</v>
      </c>
      <c r="L196" s="52" t="e">
        <f>TRIMMEAN(Table1[[#This Row],[Low Bidder 
or CM/GC]:[Bidder 23]],2/COUNT(Table1[[#This Row],[Low Bidder 
or CM/GC]:[Bidder 23]]))</f>
        <v>#VALUE!</v>
      </c>
      <c r="M196" s="53" t="e">
        <f>IF('Standard Cost Estimate'!$D196=0,0,'Standard Cost Estimate'!$D196*'Standard Cost Estimate'!$L196)</f>
        <v>#VALUE!</v>
      </c>
      <c r="N196" s="54" t="e">
        <f>'Standard Cost Estimate'!$M196/M$500</f>
        <v>#VALUE!</v>
      </c>
      <c r="O196" s="78" t="e">
        <f>MIN(Table1[[#This Row],[Low Bidder 
or CM/GC]:[Bidder 23]])*D196</f>
        <v>#VALUE!</v>
      </c>
      <c r="P196" s="65" t="e">
        <f>Table2[[#This Row],[LB
Amount]]</f>
        <v>#VALUE!</v>
      </c>
      <c r="Q196" s="79" t="e">
        <f>MAX(Table1[[#This Row],[Low Bidder 
or CM/GC]:[Bidder 23]])*D196</f>
        <v>#VALUE!</v>
      </c>
      <c r="R196" s="33" t="e">
        <f>('Standard Cost Estimate'!$J196-'Standard Cost Estimate'!$G196)/'Standard Cost Estimate'!$G196</f>
        <v>#VALUE!</v>
      </c>
      <c r="S196" s="32" t="e">
        <f>('Standard Cost Estimate'!$J196-'Standard Cost Estimate'!$M196)/'Standard Cost Estimate'!$M196</f>
        <v>#VALUE!</v>
      </c>
      <c r="T196" s="31" t="e">
        <f>'Standard Cost Estimate'!$J196-'Standard Cost Estimate'!$G196</f>
        <v>#VALUE!</v>
      </c>
      <c r="U196" s="28" t="e">
        <f>RANK('Standard Cost Estimate'!$J196,'Standard Cost Estimate'!$J$3:$J$499)</f>
        <v>#VALUE!</v>
      </c>
      <c r="V196" s="34" t="e">
        <f>LARGE('Standard Cost Estimate'!$J$3:$J$499,COUNT(J$3:'Standard Cost Estimate'!$J196))+IF(ISNUMBER(V195),V195,0)</f>
        <v>#VALUE!</v>
      </c>
      <c r="W196" s="28" t="e">
        <f>IF(V196/J$500&lt;0.8,COUNT(V$3:V196)+1,1)</f>
        <v>#VALUE!</v>
      </c>
      <c r="X196" s="35" t="e">
        <f>IF('Standard Cost Estimate'!$U196&lt;=MAX('Standard Cost Estimate'!$W$3:$W$499),"YES","NO")</f>
        <v>#VALUE!</v>
      </c>
      <c r="Y196" s="36" t="e">
        <f>IF(AND('Standard Cost Estimate'!$X196="YES",OR('Standard Cost Estimate'!$R196&gt;0.2,'Standard Cost Estimate'!$R196&lt;-0.2)),"ANALYZE"," ")</f>
        <v>#VALUE!</v>
      </c>
      <c r="Z196" s="72" t="e">
        <f>IF(AND('Standard Cost Estimate'!$X196="YES",OR('Standard Cost Estimate'!$S196&gt;0.2,'Standard Cost Estimate'!$S196&lt;-0.2)),"ANALYZE"," ")</f>
        <v>#VALUE!</v>
      </c>
      <c r="AA196" s="67" t="e">
        <f>RANK('Standard Cost Estimate'!$G196,'Standard Cost Estimate'!$G$3:$G$499)</f>
        <v>#VALUE!</v>
      </c>
      <c r="AB196" s="68" t="e">
        <f>LARGE('Standard Cost Estimate'!$G$3:$G$499,COUNT(G$3:'Standard Cost Estimate'!$G196))+IF(ISNUMBER(AB195),AB195,0)</f>
        <v>#VALUE!</v>
      </c>
      <c r="AC196" s="67" t="e">
        <f>IF(AB196/G$500&lt;0.8,COUNT(V$3:V196)+1,1)</f>
        <v>#VALUE!</v>
      </c>
      <c r="AD196" s="93" t="e">
        <f>IF('Standard Cost Estimate'!$AA196&lt;=MAX('Standard Cost Estimate'!$AC$3:$AC$499),"YES","NO")</f>
        <v>#VALUE!</v>
      </c>
      <c r="AE196" s="94" t="e">
        <f>IF(AND('Standard Cost Estimate'!$AD196="YES",ABS('Standard Cost Estimate'!$R196)&gt;0.2),"ANALYZE"," ")</f>
        <v>#VALUE!</v>
      </c>
      <c r="AF196" s="77"/>
    </row>
    <row r="197" spans="1:32" ht="15" thickBot="1" x14ac:dyDescent="0.4">
      <c r="A197" s="50" t="e">
        <f>Table1[[#This Row],[Item Line Number]]</f>
        <v>#VALUE!</v>
      </c>
      <c r="B197" s="50" t="e">
        <f>Table1[[#This Row],[Item Number]]</f>
        <v>#VALUE!</v>
      </c>
      <c r="C197" s="51" t="e">
        <f>Table1[[#This Row],[Item Description]]</f>
        <v>#VALUE!</v>
      </c>
      <c r="D197" s="50" t="e">
        <f>Table1[[#This Row],[Quantity]]</f>
        <v>#VALUE!</v>
      </c>
      <c r="E197" s="50" t="e">
        <f>Table1[[#This Row],[Units]]</f>
        <v>#VALUE!</v>
      </c>
      <c r="F197" s="52" t="e">
        <f>Table1[[#This Row],[Engineer''s Estimate (EE)]]</f>
        <v>#VALUE!</v>
      </c>
      <c r="G197" s="53" t="e">
        <f>'Standard Cost Estimate'!$D197*'Standard Cost Estimate'!$F197</f>
        <v>#VALUE!</v>
      </c>
      <c r="H197" s="54" t="e">
        <f>'Standard Cost Estimate'!$G197/G$500</f>
        <v>#VALUE!</v>
      </c>
      <c r="I197" s="52" t="e">
        <f>Table1[[#This Row],[Low Bidder 
or CM/GC]]</f>
        <v>#VALUE!</v>
      </c>
      <c r="J197" s="53" t="e">
        <f>'Standard Cost Estimate'!$I197*'Standard Cost Estimate'!$D197</f>
        <v>#VALUE!</v>
      </c>
      <c r="K197" s="55" t="e">
        <f>'Standard Cost Estimate'!$J197/J$500</f>
        <v>#VALUE!</v>
      </c>
      <c r="L197" s="52" t="e">
        <f>TRIMMEAN(Table1[[#This Row],[Low Bidder 
or CM/GC]:[Bidder 23]],2/COUNT(Table1[[#This Row],[Low Bidder 
or CM/GC]:[Bidder 23]]))</f>
        <v>#VALUE!</v>
      </c>
      <c r="M197" s="53" t="e">
        <f>IF('Standard Cost Estimate'!$D197=0,0,'Standard Cost Estimate'!$D197*'Standard Cost Estimate'!$L197)</f>
        <v>#VALUE!</v>
      </c>
      <c r="N197" s="54" t="e">
        <f>'Standard Cost Estimate'!$M197/M$500</f>
        <v>#VALUE!</v>
      </c>
      <c r="O197" s="78" t="e">
        <f>MIN(Table1[[#This Row],[Low Bidder 
or CM/GC]:[Bidder 23]])*D197</f>
        <v>#VALUE!</v>
      </c>
      <c r="P197" s="65" t="e">
        <f>Table2[[#This Row],[LB
Amount]]</f>
        <v>#VALUE!</v>
      </c>
      <c r="Q197" s="79" t="e">
        <f>MAX(Table1[[#This Row],[Low Bidder 
or CM/GC]:[Bidder 23]])*D197</f>
        <v>#VALUE!</v>
      </c>
      <c r="R197" s="33" t="e">
        <f>('Standard Cost Estimate'!$J197-'Standard Cost Estimate'!$G197)/'Standard Cost Estimate'!$G197</f>
        <v>#VALUE!</v>
      </c>
      <c r="S197" s="32" t="e">
        <f>('Standard Cost Estimate'!$J197-'Standard Cost Estimate'!$M197)/'Standard Cost Estimate'!$M197</f>
        <v>#VALUE!</v>
      </c>
      <c r="T197" s="31" t="e">
        <f>'Standard Cost Estimate'!$J197-'Standard Cost Estimate'!$G197</f>
        <v>#VALUE!</v>
      </c>
      <c r="U197" s="28" t="e">
        <f>RANK('Standard Cost Estimate'!$J197,'Standard Cost Estimate'!$J$3:$J$499)</f>
        <v>#VALUE!</v>
      </c>
      <c r="V197" s="34" t="e">
        <f>LARGE('Standard Cost Estimate'!$J$3:$J$499,COUNT(J$3:'Standard Cost Estimate'!$J197))+IF(ISNUMBER(V196),V196,0)</f>
        <v>#VALUE!</v>
      </c>
      <c r="W197" s="28" t="e">
        <f>IF(V197/J$500&lt;0.8,COUNT(V$3:V197)+1,1)</f>
        <v>#VALUE!</v>
      </c>
      <c r="X197" s="35" t="e">
        <f>IF('Standard Cost Estimate'!$U197&lt;=MAX('Standard Cost Estimate'!$W$3:$W$499),"YES","NO")</f>
        <v>#VALUE!</v>
      </c>
      <c r="Y197" s="36" t="e">
        <f>IF(AND('Standard Cost Estimate'!$X197="YES",OR('Standard Cost Estimate'!$R197&gt;0.2,'Standard Cost Estimate'!$R197&lt;-0.2)),"ANALYZE"," ")</f>
        <v>#VALUE!</v>
      </c>
      <c r="Z197" s="72" t="e">
        <f>IF(AND('Standard Cost Estimate'!$X197="YES",OR('Standard Cost Estimate'!$S197&gt;0.2,'Standard Cost Estimate'!$S197&lt;-0.2)),"ANALYZE"," ")</f>
        <v>#VALUE!</v>
      </c>
      <c r="AA197" s="67" t="e">
        <f>RANK('Standard Cost Estimate'!$G197,'Standard Cost Estimate'!$G$3:$G$499)</f>
        <v>#VALUE!</v>
      </c>
      <c r="AB197" s="68" t="e">
        <f>LARGE('Standard Cost Estimate'!$G$3:$G$499,COUNT(G$3:'Standard Cost Estimate'!$G197))+IF(ISNUMBER(AB196),AB196,0)</f>
        <v>#VALUE!</v>
      </c>
      <c r="AC197" s="67" t="e">
        <f>IF(AB197/G$500&lt;0.8,COUNT(V$3:V197)+1,1)</f>
        <v>#VALUE!</v>
      </c>
      <c r="AD197" s="93" t="e">
        <f>IF('Standard Cost Estimate'!$AA197&lt;=MAX('Standard Cost Estimate'!$AC$3:$AC$499),"YES","NO")</f>
        <v>#VALUE!</v>
      </c>
      <c r="AE197" s="94" t="e">
        <f>IF(AND('Standard Cost Estimate'!$AD197="YES",ABS('Standard Cost Estimate'!$R197)&gt;0.2),"ANALYZE"," ")</f>
        <v>#VALUE!</v>
      </c>
      <c r="AF197" s="77"/>
    </row>
    <row r="198" spans="1:32" ht="15" thickBot="1" x14ac:dyDescent="0.4">
      <c r="A198" s="50" t="e">
        <f>Table1[[#This Row],[Item Line Number]]</f>
        <v>#VALUE!</v>
      </c>
      <c r="B198" s="50" t="e">
        <f>Table1[[#This Row],[Item Number]]</f>
        <v>#VALUE!</v>
      </c>
      <c r="C198" s="51" t="e">
        <f>Table1[[#This Row],[Item Description]]</f>
        <v>#VALUE!</v>
      </c>
      <c r="D198" s="50" t="e">
        <f>Table1[[#This Row],[Quantity]]</f>
        <v>#VALUE!</v>
      </c>
      <c r="E198" s="50" t="e">
        <f>Table1[[#This Row],[Units]]</f>
        <v>#VALUE!</v>
      </c>
      <c r="F198" s="52" t="e">
        <f>Table1[[#This Row],[Engineer''s Estimate (EE)]]</f>
        <v>#VALUE!</v>
      </c>
      <c r="G198" s="53" t="e">
        <f>'Standard Cost Estimate'!$D198*'Standard Cost Estimate'!$F198</f>
        <v>#VALUE!</v>
      </c>
      <c r="H198" s="54" t="e">
        <f>'Standard Cost Estimate'!$G198/G$500</f>
        <v>#VALUE!</v>
      </c>
      <c r="I198" s="52" t="e">
        <f>Table1[[#This Row],[Low Bidder 
or CM/GC]]</f>
        <v>#VALUE!</v>
      </c>
      <c r="J198" s="53" t="e">
        <f>'Standard Cost Estimate'!$I198*'Standard Cost Estimate'!$D198</f>
        <v>#VALUE!</v>
      </c>
      <c r="K198" s="55" t="e">
        <f>'Standard Cost Estimate'!$J198/J$500</f>
        <v>#VALUE!</v>
      </c>
      <c r="L198" s="52" t="e">
        <f>TRIMMEAN(Table1[[#This Row],[Low Bidder 
or CM/GC]:[Bidder 23]],2/COUNT(Table1[[#This Row],[Low Bidder 
or CM/GC]:[Bidder 23]]))</f>
        <v>#VALUE!</v>
      </c>
      <c r="M198" s="53" t="e">
        <f>IF('Standard Cost Estimate'!$D198=0,0,'Standard Cost Estimate'!$D198*'Standard Cost Estimate'!$L198)</f>
        <v>#VALUE!</v>
      </c>
      <c r="N198" s="54" t="e">
        <f>'Standard Cost Estimate'!$M198/M$500</f>
        <v>#VALUE!</v>
      </c>
      <c r="O198" s="78" t="e">
        <f>MIN(Table1[[#This Row],[Low Bidder 
or CM/GC]:[Bidder 23]])*D198</f>
        <v>#VALUE!</v>
      </c>
      <c r="P198" s="65" t="e">
        <f>Table2[[#This Row],[LB
Amount]]</f>
        <v>#VALUE!</v>
      </c>
      <c r="Q198" s="79" t="e">
        <f>MAX(Table1[[#This Row],[Low Bidder 
or CM/GC]:[Bidder 23]])*D198</f>
        <v>#VALUE!</v>
      </c>
      <c r="R198" s="33" t="e">
        <f>('Standard Cost Estimate'!$J198-'Standard Cost Estimate'!$G198)/'Standard Cost Estimate'!$G198</f>
        <v>#VALUE!</v>
      </c>
      <c r="S198" s="32" t="e">
        <f>('Standard Cost Estimate'!$J198-'Standard Cost Estimate'!$M198)/'Standard Cost Estimate'!$M198</f>
        <v>#VALUE!</v>
      </c>
      <c r="T198" s="31" t="e">
        <f>'Standard Cost Estimate'!$J198-'Standard Cost Estimate'!$G198</f>
        <v>#VALUE!</v>
      </c>
      <c r="U198" s="28" t="e">
        <f>RANK('Standard Cost Estimate'!$J198,'Standard Cost Estimate'!$J$3:$J$499)</f>
        <v>#VALUE!</v>
      </c>
      <c r="V198" s="34" t="e">
        <f>LARGE('Standard Cost Estimate'!$J$3:$J$499,COUNT(J$3:'Standard Cost Estimate'!$J198))+IF(ISNUMBER(V197),V197,0)</f>
        <v>#VALUE!</v>
      </c>
      <c r="W198" s="28" t="e">
        <f>IF(V198/J$500&lt;0.8,COUNT(V$3:V198)+1,1)</f>
        <v>#VALUE!</v>
      </c>
      <c r="X198" s="35" t="e">
        <f>IF('Standard Cost Estimate'!$U198&lt;=MAX('Standard Cost Estimate'!$W$3:$W$499),"YES","NO")</f>
        <v>#VALUE!</v>
      </c>
      <c r="Y198" s="36" t="e">
        <f>IF(AND('Standard Cost Estimate'!$X198="YES",OR('Standard Cost Estimate'!$R198&gt;0.2,'Standard Cost Estimate'!$R198&lt;-0.2)),"ANALYZE"," ")</f>
        <v>#VALUE!</v>
      </c>
      <c r="Z198" s="72" t="e">
        <f>IF(AND('Standard Cost Estimate'!$X198="YES",OR('Standard Cost Estimate'!$S198&gt;0.2,'Standard Cost Estimate'!$S198&lt;-0.2)),"ANALYZE"," ")</f>
        <v>#VALUE!</v>
      </c>
      <c r="AA198" s="67" t="e">
        <f>RANK('Standard Cost Estimate'!$G198,'Standard Cost Estimate'!$G$3:$G$499)</f>
        <v>#VALUE!</v>
      </c>
      <c r="AB198" s="68" t="e">
        <f>LARGE('Standard Cost Estimate'!$G$3:$G$499,COUNT(G$3:'Standard Cost Estimate'!$G198))+IF(ISNUMBER(AB197),AB197,0)</f>
        <v>#VALUE!</v>
      </c>
      <c r="AC198" s="67" t="e">
        <f>IF(AB198/G$500&lt;0.8,COUNT(V$3:V198)+1,1)</f>
        <v>#VALUE!</v>
      </c>
      <c r="AD198" s="93" t="e">
        <f>IF('Standard Cost Estimate'!$AA198&lt;=MAX('Standard Cost Estimate'!$AC$3:$AC$499),"YES","NO")</f>
        <v>#VALUE!</v>
      </c>
      <c r="AE198" s="94" t="e">
        <f>IF(AND('Standard Cost Estimate'!$AD198="YES",ABS('Standard Cost Estimate'!$R198)&gt;0.2),"ANALYZE"," ")</f>
        <v>#VALUE!</v>
      </c>
      <c r="AF198" s="77"/>
    </row>
    <row r="199" spans="1:32" ht="15" thickBot="1" x14ac:dyDescent="0.4">
      <c r="A199" s="50" t="e">
        <f>Table1[[#This Row],[Item Line Number]]</f>
        <v>#VALUE!</v>
      </c>
      <c r="B199" s="50" t="e">
        <f>Table1[[#This Row],[Item Number]]</f>
        <v>#VALUE!</v>
      </c>
      <c r="C199" s="51" t="e">
        <f>Table1[[#This Row],[Item Description]]</f>
        <v>#VALUE!</v>
      </c>
      <c r="D199" s="50" t="e">
        <f>Table1[[#This Row],[Quantity]]</f>
        <v>#VALUE!</v>
      </c>
      <c r="E199" s="50" t="e">
        <f>Table1[[#This Row],[Units]]</f>
        <v>#VALUE!</v>
      </c>
      <c r="F199" s="52" t="e">
        <f>Table1[[#This Row],[Engineer''s Estimate (EE)]]</f>
        <v>#VALUE!</v>
      </c>
      <c r="G199" s="53" t="e">
        <f>'Standard Cost Estimate'!$D199*'Standard Cost Estimate'!$F199</f>
        <v>#VALUE!</v>
      </c>
      <c r="H199" s="54" t="e">
        <f>'Standard Cost Estimate'!$G199/G$500</f>
        <v>#VALUE!</v>
      </c>
      <c r="I199" s="52" t="e">
        <f>Table1[[#This Row],[Low Bidder 
or CM/GC]]</f>
        <v>#VALUE!</v>
      </c>
      <c r="J199" s="53" t="e">
        <f>'Standard Cost Estimate'!$I199*'Standard Cost Estimate'!$D199</f>
        <v>#VALUE!</v>
      </c>
      <c r="K199" s="55" t="e">
        <f>'Standard Cost Estimate'!$J199/J$500</f>
        <v>#VALUE!</v>
      </c>
      <c r="L199" s="52" t="e">
        <f>TRIMMEAN(Table1[[#This Row],[Low Bidder 
or CM/GC]:[Bidder 23]],2/COUNT(Table1[[#This Row],[Low Bidder 
or CM/GC]:[Bidder 23]]))</f>
        <v>#VALUE!</v>
      </c>
      <c r="M199" s="53" t="e">
        <f>IF('Standard Cost Estimate'!$D199=0,0,'Standard Cost Estimate'!$D199*'Standard Cost Estimate'!$L199)</f>
        <v>#VALUE!</v>
      </c>
      <c r="N199" s="54" t="e">
        <f>'Standard Cost Estimate'!$M199/M$500</f>
        <v>#VALUE!</v>
      </c>
      <c r="O199" s="78" t="e">
        <f>MIN(Table1[[#This Row],[Low Bidder 
or CM/GC]:[Bidder 23]])*D199</f>
        <v>#VALUE!</v>
      </c>
      <c r="P199" s="65" t="e">
        <f>Table2[[#This Row],[LB
Amount]]</f>
        <v>#VALUE!</v>
      </c>
      <c r="Q199" s="79" t="e">
        <f>MAX(Table1[[#This Row],[Low Bidder 
or CM/GC]:[Bidder 23]])*D199</f>
        <v>#VALUE!</v>
      </c>
      <c r="R199" s="33" t="e">
        <f>('Standard Cost Estimate'!$J199-'Standard Cost Estimate'!$G199)/'Standard Cost Estimate'!$G199</f>
        <v>#VALUE!</v>
      </c>
      <c r="S199" s="32" t="e">
        <f>('Standard Cost Estimate'!$J199-'Standard Cost Estimate'!$M199)/'Standard Cost Estimate'!$M199</f>
        <v>#VALUE!</v>
      </c>
      <c r="T199" s="31" t="e">
        <f>'Standard Cost Estimate'!$J199-'Standard Cost Estimate'!$G199</f>
        <v>#VALUE!</v>
      </c>
      <c r="U199" s="28" t="e">
        <f>RANK('Standard Cost Estimate'!$J199,'Standard Cost Estimate'!$J$3:$J$499)</f>
        <v>#VALUE!</v>
      </c>
      <c r="V199" s="34" t="e">
        <f>LARGE('Standard Cost Estimate'!$J$3:$J$499,COUNT(J$3:'Standard Cost Estimate'!$J199))+IF(ISNUMBER(V198),V198,0)</f>
        <v>#VALUE!</v>
      </c>
      <c r="W199" s="28" t="e">
        <f>IF(V199/J$500&lt;0.8,COUNT(V$3:V199)+1,1)</f>
        <v>#VALUE!</v>
      </c>
      <c r="X199" s="35" t="e">
        <f>IF('Standard Cost Estimate'!$U199&lt;=MAX('Standard Cost Estimate'!$W$3:$W$499),"YES","NO")</f>
        <v>#VALUE!</v>
      </c>
      <c r="Y199" s="36" t="e">
        <f>IF(AND('Standard Cost Estimate'!$X199="YES",OR('Standard Cost Estimate'!$R199&gt;0.2,'Standard Cost Estimate'!$R199&lt;-0.2)),"ANALYZE"," ")</f>
        <v>#VALUE!</v>
      </c>
      <c r="Z199" s="72" t="e">
        <f>IF(AND('Standard Cost Estimate'!$X199="YES",OR('Standard Cost Estimate'!$S199&gt;0.2,'Standard Cost Estimate'!$S199&lt;-0.2)),"ANALYZE"," ")</f>
        <v>#VALUE!</v>
      </c>
      <c r="AA199" s="67" t="e">
        <f>RANK('Standard Cost Estimate'!$G199,'Standard Cost Estimate'!$G$3:$G$499)</f>
        <v>#VALUE!</v>
      </c>
      <c r="AB199" s="68" t="e">
        <f>LARGE('Standard Cost Estimate'!$G$3:$G$499,COUNT(G$3:'Standard Cost Estimate'!$G199))+IF(ISNUMBER(AB198),AB198,0)</f>
        <v>#VALUE!</v>
      </c>
      <c r="AC199" s="67" t="e">
        <f>IF(AB199/G$500&lt;0.8,COUNT(V$3:V199)+1,1)</f>
        <v>#VALUE!</v>
      </c>
      <c r="AD199" s="93" t="e">
        <f>IF('Standard Cost Estimate'!$AA199&lt;=MAX('Standard Cost Estimate'!$AC$3:$AC$499),"YES","NO")</f>
        <v>#VALUE!</v>
      </c>
      <c r="AE199" s="94" t="e">
        <f>IF(AND('Standard Cost Estimate'!$AD199="YES",ABS('Standard Cost Estimate'!$R199)&gt;0.2),"ANALYZE"," ")</f>
        <v>#VALUE!</v>
      </c>
      <c r="AF199" s="77"/>
    </row>
    <row r="200" spans="1:32" ht="15" thickBot="1" x14ac:dyDescent="0.4">
      <c r="A200" s="50" t="e">
        <f>Table1[[#This Row],[Item Line Number]]</f>
        <v>#VALUE!</v>
      </c>
      <c r="B200" s="50" t="e">
        <f>Table1[[#This Row],[Item Number]]</f>
        <v>#VALUE!</v>
      </c>
      <c r="C200" s="51" t="e">
        <f>Table1[[#This Row],[Item Description]]</f>
        <v>#VALUE!</v>
      </c>
      <c r="D200" s="50" t="e">
        <f>Table1[[#This Row],[Quantity]]</f>
        <v>#VALUE!</v>
      </c>
      <c r="E200" s="50" t="e">
        <f>Table1[[#This Row],[Units]]</f>
        <v>#VALUE!</v>
      </c>
      <c r="F200" s="52" t="e">
        <f>Table1[[#This Row],[Engineer''s Estimate (EE)]]</f>
        <v>#VALUE!</v>
      </c>
      <c r="G200" s="53" t="e">
        <f>'Standard Cost Estimate'!$D200*'Standard Cost Estimate'!$F200</f>
        <v>#VALUE!</v>
      </c>
      <c r="H200" s="54" t="e">
        <f>'Standard Cost Estimate'!$G200/G$500</f>
        <v>#VALUE!</v>
      </c>
      <c r="I200" s="52" t="e">
        <f>Table1[[#This Row],[Low Bidder 
or CM/GC]]</f>
        <v>#VALUE!</v>
      </c>
      <c r="J200" s="53" t="e">
        <f>'Standard Cost Estimate'!$I200*'Standard Cost Estimate'!$D200</f>
        <v>#VALUE!</v>
      </c>
      <c r="K200" s="55" t="e">
        <f>'Standard Cost Estimate'!$J200/J$500</f>
        <v>#VALUE!</v>
      </c>
      <c r="L200" s="52" t="e">
        <f>TRIMMEAN(Table1[[#This Row],[Low Bidder 
or CM/GC]:[Bidder 23]],2/COUNT(Table1[[#This Row],[Low Bidder 
or CM/GC]:[Bidder 23]]))</f>
        <v>#VALUE!</v>
      </c>
      <c r="M200" s="53" t="e">
        <f>IF('Standard Cost Estimate'!$D200=0,0,'Standard Cost Estimate'!$D200*'Standard Cost Estimate'!$L200)</f>
        <v>#VALUE!</v>
      </c>
      <c r="N200" s="54" t="e">
        <f>'Standard Cost Estimate'!$M200/M$500</f>
        <v>#VALUE!</v>
      </c>
      <c r="O200" s="78" t="e">
        <f>MIN(Table1[[#This Row],[Low Bidder 
or CM/GC]:[Bidder 23]])*D200</f>
        <v>#VALUE!</v>
      </c>
      <c r="P200" s="65" t="e">
        <f>Table2[[#This Row],[LB
Amount]]</f>
        <v>#VALUE!</v>
      </c>
      <c r="Q200" s="79" t="e">
        <f>MAX(Table1[[#This Row],[Low Bidder 
or CM/GC]:[Bidder 23]])*D200</f>
        <v>#VALUE!</v>
      </c>
      <c r="R200" s="33" t="e">
        <f>('Standard Cost Estimate'!$J200-'Standard Cost Estimate'!$G200)/'Standard Cost Estimate'!$G200</f>
        <v>#VALUE!</v>
      </c>
      <c r="S200" s="32" t="e">
        <f>('Standard Cost Estimate'!$J200-'Standard Cost Estimate'!$M200)/'Standard Cost Estimate'!$M200</f>
        <v>#VALUE!</v>
      </c>
      <c r="T200" s="31" t="e">
        <f>'Standard Cost Estimate'!$J200-'Standard Cost Estimate'!$G200</f>
        <v>#VALUE!</v>
      </c>
      <c r="U200" s="28" t="e">
        <f>RANK('Standard Cost Estimate'!$J200,'Standard Cost Estimate'!$J$3:$J$499)</f>
        <v>#VALUE!</v>
      </c>
      <c r="V200" s="34" t="e">
        <f>LARGE('Standard Cost Estimate'!$J$3:$J$499,COUNT(J$3:'Standard Cost Estimate'!$J200))+IF(ISNUMBER(V199),V199,0)</f>
        <v>#VALUE!</v>
      </c>
      <c r="W200" s="28" t="e">
        <f>IF(V200/J$500&lt;0.8,COUNT(V$3:V200)+1,1)</f>
        <v>#VALUE!</v>
      </c>
      <c r="X200" s="35" t="e">
        <f>IF('Standard Cost Estimate'!$U200&lt;=MAX('Standard Cost Estimate'!$W$3:$W$499),"YES","NO")</f>
        <v>#VALUE!</v>
      </c>
      <c r="Y200" s="36" t="e">
        <f>IF(AND('Standard Cost Estimate'!$X200="YES",OR('Standard Cost Estimate'!$R200&gt;0.2,'Standard Cost Estimate'!$R200&lt;-0.2)),"ANALYZE"," ")</f>
        <v>#VALUE!</v>
      </c>
      <c r="Z200" s="72" t="e">
        <f>IF(AND('Standard Cost Estimate'!$X200="YES",OR('Standard Cost Estimate'!$S200&gt;0.2,'Standard Cost Estimate'!$S200&lt;-0.2)),"ANALYZE"," ")</f>
        <v>#VALUE!</v>
      </c>
      <c r="AA200" s="67" t="e">
        <f>RANK('Standard Cost Estimate'!$G200,'Standard Cost Estimate'!$G$3:$G$499)</f>
        <v>#VALUE!</v>
      </c>
      <c r="AB200" s="68" t="e">
        <f>LARGE('Standard Cost Estimate'!$G$3:$G$499,COUNT(G$3:'Standard Cost Estimate'!$G200))+IF(ISNUMBER(AB199),AB199,0)</f>
        <v>#VALUE!</v>
      </c>
      <c r="AC200" s="67" t="e">
        <f>IF(AB200/G$500&lt;0.8,COUNT(V$3:V200)+1,1)</f>
        <v>#VALUE!</v>
      </c>
      <c r="AD200" s="93" t="e">
        <f>IF('Standard Cost Estimate'!$AA200&lt;=MAX('Standard Cost Estimate'!$AC$3:$AC$499),"YES","NO")</f>
        <v>#VALUE!</v>
      </c>
      <c r="AE200" s="94" t="e">
        <f>IF(AND('Standard Cost Estimate'!$AD200="YES",ABS('Standard Cost Estimate'!$R200)&gt;0.2),"ANALYZE"," ")</f>
        <v>#VALUE!</v>
      </c>
      <c r="AF200" s="77"/>
    </row>
    <row r="201" spans="1:32" ht="15" thickBot="1" x14ac:dyDescent="0.4">
      <c r="A201" s="50" t="e">
        <f>Table1[[#This Row],[Item Line Number]]</f>
        <v>#VALUE!</v>
      </c>
      <c r="B201" s="50" t="e">
        <f>Table1[[#This Row],[Item Number]]</f>
        <v>#VALUE!</v>
      </c>
      <c r="C201" s="51" t="e">
        <f>Table1[[#This Row],[Item Description]]</f>
        <v>#VALUE!</v>
      </c>
      <c r="D201" s="50" t="e">
        <f>Table1[[#This Row],[Quantity]]</f>
        <v>#VALUE!</v>
      </c>
      <c r="E201" s="50" t="e">
        <f>Table1[[#This Row],[Units]]</f>
        <v>#VALUE!</v>
      </c>
      <c r="F201" s="52" t="e">
        <f>Table1[[#This Row],[Engineer''s Estimate (EE)]]</f>
        <v>#VALUE!</v>
      </c>
      <c r="G201" s="53" t="e">
        <f>'Standard Cost Estimate'!$D201*'Standard Cost Estimate'!$F201</f>
        <v>#VALUE!</v>
      </c>
      <c r="H201" s="54" t="e">
        <f>'Standard Cost Estimate'!$G201/G$500</f>
        <v>#VALUE!</v>
      </c>
      <c r="I201" s="52" t="e">
        <f>Table1[[#This Row],[Low Bidder 
or CM/GC]]</f>
        <v>#VALUE!</v>
      </c>
      <c r="J201" s="53" t="e">
        <f>'Standard Cost Estimate'!$I201*'Standard Cost Estimate'!$D201</f>
        <v>#VALUE!</v>
      </c>
      <c r="K201" s="55" t="e">
        <f>'Standard Cost Estimate'!$J201/J$500</f>
        <v>#VALUE!</v>
      </c>
      <c r="L201" s="52" t="e">
        <f>TRIMMEAN(Table1[[#This Row],[Low Bidder 
or CM/GC]:[Bidder 23]],2/COUNT(Table1[[#This Row],[Low Bidder 
or CM/GC]:[Bidder 23]]))</f>
        <v>#VALUE!</v>
      </c>
      <c r="M201" s="53" t="e">
        <f>IF('Standard Cost Estimate'!$D201=0,0,'Standard Cost Estimate'!$D201*'Standard Cost Estimate'!$L201)</f>
        <v>#VALUE!</v>
      </c>
      <c r="N201" s="54" t="e">
        <f>'Standard Cost Estimate'!$M201/M$500</f>
        <v>#VALUE!</v>
      </c>
      <c r="O201" s="78" t="e">
        <f>MIN(Table1[[#This Row],[Low Bidder 
or CM/GC]:[Bidder 23]])*D201</f>
        <v>#VALUE!</v>
      </c>
      <c r="P201" s="65" t="e">
        <f>Table2[[#This Row],[LB
Amount]]</f>
        <v>#VALUE!</v>
      </c>
      <c r="Q201" s="79" t="e">
        <f>MAX(Table1[[#This Row],[Low Bidder 
or CM/GC]:[Bidder 23]])*D201</f>
        <v>#VALUE!</v>
      </c>
      <c r="R201" s="33" t="e">
        <f>('Standard Cost Estimate'!$J201-'Standard Cost Estimate'!$G201)/'Standard Cost Estimate'!$G201</f>
        <v>#VALUE!</v>
      </c>
      <c r="S201" s="32" t="e">
        <f>('Standard Cost Estimate'!$J201-'Standard Cost Estimate'!$M201)/'Standard Cost Estimate'!$M201</f>
        <v>#VALUE!</v>
      </c>
      <c r="T201" s="31" t="e">
        <f>'Standard Cost Estimate'!$J201-'Standard Cost Estimate'!$G201</f>
        <v>#VALUE!</v>
      </c>
      <c r="U201" s="28" t="e">
        <f>RANK('Standard Cost Estimate'!$J201,'Standard Cost Estimate'!$J$3:$J$499)</f>
        <v>#VALUE!</v>
      </c>
      <c r="V201" s="34" t="e">
        <f>LARGE('Standard Cost Estimate'!$J$3:$J$499,COUNT(J$3:'Standard Cost Estimate'!$J201))+IF(ISNUMBER(V200),V200,0)</f>
        <v>#VALUE!</v>
      </c>
      <c r="W201" s="28" t="e">
        <f>IF(V201/J$500&lt;0.8,COUNT(V$3:V201)+1,1)</f>
        <v>#VALUE!</v>
      </c>
      <c r="X201" s="35" t="e">
        <f>IF('Standard Cost Estimate'!$U201&lt;=MAX('Standard Cost Estimate'!$W$3:$W$499),"YES","NO")</f>
        <v>#VALUE!</v>
      </c>
      <c r="Y201" s="36" t="e">
        <f>IF(AND('Standard Cost Estimate'!$X201="YES",OR('Standard Cost Estimate'!$R201&gt;0.2,'Standard Cost Estimate'!$R201&lt;-0.2)),"ANALYZE"," ")</f>
        <v>#VALUE!</v>
      </c>
      <c r="Z201" s="72" t="e">
        <f>IF(AND('Standard Cost Estimate'!$X201="YES",OR('Standard Cost Estimate'!$S201&gt;0.2,'Standard Cost Estimate'!$S201&lt;-0.2)),"ANALYZE"," ")</f>
        <v>#VALUE!</v>
      </c>
      <c r="AA201" s="67" t="e">
        <f>RANK('Standard Cost Estimate'!$G201,'Standard Cost Estimate'!$G$3:$G$499)</f>
        <v>#VALUE!</v>
      </c>
      <c r="AB201" s="68" t="e">
        <f>LARGE('Standard Cost Estimate'!$G$3:$G$499,COUNT(G$3:'Standard Cost Estimate'!$G201))+IF(ISNUMBER(AB200),AB200,0)</f>
        <v>#VALUE!</v>
      </c>
      <c r="AC201" s="67" t="e">
        <f>IF(AB201/G$500&lt;0.8,COUNT(V$3:V201)+1,1)</f>
        <v>#VALUE!</v>
      </c>
      <c r="AD201" s="93" t="e">
        <f>IF('Standard Cost Estimate'!$AA201&lt;=MAX('Standard Cost Estimate'!$AC$3:$AC$499),"YES","NO")</f>
        <v>#VALUE!</v>
      </c>
      <c r="AE201" s="94" t="e">
        <f>IF(AND('Standard Cost Estimate'!$AD201="YES",ABS('Standard Cost Estimate'!$R201)&gt;0.2),"ANALYZE"," ")</f>
        <v>#VALUE!</v>
      </c>
      <c r="AF201" s="77"/>
    </row>
    <row r="202" spans="1:32" ht="15" thickBot="1" x14ac:dyDescent="0.4">
      <c r="A202" s="50" t="e">
        <f>Table1[[#This Row],[Item Line Number]]</f>
        <v>#VALUE!</v>
      </c>
      <c r="B202" s="50" t="e">
        <f>Table1[[#This Row],[Item Number]]</f>
        <v>#VALUE!</v>
      </c>
      <c r="C202" s="51" t="e">
        <f>Table1[[#This Row],[Item Description]]</f>
        <v>#VALUE!</v>
      </c>
      <c r="D202" s="50" t="e">
        <f>Table1[[#This Row],[Quantity]]</f>
        <v>#VALUE!</v>
      </c>
      <c r="E202" s="50" t="e">
        <f>Table1[[#This Row],[Units]]</f>
        <v>#VALUE!</v>
      </c>
      <c r="F202" s="52" t="e">
        <f>Table1[[#This Row],[Engineer''s Estimate (EE)]]</f>
        <v>#VALUE!</v>
      </c>
      <c r="G202" s="53" t="e">
        <f>'Standard Cost Estimate'!$D202*'Standard Cost Estimate'!$F202</f>
        <v>#VALUE!</v>
      </c>
      <c r="H202" s="54" t="e">
        <f>'Standard Cost Estimate'!$G202/G$500</f>
        <v>#VALUE!</v>
      </c>
      <c r="I202" s="52" t="e">
        <f>Table1[[#This Row],[Low Bidder 
or CM/GC]]</f>
        <v>#VALUE!</v>
      </c>
      <c r="J202" s="53" t="e">
        <f>'Standard Cost Estimate'!$I202*'Standard Cost Estimate'!$D202</f>
        <v>#VALUE!</v>
      </c>
      <c r="K202" s="55" t="e">
        <f>'Standard Cost Estimate'!$J202/J$500</f>
        <v>#VALUE!</v>
      </c>
      <c r="L202" s="52" t="e">
        <f>TRIMMEAN(Table1[[#This Row],[Low Bidder 
or CM/GC]:[Bidder 23]],2/COUNT(Table1[[#This Row],[Low Bidder 
or CM/GC]:[Bidder 23]]))</f>
        <v>#VALUE!</v>
      </c>
      <c r="M202" s="53" t="e">
        <f>IF('Standard Cost Estimate'!$D202=0,0,'Standard Cost Estimate'!$D202*'Standard Cost Estimate'!$L202)</f>
        <v>#VALUE!</v>
      </c>
      <c r="N202" s="54" t="e">
        <f>'Standard Cost Estimate'!$M202/M$500</f>
        <v>#VALUE!</v>
      </c>
      <c r="O202" s="78" t="e">
        <f>MIN(Table1[[#This Row],[Low Bidder 
or CM/GC]:[Bidder 23]])*D202</f>
        <v>#VALUE!</v>
      </c>
      <c r="P202" s="65" t="e">
        <f>Table2[[#This Row],[LB
Amount]]</f>
        <v>#VALUE!</v>
      </c>
      <c r="Q202" s="79" t="e">
        <f>MAX(Table1[[#This Row],[Low Bidder 
or CM/GC]:[Bidder 23]])*D202</f>
        <v>#VALUE!</v>
      </c>
      <c r="R202" s="33" t="e">
        <f>('Standard Cost Estimate'!$J202-'Standard Cost Estimate'!$G202)/'Standard Cost Estimate'!$G202</f>
        <v>#VALUE!</v>
      </c>
      <c r="S202" s="32" t="e">
        <f>('Standard Cost Estimate'!$J202-'Standard Cost Estimate'!$M202)/'Standard Cost Estimate'!$M202</f>
        <v>#VALUE!</v>
      </c>
      <c r="T202" s="31" t="e">
        <f>'Standard Cost Estimate'!$J202-'Standard Cost Estimate'!$G202</f>
        <v>#VALUE!</v>
      </c>
      <c r="U202" s="28" t="e">
        <f>RANK('Standard Cost Estimate'!$J202,'Standard Cost Estimate'!$J$3:$J$499)</f>
        <v>#VALUE!</v>
      </c>
      <c r="V202" s="34" t="e">
        <f>LARGE('Standard Cost Estimate'!$J$3:$J$499,COUNT(J$3:'Standard Cost Estimate'!$J202))+IF(ISNUMBER(V201),V201,0)</f>
        <v>#VALUE!</v>
      </c>
      <c r="W202" s="28" t="e">
        <f>IF(V202/J$500&lt;0.8,COUNT(V$3:V202)+1,1)</f>
        <v>#VALUE!</v>
      </c>
      <c r="X202" s="35" t="e">
        <f>IF('Standard Cost Estimate'!$U202&lt;=MAX('Standard Cost Estimate'!$W$3:$W$499),"YES","NO")</f>
        <v>#VALUE!</v>
      </c>
      <c r="Y202" s="36" t="e">
        <f>IF(AND('Standard Cost Estimate'!$X202="YES",OR('Standard Cost Estimate'!$R202&gt;0.2,'Standard Cost Estimate'!$R202&lt;-0.2)),"ANALYZE"," ")</f>
        <v>#VALUE!</v>
      </c>
      <c r="Z202" s="72" t="e">
        <f>IF(AND('Standard Cost Estimate'!$X202="YES",OR('Standard Cost Estimate'!$S202&gt;0.2,'Standard Cost Estimate'!$S202&lt;-0.2)),"ANALYZE"," ")</f>
        <v>#VALUE!</v>
      </c>
      <c r="AA202" s="67" t="e">
        <f>RANK('Standard Cost Estimate'!$G202,'Standard Cost Estimate'!$G$3:$G$499)</f>
        <v>#VALUE!</v>
      </c>
      <c r="AB202" s="68" t="e">
        <f>LARGE('Standard Cost Estimate'!$G$3:$G$499,COUNT(G$3:'Standard Cost Estimate'!$G202))+IF(ISNUMBER(AB201),AB201,0)</f>
        <v>#VALUE!</v>
      </c>
      <c r="AC202" s="67" t="e">
        <f>IF(AB202/G$500&lt;0.8,COUNT(V$3:V202)+1,1)</f>
        <v>#VALUE!</v>
      </c>
      <c r="AD202" s="93" t="e">
        <f>IF('Standard Cost Estimate'!$AA202&lt;=MAX('Standard Cost Estimate'!$AC$3:$AC$499),"YES","NO")</f>
        <v>#VALUE!</v>
      </c>
      <c r="AE202" s="94" t="e">
        <f>IF(AND('Standard Cost Estimate'!$AD202="YES",ABS('Standard Cost Estimate'!$R202)&gt;0.2),"ANALYZE"," ")</f>
        <v>#VALUE!</v>
      </c>
      <c r="AF202" s="77"/>
    </row>
    <row r="203" spans="1:32" ht="15" thickBot="1" x14ac:dyDescent="0.4">
      <c r="A203" s="50" t="e">
        <f>Table1[[#This Row],[Item Line Number]]</f>
        <v>#VALUE!</v>
      </c>
      <c r="B203" s="50" t="e">
        <f>Table1[[#This Row],[Item Number]]</f>
        <v>#VALUE!</v>
      </c>
      <c r="C203" s="51" t="e">
        <f>Table1[[#This Row],[Item Description]]</f>
        <v>#VALUE!</v>
      </c>
      <c r="D203" s="50" t="e">
        <f>Table1[[#This Row],[Quantity]]</f>
        <v>#VALUE!</v>
      </c>
      <c r="E203" s="50" t="e">
        <f>Table1[[#This Row],[Units]]</f>
        <v>#VALUE!</v>
      </c>
      <c r="F203" s="52" t="e">
        <f>Table1[[#This Row],[Engineer''s Estimate (EE)]]</f>
        <v>#VALUE!</v>
      </c>
      <c r="G203" s="53" t="e">
        <f>'Standard Cost Estimate'!$D203*'Standard Cost Estimate'!$F203</f>
        <v>#VALUE!</v>
      </c>
      <c r="H203" s="54" t="e">
        <f>'Standard Cost Estimate'!$G203/G$500</f>
        <v>#VALUE!</v>
      </c>
      <c r="I203" s="52" t="e">
        <f>Table1[[#This Row],[Low Bidder 
or CM/GC]]</f>
        <v>#VALUE!</v>
      </c>
      <c r="J203" s="53" t="e">
        <f>'Standard Cost Estimate'!$I203*'Standard Cost Estimate'!$D203</f>
        <v>#VALUE!</v>
      </c>
      <c r="K203" s="55" t="e">
        <f>'Standard Cost Estimate'!$J203/J$500</f>
        <v>#VALUE!</v>
      </c>
      <c r="L203" s="52" t="e">
        <f>TRIMMEAN(Table1[[#This Row],[Low Bidder 
or CM/GC]:[Bidder 23]],2/COUNT(Table1[[#This Row],[Low Bidder 
or CM/GC]:[Bidder 23]]))</f>
        <v>#VALUE!</v>
      </c>
      <c r="M203" s="53" t="e">
        <f>IF('Standard Cost Estimate'!$D203=0,0,'Standard Cost Estimate'!$D203*'Standard Cost Estimate'!$L203)</f>
        <v>#VALUE!</v>
      </c>
      <c r="N203" s="54" t="e">
        <f>'Standard Cost Estimate'!$M203/M$500</f>
        <v>#VALUE!</v>
      </c>
      <c r="O203" s="78" t="e">
        <f>MIN(Table1[[#This Row],[Low Bidder 
or CM/GC]:[Bidder 23]])*D203</f>
        <v>#VALUE!</v>
      </c>
      <c r="P203" s="65" t="e">
        <f>Table2[[#This Row],[LB
Amount]]</f>
        <v>#VALUE!</v>
      </c>
      <c r="Q203" s="79" t="e">
        <f>MAX(Table1[[#This Row],[Low Bidder 
or CM/GC]:[Bidder 23]])*D203</f>
        <v>#VALUE!</v>
      </c>
      <c r="R203" s="33" t="e">
        <f>('Standard Cost Estimate'!$J203-'Standard Cost Estimate'!$G203)/'Standard Cost Estimate'!$G203</f>
        <v>#VALUE!</v>
      </c>
      <c r="S203" s="32" t="e">
        <f>('Standard Cost Estimate'!$J203-'Standard Cost Estimate'!$M203)/'Standard Cost Estimate'!$M203</f>
        <v>#VALUE!</v>
      </c>
      <c r="T203" s="31" t="e">
        <f>'Standard Cost Estimate'!$J203-'Standard Cost Estimate'!$G203</f>
        <v>#VALUE!</v>
      </c>
      <c r="U203" s="28" t="e">
        <f>RANK('Standard Cost Estimate'!$J203,'Standard Cost Estimate'!$J$3:$J$499)</f>
        <v>#VALUE!</v>
      </c>
      <c r="V203" s="34" t="e">
        <f>LARGE('Standard Cost Estimate'!$J$3:$J$499,COUNT(J$3:'Standard Cost Estimate'!$J203))+IF(ISNUMBER(V202),V202,0)</f>
        <v>#VALUE!</v>
      </c>
      <c r="W203" s="28" t="e">
        <f>IF(V203/J$500&lt;0.8,COUNT(V$3:V203)+1,1)</f>
        <v>#VALUE!</v>
      </c>
      <c r="X203" s="35" t="e">
        <f>IF('Standard Cost Estimate'!$U203&lt;=MAX('Standard Cost Estimate'!$W$3:$W$499),"YES","NO")</f>
        <v>#VALUE!</v>
      </c>
      <c r="Y203" s="36" t="e">
        <f>IF(AND('Standard Cost Estimate'!$X203="YES",OR('Standard Cost Estimate'!$R203&gt;0.2,'Standard Cost Estimate'!$R203&lt;-0.2)),"ANALYZE"," ")</f>
        <v>#VALUE!</v>
      </c>
      <c r="Z203" s="72" t="e">
        <f>IF(AND('Standard Cost Estimate'!$X203="YES",OR('Standard Cost Estimate'!$S203&gt;0.2,'Standard Cost Estimate'!$S203&lt;-0.2)),"ANALYZE"," ")</f>
        <v>#VALUE!</v>
      </c>
      <c r="AA203" s="67" t="e">
        <f>RANK('Standard Cost Estimate'!$G203,'Standard Cost Estimate'!$G$3:$G$499)</f>
        <v>#VALUE!</v>
      </c>
      <c r="AB203" s="68" t="e">
        <f>LARGE('Standard Cost Estimate'!$G$3:$G$499,COUNT(G$3:'Standard Cost Estimate'!$G203))+IF(ISNUMBER(AB202),AB202,0)</f>
        <v>#VALUE!</v>
      </c>
      <c r="AC203" s="67" t="e">
        <f>IF(AB203/G$500&lt;0.8,COUNT(V$3:V203)+1,1)</f>
        <v>#VALUE!</v>
      </c>
      <c r="AD203" s="93" t="e">
        <f>IF('Standard Cost Estimate'!$AA203&lt;=MAX('Standard Cost Estimate'!$AC$3:$AC$499),"YES","NO")</f>
        <v>#VALUE!</v>
      </c>
      <c r="AE203" s="94" t="e">
        <f>IF(AND('Standard Cost Estimate'!$AD203="YES",ABS('Standard Cost Estimate'!$R203)&gt;0.2),"ANALYZE"," ")</f>
        <v>#VALUE!</v>
      </c>
      <c r="AF203" s="77"/>
    </row>
    <row r="204" spans="1:32" ht="15" thickBot="1" x14ac:dyDescent="0.4">
      <c r="A204" s="50" t="e">
        <f>Table1[[#This Row],[Item Line Number]]</f>
        <v>#VALUE!</v>
      </c>
      <c r="B204" s="50" t="e">
        <f>Table1[[#This Row],[Item Number]]</f>
        <v>#VALUE!</v>
      </c>
      <c r="C204" s="51" t="e">
        <f>Table1[[#This Row],[Item Description]]</f>
        <v>#VALUE!</v>
      </c>
      <c r="D204" s="50" t="e">
        <f>Table1[[#This Row],[Quantity]]</f>
        <v>#VALUE!</v>
      </c>
      <c r="E204" s="50" t="e">
        <f>Table1[[#This Row],[Units]]</f>
        <v>#VALUE!</v>
      </c>
      <c r="F204" s="52" t="e">
        <f>Table1[[#This Row],[Engineer''s Estimate (EE)]]</f>
        <v>#VALUE!</v>
      </c>
      <c r="G204" s="53" t="e">
        <f>'Standard Cost Estimate'!$D204*'Standard Cost Estimate'!$F204</f>
        <v>#VALUE!</v>
      </c>
      <c r="H204" s="54" t="e">
        <f>'Standard Cost Estimate'!$G204/G$500</f>
        <v>#VALUE!</v>
      </c>
      <c r="I204" s="52" t="e">
        <f>Table1[[#This Row],[Low Bidder 
or CM/GC]]</f>
        <v>#VALUE!</v>
      </c>
      <c r="J204" s="53" t="e">
        <f>'Standard Cost Estimate'!$I204*'Standard Cost Estimate'!$D204</f>
        <v>#VALUE!</v>
      </c>
      <c r="K204" s="55" t="e">
        <f>'Standard Cost Estimate'!$J204/J$500</f>
        <v>#VALUE!</v>
      </c>
      <c r="L204" s="52" t="e">
        <f>TRIMMEAN(Table1[[#This Row],[Low Bidder 
or CM/GC]:[Bidder 23]],2/COUNT(Table1[[#This Row],[Low Bidder 
or CM/GC]:[Bidder 23]]))</f>
        <v>#VALUE!</v>
      </c>
      <c r="M204" s="53" t="e">
        <f>IF('Standard Cost Estimate'!$D204=0,0,'Standard Cost Estimate'!$D204*'Standard Cost Estimate'!$L204)</f>
        <v>#VALUE!</v>
      </c>
      <c r="N204" s="54" t="e">
        <f>'Standard Cost Estimate'!$M204/M$500</f>
        <v>#VALUE!</v>
      </c>
      <c r="O204" s="78" t="e">
        <f>MIN(Table1[[#This Row],[Low Bidder 
or CM/GC]:[Bidder 23]])*D204</f>
        <v>#VALUE!</v>
      </c>
      <c r="P204" s="65" t="e">
        <f>Table2[[#This Row],[LB
Amount]]</f>
        <v>#VALUE!</v>
      </c>
      <c r="Q204" s="79" t="e">
        <f>MAX(Table1[[#This Row],[Low Bidder 
or CM/GC]:[Bidder 23]])*D204</f>
        <v>#VALUE!</v>
      </c>
      <c r="R204" s="33" t="e">
        <f>('Standard Cost Estimate'!$J204-'Standard Cost Estimate'!$G204)/'Standard Cost Estimate'!$G204</f>
        <v>#VALUE!</v>
      </c>
      <c r="S204" s="32" t="e">
        <f>('Standard Cost Estimate'!$J204-'Standard Cost Estimate'!$M204)/'Standard Cost Estimate'!$M204</f>
        <v>#VALUE!</v>
      </c>
      <c r="T204" s="31" t="e">
        <f>'Standard Cost Estimate'!$J204-'Standard Cost Estimate'!$G204</f>
        <v>#VALUE!</v>
      </c>
      <c r="U204" s="28" t="e">
        <f>RANK('Standard Cost Estimate'!$J204,'Standard Cost Estimate'!$J$3:$J$499)</f>
        <v>#VALUE!</v>
      </c>
      <c r="V204" s="34" t="e">
        <f>LARGE('Standard Cost Estimate'!$J$3:$J$499,COUNT(J$3:'Standard Cost Estimate'!$J204))+IF(ISNUMBER(V203),V203,0)</f>
        <v>#VALUE!</v>
      </c>
      <c r="W204" s="28" t="e">
        <f>IF(V204/J$500&lt;0.8,COUNT(V$3:V204)+1,1)</f>
        <v>#VALUE!</v>
      </c>
      <c r="X204" s="35" t="e">
        <f>IF('Standard Cost Estimate'!$U204&lt;=MAX('Standard Cost Estimate'!$W$3:$W$499),"YES","NO")</f>
        <v>#VALUE!</v>
      </c>
      <c r="Y204" s="36" t="e">
        <f>IF(AND('Standard Cost Estimate'!$X204="YES",OR('Standard Cost Estimate'!$R204&gt;0.2,'Standard Cost Estimate'!$R204&lt;-0.2)),"ANALYZE"," ")</f>
        <v>#VALUE!</v>
      </c>
      <c r="Z204" s="72" t="e">
        <f>IF(AND('Standard Cost Estimate'!$X204="YES",OR('Standard Cost Estimate'!$S204&gt;0.2,'Standard Cost Estimate'!$S204&lt;-0.2)),"ANALYZE"," ")</f>
        <v>#VALUE!</v>
      </c>
      <c r="AA204" s="67" t="e">
        <f>RANK('Standard Cost Estimate'!$G204,'Standard Cost Estimate'!$G$3:$G$499)</f>
        <v>#VALUE!</v>
      </c>
      <c r="AB204" s="68" t="e">
        <f>LARGE('Standard Cost Estimate'!$G$3:$G$499,COUNT(G$3:'Standard Cost Estimate'!$G204))+IF(ISNUMBER(AB203),AB203,0)</f>
        <v>#VALUE!</v>
      </c>
      <c r="AC204" s="67" t="e">
        <f>IF(AB204/G$500&lt;0.8,COUNT(V$3:V204)+1,1)</f>
        <v>#VALUE!</v>
      </c>
      <c r="AD204" s="93" t="e">
        <f>IF('Standard Cost Estimate'!$AA204&lt;=MAX('Standard Cost Estimate'!$AC$3:$AC$499),"YES","NO")</f>
        <v>#VALUE!</v>
      </c>
      <c r="AE204" s="94" t="e">
        <f>IF(AND('Standard Cost Estimate'!$AD204="YES",ABS('Standard Cost Estimate'!$R204)&gt;0.2),"ANALYZE"," ")</f>
        <v>#VALUE!</v>
      </c>
      <c r="AF204" s="77"/>
    </row>
    <row r="205" spans="1:32" ht="15" thickBot="1" x14ac:dyDescent="0.4">
      <c r="A205" s="50" t="e">
        <f>Table1[[#This Row],[Item Line Number]]</f>
        <v>#VALUE!</v>
      </c>
      <c r="B205" s="50" t="e">
        <f>Table1[[#This Row],[Item Number]]</f>
        <v>#VALUE!</v>
      </c>
      <c r="C205" s="51" t="e">
        <f>Table1[[#This Row],[Item Description]]</f>
        <v>#VALUE!</v>
      </c>
      <c r="D205" s="50" t="e">
        <f>Table1[[#This Row],[Quantity]]</f>
        <v>#VALUE!</v>
      </c>
      <c r="E205" s="50" t="e">
        <f>Table1[[#This Row],[Units]]</f>
        <v>#VALUE!</v>
      </c>
      <c r="F205" s="52" t="e">
        <f>Table1[[#This Row],[Engineer''s Estimate (EE)]]</f>
        <v>#VALUE!</v>
      </c>
      <c r="G205" s="53" t="e">
        <f>'Standard Cost Estimate'!$D205*'Standard Cost Estimate'!$F205</f>
        <v>#VALUE!</v>
      </c>
      <c r="H205" s="54" t="e">
        <f>'Standard Cost Estimate'!$G205/G$500</f>
        <v>#VALUE!</v>
      </c>
      <c r="I205" s="52" t="e">
        <f>Table1[[#This Row],[Low Bidder 
or CM/GC]]</f>
        <v>#VALUE!</v>
      </c>
      <c r="J205" s="53" t="e">
        <f>'Standard Cost Estimate'!$I205*'Standard Cost Estimate'!$D205</f>
        <v>#VALUE!</v>
      </c>
      <c r="K205" s="55" t="e">
        <f>'Standard Cost Estimate'!$J205/J$500</f>
        <v>#VALUE!</v>
      </c>
      <c r="L205" s="52" t="e">
        <f>TRIMMEAN(Table1[[#This Row],[Low Bidder 
or CM/GC]:[Bidder 23]],2/COUNT(Table1[[#This Row],[Low Bidder 
or CM/GC]:[Bidder 23]]))</f>
        <v>#VALUE!</v>
      </c>
      <c r="M205" s="53" t="e">
        <f>IF('Standard Cost Estimate'!$D205=0,0,'Standard Cost Estimate'!$D205*'Standard Cost Estimate'!$L205)</f>
        <v>#VALUE!</v>
      </c>
      <c r="N205" s="54" t="e">
        <f>'Standard Cost Estimate'!$M205/M$500</f>
        <v>#VALUE!</v>
      </c>
      <c r="O205" s="78" t="e">
        <f>MIN(Table1[[#This Row],[Low Bidder 
or CM/GC]:[Bidder 23]])*D205</f>
        <v>#VALUE!</v>
      </c>
      <c r="P205" s="65" t="e">
        <f>Table2[[#This Row],[LB
Amount]]</f>
        <v>#VALUE!</v>
      </c>
      <c r="Q205" s="79" t="e">
        <f>MAX(Table1[[#This Row],[Low Bidder 
or CM/GC]:[Bidder 23]])*D205</f>
        <v>#VALUE!</v>
      </c>
      <c r="R205" s="33" t="e">
        <f>('Standard Cost Estimate'!$J205-'Standard Cost Estimate'!$G205)/'Standard Cost Estimate'!$G205</f>
        <v>#VALUE!</v>
      </c>
      <c r="S205" s="32" t="e">
        <f>('Standard Cost Estimate'!$J205-'Standard Cost Estimate'!$M205)/'Standard Cost Estimate'!$M205</f>
        <v>#VALUE!</v>
      </c>
      <c r="T205" s="31" t="e">
        <f>'Standard Cost Estimate'!$J205-'Standard Cost Estimate'!$G205</f>
        <v>#VALUE!</v>
      </c>
      <c r="U205" s="28" t="e">
        <f>RANK('Standard Cost Estimate'!$J205,'Standard Cost Estimate'!$J$3:$J$499)</f>
        <v>#VALUE!</v>
      </c>
      <c r="V205" s="34" t="e">
        <f>LARGE('Standard Cost Estimate'!$J$3:$J$499,COUNT(J$3:'Standard Cost Estimate'!$J205))+IF(ISNUMBER(V204),V204,0)</f>
        <v>#VALUE!</v>
      </c>
      <c r="W205" s="28" t="e">
        <f>IF(V205/J$500&lt;0.8,COUNT(V$3:V205)+1,1)</f>
        <v>#VALUE!</v>
      </c>
      <c r="X205" s="35" t="e">
        <f>IF('Standard Cost Estimate'!$U205&lt;=MAX('Standard Cost Estimate'!$W$3:$W$499),"YES","NO")</f>
        <v>#VALUE!</v>
      </c>
      <c r="Y205" s="36" t="e">
        <f>IF(AND('Standard Cost Estimate'!$X205="YES",OR('Standard Cost Estimate'!$R205&gt;0.2,'Standard Cost Estimate'!$R205&lt;-0.2)),"ANALYZE"," ")</f>
        <v>#VALUE!</v>
      </c>
      <c r="Z205" s="72" t="e">
        <f>IF(AND('Standard Cost Estimate'!$X205="YES",OR('Standard Cost Estimate'!$S205&gt;0.2,'Standard Cost Estimate'!$S205&lt;-0.2)),"ANALYZE"," ")</f>
        <v>#VALUE!</v>
      </c>
      <c r="AA205" s="67" t="e">
        <f>RANK('Standard Cost Estimate'!$G205,'Standard Cost Estimate'!$G$3:$G$499)</f>
        <v>#VALUE!</v>
      </c>
      <c r="AB205" s="68" t="e">
        <f>LARGE('Standard Cost Estimate'!$G$3:$G$499,COUNT(G$3:'Standard Cost Estimate'!$G205))+IF(ISNUMBER(AB204),AB204,0)</f>
        <v>#VALUE!</v>
      </c>
      <c r="AC205" s="67" t="e">
        <f>IF(AB205/G$500&lt;0.8,COUNT(V$3:V205)+1,1)</f>
        <v>#VALUE!</v>
      </c>
      <c r="AD205" s="93" t="e">
        <f>IF('Standard Cost Estimate'!$AA205&lt;=MAX('Standard Cost Estimate'!$AC$3:$AC$499),"YES","NO")</f>
        <v>#VALUE!</v>
      </c>
      <c r="AE205" s="94" t="e">
        <f>IF(AND('Standard Cost Estimate'!$AD205="YES",ABS('Standard Cost Estimate'!$R205)&gt;0.2),"ANALYZE"," ")</f>
        <v>#VALUE!</v>
      </c>
      <c r="AF205" s="77"/>
    </row>
    <row r="206" spans="1:32" ht="15" thickBot="1" x14ac:dyDescent="0.4">
      <c r="A206" s="50" t="e">
        <f>Table1[[#This Row],[Item Line Number]]</f>
        <v>#VALUE!</v>
      </c>
      <c r="B206" s="50" t="e">
        <f>Table1[[#This Row],[Item Number]]</f>
        <v>#VALUE!</v>
      </c>
      <c r="C206" s="51" t="e">
        <f>Table1[[#This Row],[Item Description]]</f>
        <v>#VALUE!</v>
      </c>
      <c r="D206" s="50" t="e">
        <f>Table1[[#This Row],[Quantity]]</f>
        <v>#VALUE!</v>
      </c>
      <c r="E206" s="50" t="e">
        <f>Table1[[#This Row],[Units]]</f>
        <v>#VALUE!</v>
      </c>
      <c r="F206" s="52" t="e">
        <f>Table1[[#This Row],[Engineer''s Estimate (EE)]]</f>
        <v>#VALUE!</v>
      </c>
      <c r="G206" s="53" t="e">
        <f>'Standard Cost Estimate'!$D206*'Standard Cost Estimate'!$F206</f>
        <v>#VALUE!</v>
      </c>
      <c r="H206" s="54" t="e">
        <f>'Standard Cost Estimate'!$G206/G$500</f>
        <v>#VALUE!</v>
      </c>
      <c r="I206" s="52" t="e">
        <f>Table1[[#This Row],[Low Bidder 
or CM/GC]]</f>
        <v>#VALUE!</v>
      </c>
      <c r="J206" s="53" t="e">
        <f>'Standard Cost Estimate'!$I206*'Standard Cost Estimate'!$D206</f>
        <v>#VALUE!</v>
      </c>
      <c r="K206" s="55" t="e">
        <f>'Standard Cost Estimate'!$J206/J$500</f>
        <v>#VALUE!</v>
      </c>
      <c r="L206" s="52" t="e">
        <f>TRIMMEAN(Table1[[#This Row],[Low Bidder 
or CM/GC]:[Bidder 23]],2/COUNT(Table1[[#This Row],[Low Bidder 
or CM/GC]:[Bidder 23]]))</f>
        <v>#VALUE!</v>
      </c>
      <c r="M206" s="53" t="e">
        <f>IF('Standard Cost Estimate'!$D206=0,0,'Standard Cost Estimate'!$D206*'Standard Cost Estimate'!$L206)</f>
        <v>#VALUE!</v>
      </c>
      <c r="N206" s="54" t="e">
        <f>'Standard Cost Estimate'!$M206/M$500</f>
        <v>#VALUE!</v>
      </c>
      <c r="O206" s="78" t="e">
        <f>MIN(Table1[[#This Row],[Low Bidder 
or CM/GC]:[Bidder 23]])*D206</f>
        <v>#VALUE!</v>
      </c>
      <c r="P206" s="65" t="e">
        <f>Table2[[#This Row],[LB
Amount]]</f>
        <v>#VALUE!</v>
      </c>
      <c r="Q206" s="79" t="e">
        <f>MAX(Table1[[#This Row],[Low Bidder 
or CM/GC]:[Bidder 23]])*D206</f>
        <v>#VALUE!</v>
      </c>
      <c r="R206" s="33" t="e">
        <f>('Standard Cost Estimate'!$J206-'Standard Cost Estimate'!$G206)/'Standard Cost Estimate'!$G206</f>
        <v>#VALUE!</v>
      </c>
      <c r="S206" s="32" t="e">
        <f>('Standard Cost Estimate'!$J206-'Standard Cost Estimate'!$M206)/'Standard Cost Estimate'!$M206</f>
        <v>#VALUE!</v>
      </c>
      <c r="T206" s="31" t="e">
        <f>'Standard Cost Estimate'!$J206-'Standard Cost Estimate'!$G206</f>
        <v>#VALUE!</v>
      </c>
      <c r="U206" s="28" t="e">
        <f>RANK('Standard Cost Estimate'!$J206,'Standard Cost Estimate'!$J$3:$J$499)</f>
        <v>#VALUE!</v>
      </c>
      <c r="V206" s="34" t="e">
        <f>LARGE('Standard Cost Estimate'!$J$3:$J$499,COUNT(J$3:'Standard Cost Estimate'!$J206))+IF(ISNUMBER(V205),V205,0)</f>
        <v>#VALUE!</v>
      </c>
      <c r="W206" s="28" t="e">
        <f>IF(V206/J$500&lt;0.8,COUNT(V$3:V206)+1,1)</f>
        <v>#VALUE!</v>
      </c>
      <c r="X206" s="35" t="e">
        <f>IF('Standard Cost Estimate'!$U206&lt;=MAX('Standard Cost Estimate'!$W$3:$W$499),"YES","NO")</f>
        <v>#VALUE!</v>
      </c>
      <c r="Y206" s="36" t="e">
        <f>IF(AND('Standard Cost Estimate'!$X206="YES",OR('Standard Cost Estimate'!$R206&gt;0.2,'Standard Cost Estimate'!$R206&lt;-0.2)),"ANALYZE"," ")</f>
        <v>#VALUE!</v>
      </c>
      <c r="Z206" s="72" t="e">
        <f>IF(AND('Standard Cost Estimate'!$X206="YES",OR('Standard Cost Estimate'!$S206&gt;0.2,'Standard Cost Estimate'!$S206&lt;-0.2)),"ANALYZE"," ")</f>
        <v>#VALUE!</v>
      </c>
      <c r="AA206" s="67" t="e">
        <f>RANK('Standard Cost Estimate'!$G206,'Standard Cost Estimate'!$G$3:$G$499)</f>
        <v>#VALUE!</v>
      </c>
      <c r="AB206" s="68" t="e">
        <f>LARGE('Standard Cost Estimate'!$G$3:$G$499,COUNT(G$3:'Standard Cost Estimate'!$G206))+IF(ISNUMBER(AB205),AB205,0)</f>
        <v>#VALUE!</v>
      </c>
      <c r="AC206" s="67" t="e">
        <f>IF(AB206/G$500&lt;0.8,COUNT(V$3:V206)+1,1)</f>
        <v>#VALUE!</v>
      </c>
      <c r="AD206" s="93" t="e">
        <f>IF('Standard Cost Estimate'!$AA206&lt;=MAX('Standard Cost Estimate'!$AC$3:$AC$499),"YES","NO")</f>
        <v>#VALUE!</v>
      </c>
      <c r="AE206" s="94" t="e">
        <f>IF(AND('Standard Cost Estimate'!$AD206="YES",ABS('Standard Cost Estimate'!$R206)&gt;0.2),"ANALYZE"," ")</f>
        <v>#VALUE!</v>
      </c>
      <c r="AF206" s="77"/>
    </row>
    <row r="207" spans="1:32" ht="15" thickBot="1" x14ac:dyDescent="0.4">
      <c r="A207" s="50" t="e">
        <f>Table1[[#This Row],[Item Line Number]]</f>
        <v>#VALUE!</v>
      </c>
      <c r="B207" s="50" t="e">
        <f>Table1[[#This Row],[Item Number]]</f>
        <v>#VALUE!</v>
      </c>
      <c r="C207" s="51" t="e">
        <f>Table1[[#This Row],[Item Description]]</f>
        <v>#VALUE!</v>
      </c>
      <c r="D207" s="50" t="e">
        <f>Table1[[#This Row],[Quantity]]</f>
        <v>#VALUE!</v>
      </c>
      <c r="E207" s="50" t="e">
        <f>Table1[[#This Row],[Units]]</f>
        <v>#VALUE!</v>
      </c>
      <c r="F207" s="52" t="e">
        <f>Table1[[#This Row],[Engineer''s Estimate (EE)]]</f>
        <v>#VALUE!</v>
      </c>
      <c r="G207" s="53" t="e">
        <f>'Standard Cost Estimate'!$D207*'Standard Cost Estimate'!$F207</f>
        <v>#VALUE!</v>
      </c>
      <c r="H207" s="54" t="e">
        <f>'Standard Cost Estimate'!$G207/G$500</f>
        <v>#VALUE!</v>
      </c>
      <c r="I207" s="52" t="e">
        <f>Table1[[#This Row],[Low Bidder 
or CM/GC]]</f>
        <v>#VALUE!</v>
      </c>
      <c r="J207" s="53" t="e">
        <f>'Standard Cost Estimate'!$I207*'Standard Cost Estimate'!$D207</f>
        <v>#VALUE!</v>
      </c>
      <c r="K207" s="55" t="e">
        <f>'Standard Cost Estimate'!$J207/J$500</f>
        <v>#VALUE!</v>
      </c>
      <c r="L207" s="52" t="e">
        <f>TRIMMEAN(Table1[[#This Row],[Low Bidder 
or CM/GC]:[Bidder 23]],2/COUNT(Table1[[#This Row],[Low Bidder 
or CM/GC]:[Bidder 23]]))</f>
        <v>#VALUE!</v>
      </c>
      <c r="M207" s="53" t="e">
        <f>IF('Standard Cost Estimate'!$D207=0,0,'Standard Cost Estimate'!$D207*'Standard Cost Estimate'!$L207)</f>
        <v>#VALUE!</v>
      </c>
      <c r="N207" s="54" t="e">
        <f>'Standard Cost Estimate'!$M207/M$500</f>
        <v>#VALUE!</v>
      </c>
      <c r="O207" s="78" t="e">
        <f>MIN(Table1[[#This Row],[Low Bidder 
or CM/GC]:[Bidder 23]])*D207</f>
        <v>#VALUE!</v>
      </c>
      <c r="P207" s="65" t="e">
        <f>Table2[[#This Row],[LB
Amount]]</f>
        <v>#VALUE!</v>
      </c>
      <c r="Q207" s="79" t="e">
        <f>MAX(Table1[[#This Row],[Low Bidder 
or CM/GC]:[Bidder 23]])*D207</f>
        <v>#VALUE!</v>
      </c>
      <c r="R207" s="33" t="e">
        <f>('Standard Cost Estimate'!$J207-'Standard Cost Estimate'!$G207)/'Standard Cost Estimate'!$G207</f>
        <v>#VALUE!</v>
      </c>
      <c r="S207" s="32" t="e">
        <f>('Standard Cost Estimate'!$J207-'Standard Cost Estimate'!$M207)/'Standard Cost Estimate'!$M207</f>
        <v>#VALUE!</v>
      </c>
      <c r="T207" s="31" t="e">
        <f>'Standard Cost Estimate'!$J207-'Standard Cost Estimate'!$G207</f>
        <v>#VALUE!</v>
      </c>
      <c r="U207" s="28" t="e">
        <f>RANK('Standard Cost Estimate'!$J207,'Standard Cost Estimate'!$J$3:$J$499)</f>
        <v>#VALUE!</v>
      </c>
      <c r="V207" s="34" t="e">
        <f>LARGE('Standard Cost Estimate'!$J$3:$J$499,COUNT(J$3:'Standard Cost Estimate'!$J207))+IF(ISNUMBER(V206),V206,0)</f>
        <v>#VALUE!</v>
      </c>
      <c r="W207" s="28" t="e">
        <f>IF(V207/J$500&lt;0.8,COUNT(V$3:V207)+1,1)</f>
        <v>#VALUE!</v>
      </c>
      <c r="X207" s="35" t="e">
        <f>IF('Standard Cost Estimate'!$U207&lt;=MAX('Standard Cost Estimate'!$W$3:$W$499),"YES","NO")</f>
        <v>#VALUE!</v>
      </c>
      <c r="Y207" s="36" t="e">
        <f>IF(AND('Standard Cost Estimate'!$X207="YES",OR('Standard Cost Estimate'!$R207&gt;0.2,'Standard Cost Estimate'!$R207&lt;-0.2)),"ANALYZE"," ")</f>
        <v>#VALUE!</v>
      </c>
      <c r="Z207" s="72" t="e">
        <f>IF(AND('Standard Cost Estimate'!$X207="YES",OR('Standard Cost Estimate'!$S207&gt;0.2,'Standard Cost Estimate'!$S207&lt;-0.2)),"ANALYZE"," ")</f>
        <v>#VALUE!</v>
      </c>
      <c r="AA207" s="67" t="e">
        <f>RANK('Standard Cost Estimate'!$G207,'Standard Cost Estimate'!$G$3:$G$499)</f>
        <v>#VALUE!</v>
      </c>
      <c r="AB207" s="68" t="e">
        <f>LARGE('Standard Cost Estimate'!$G$3:$G$499,COUNT(G$3:'Standard Cost Estimate'!$G207))+IF(ISNUMBER(AB206),AB206,0)</f>
        <v>#VALUE!</v>
      </c>
      <c r="AC207" s="67" t="e">
        <f>IF(AB207/G$500&lt;0.8,COUNT(V$3:V207)+1,1)</f>
        <v>#VALUE!</v>
      </c>
      <c r="AD207" s="93" t="e">
        <f>IF('Standard Cost Estimate'!$AA207&lt;=MAX('Standard Cost Estimate'!$AC$3:$AC$499),"YES","NO")</f>
        <v>#VALUE!</v>
      </c>
      <c r="AE207" s="94" t="e">
        <f>IF(AND('Standard Cost Estimate'!$AD207="YES",ABS('Standard Cost Estimate'!$R207)&gt;0.2),"ANALYZE"," ")</f>
        <v>#VALUE!</v>
      </c>
      <c r="AF207" s="77"/>
    </row>
    <row r="208" spans="1:32" ht="15" thickBot="1" x14ac:dyDescent="0.4">
      <c r="A208" s="50" t="e">
        <f>Table1[[#This Row],[Item Line Number]]</f>
        <v>#VALUE!</v>
      </c>
      <c r="B208" s="50" t="e">
        <f>Table1[[#This Row],[Item Number]]</f>
        <v>#VALUE!</v>
      </c>
      <c r="C208" s="51" t="e">
        <f>Table1[[#This Row],[Item Description]]</f>
        <v>#VALUE!</v>
      </c>
      <c r="D208" s="50" t="e">
        <f>Table1[[#This Row],[Quantity]]</f>
        <v>#VALUE!</v>
      </c>
      <c r="E208" s="50" t="e">
        <f>Table1[[#This Row],[Units]]</f>
        <v>#VALUE!</v>
      </c>
      <c r="F208" s="52" t="e">
        <f>Table1[[#This Row],[Engineer''s Estimate (EE)]]</f>
        <v>#VALUE!</v>
      </c>
      <c r="G208" s="53" t="e">
        <f>'Standard Cost Estimate'!$D208*'Standard Cost Estimate'!$F208</f>
        <v>#VALUE!</v>
      </c>
      <c r="H208" s="54" t="e">
        <f>'Standard Cost Estimate'!$G208/G$500</f>
        <v>#VALUE!</v>
      </c>
      <c r="I208" s="52" t="e">
        <f>Table1[[#This Row],[Low Bidder 
or CM/GC]]</f>
        <v>#VALUE!</v>
      </c>
      <c r="J208" s="53" t="e">
        <f>'Standard Cost Estimate'!$I208*'Standard Cost Estimate'!$D208</f>
        <v>#VALUE!</v>
      </c>
      <c r="K208" s="55" t="e">
        <f>'Standard Cost Estimate'!$J208/J$500</f>
        <v>#VALUE!</v>
      </c>
      <c r="L208" s="52" t="e">
        <f>TRIMMEAN(Table1[[#This Row],[Low Bidder 
or CM/GC]:[Bidder 23]],2/COUNT(Table1[[#This Row],[Low Bidder 
or CM/GC]:[Bidder 23]]))</f>
        <v>#VALUE!</v>
      </c>
      <c r="M208" s="53" t="e">
        <f>IF('Standard Cost Estimate'!$D208=0,0,'Standard Cost Estimate'!$D208*'Standard Cost Estimate'!$L208)</f>
        <v>#VALUE!</v>
      </c>
      <c r="N208" s="54" t="e">
        <f>'Standard Cost Estimate'!$M208/M$500</f>
        <v>#VALUE!</v>
      </c>
      <c r="O208" s="78" t="e">
        <f>MIN(Table1[[#This Row],[Low Bidder 
or CM/GC]:[Bidder 23]])*D208</f>
        <v>#VALUE!</v>
      </c>
      <c r="P208" s="65" t="e">
        <f>Table2[[#This Row],[LB
Amount]]</f>
        <v>#VALUE!</v>
      </c>
      <c r="Q208" s="79" t="e">
        <f>MAX(Table1[[#This Row],[Low Bidder 
or CM/GC]:[Bidder 23]])*D208</f>
        <v>#VALUE!</v>
      </c>
      <c r="R208" s="33" t="e">
        <f>('Standard Cost Estimate'!$J208-'Standard Cost Estimate'!$G208)/'Standard Cost Estimate'!$G208</f>
        <v>#VALUE!</v>
      </c>
      <c r="S208" s="32" t="e">
        <f>('Standard Cost Estimate'!$J208-'Standard Cost Estimate'!$M208)/'Standard Cost Estimate'!$M208</f>
        <v>#VALUE!</v>
      </c>
      <c r="T208" s="31" t="e">
        <f>'Standard Cost Estimate'!$J208-'Standard Cost Estimate'!$G208</f>
        <v>#VALUE!</v>
      </c>
      <c r="U208" s="28" t="e">
        <f>RANK('Standard Cost Estimate'!$J208,'Standard Cost Estimate'!$J$3:$J$499)</f>
        <v>#VALUE!</v>
      </c>
      <c r="V208" s="34" t="e">
        <f>LARGE('Standard Cost Estimate'!$J$3:$J$499,COUNT(J$3:'Standard Cost Estimate'!$J208))+IF(ISNUMBER(V207),V207,0)</f>
        <v>#VALUE!</v>
      </c>
      <c r="W208" s="28" t="e">
        <f>IF(V208/J$500&lt;0.8,COUNT(V$3:V208)+1,1)</f>
        <v>#VALUE!</v>
      </c>
      <c r="X208" s="35" t="e">
        <f>IF('Standard Cost Estimate'!$U208&lt;=MAX('Standard Cost Estimate'!$W$3:$W$499),"YES","NO")</f>
        <v>#VALUE!</v>
      </c>
      <c r="Y208" s="36" t="e">
        <f>IF(AND('Standard Cost Estimate'!$X208="YES",OR('Standard Cost Estimate'!$R208&gt;0.2,'Standard Cost Estimate'!$R208&lt;-0.2)),"ANALYZE"," ")</f>
        <v>#VALUE!</v>
      </c>
      <c r="Z208" s="72" t="e">
        <f>IF(AND('Standard Cost Estimate'!$X208="YES",OR('Standard Cost Estimate'!$S208&gt;0.2,'Standard Cost Estimate'!$S208&lt;-0.2)),"ANALYZE"," ")</f>
        <v>#VALUE!</v>
      </c>
      <c r="AA208" s="67" t="e">
        <f>RANK('Standard Cost Estimate'!$G208,'Standard Cost Estimate'!$G$3:$G$499)</f>
        <v>#VALUE!</v>
      </c>
      <c r="AB208" s="68" t="e">
        <f>LARGE('Standard Cost Estimate'!$G$3:$G$499,COUNT(G$3:'Standard Cost Estimate'!$G208))+IF(ISNUMBER(AB207),AB207,0)</f>
        <v>#VALUE!</v>
      </c>
      <c r="AC208" s="67" t="e">
        <f>IF(AB208/G$500&lt;0.8,COUNT(V$3:V208)+1,1)</f>
        <v>#VALUE!</v>
      </c>
      <c r="AD208" s="93" t="e">
        <f>IF('Standard Cost Estimate'!$AA208&lt;=MAX('Standard Cost Estimate'!$AC$3:$AC$499),"YES","NO")</f>
        <v>#VALUE!</v>
      </c>
      <c r="AE208" s="94" t="e">
        <f>IF(AND('Standard Cost Estimate'!$AD208="YES",ABS('Standard Cost Estimate'!$R208)&gt;0.2),"ANALYZE"," ")</f>
        <v>#VALUE!</v>
      </c>
      <c r="AF208" s="77"/>
    </row>
    <row r="209" spans="1:32" ht="15" thickBot="1" x14ac:dyDescent="0.4">
      <c r="A209" s="50" t="e">
        <f>Table1[[#This Row],[Item Line Number]]</f>
        <v>#VALUE!</v>
      </c>
      <c r="B209" s="50" t="e">
        <f>Table1[[#This Row],[Item Number]]</f>
        <v>#VALUE!</v>
      </c>
      <c r="C209" s="51" t="e">
        <f>Table1[[#This Row],[Item Description]]</f>
        <v>#VALUE!</v>
      </c>
      <c r="D209" s="50" t="e">
        <f>Table1[[#This Row],[Quantity]]</f>
        <v>#VALUE!</v>
      </c>
      <c r="E209" s="50" t="e">
        <f>Table1[[#This Row],[Units]]</f>
        <v>#VALUE!</v>
      </c>
      <c r="F209" s="52" t="e">
        <f>Table1[[#This Row],[Engineer''s Estimate (EE)]]</f>
        <v>#VALUE!</v>
      </c>
      <c r="G209" s="53" t="e">
        <f>'Standard Cost Estimate'!$D209*'Standard Cost Estimate'!$F209</f>
        <v>#VALUE!</v>
      </c>
      <c r="H209" s="54" t="e">
        <f>'Standard Cost Estimate'!$G209/G$500</f>
        <v>#VALUE!</v>
      </c>
      <c r="I209" s="52" t="e">
        <f>Table1[[#This Row],[Low Bidder 
or CM/GC]]</f>
        <v>#VALUE!</v>
      </c>
      <c r="J209" s="53" t="e">
        <f>'Standard Cost Estimate'!$I209*'Standard Cost Estimate'!$D209</f>
        <v>#VALUE!</v>
      </c>
      <c r="K209" s="55" t="e">
        <f>'Standard Cost Estimate'!$J209/J$500</f>
        <v>#VALUE!</v>
      </c>
      <c r="L209" s="52" t="e">
        <f>TRIMMEAN(Table1[[#This Row],[Low Bidder 
or CM/GC]:[Bidder 23]],2/COUNT(Table1[[#This Row],[Low Bidder 
or CM/GC]:[Bidder 23]]))</f>
        <v>#VALUE!</v>
      </c>
      <c r="M209" s="53" t="e">
        <f>IF('Standard Cost Estimate'!$D209=0,0,'Standard Cost Estimate'!$D209*'Standard Cost Estimate'!$L209)</f>
        <v>#VALUE!</v>
      </c>
      <c r="N209" s="54" t="e">
        <f>'Standard Cost Estimate'!$M209/M$500</f>
        <v>#VALUE!</v>
      </c>
      <c r="O209" s="78" t="e">
        <f>MIN(Table1[[#This Row],[Low Bidder 
or CM/GC]:[Bidder 23]])*D209</f>
        <v>#VALUE!</v>
      </c>
      <c r="P209" s="65" t="e">
        <f>Table2[[#This Row],[LB
Amount]]</f>
        <v>#VALUE!</v>
      </c>
      <c r="Q209" s="79" t="e">
        <f>MAX(Table1[[#This Row],[Low Bidder 
or CM/GC]:[Bidder 23]])*D209</f>
        <v>#VALUE!</v>
      </c>
      <c r="R209" s="33" t="e">
        <f>('Standard Cost Estimate'!$J209-'Standard Cost Estimate'!$G209)/'Standard Cost Estimate'!$G209</f>
        <v>#VALUE!</v>
      </c>
      <c r="S209" s="32" t="e">
        <f>('Standard Cost Estimate'!$J209-'Standard Cost Estimate'!$M209)/'Standard Cost Estimate'!$M209</f>
        <v>#VALUE!</v>
      </c>
      <c r="T209" s="31" t="e">
        <f>'Standard Cost Estimate'!$J209-'Standard Cost Estimate'!$G209</f>
        <v>#VALUE!</v>
      </c>
      <c r="U209" s="28" t="e">
        <f>RANK('Standard Cost Estimate'!$J209,'Standard Cost Estimate'!$J$3:$J$499)</f>
        <v>#VALUE!</v>
      </c>
      <c r="V209" s="34" t="e">
        <f>LARGE('Standard Cost Estimate'!$J$3:$J$499,COUNT(J$3:'Standard Cost Estimate'!$J209))+IF(ISNUMBER(V208),V208,0)</f>
        <v>#VALUE!</v>
      </c>
      <c r="W209" s="28" t="e">
        <f>IF(V209/J$500&lt;0.8,COUNT(V$3:V209)+1,1)</f>
        <v>#VALUE!</v>
      </c>
      <c r="X209" s="35" t="e">
        <f>IF('Standard Cost Estimate'!$U209&lt;=MAX('Standard Cost Estimate'!$W$3:$W$499),"YES","NO")</f>
        <v>#VALUE!</v>
      </c>
      <c r="Y209" s="36" t="e">
        <f>IF(AND('Standard Cost Estimate'!$X209="YES",OR('Standard Cost Estimate'!$R209&gt;0.2,'Standard Cost Estimate'!$R209&lt;-0.2)),"ANALYZE"," ")</f>
        <v>#VALUE!</v>
      </c>
      <c r="Z209" s="72" t="e">
        <f>IF(AND('Standard Cost Estimate'!$X209="YES",OR('Standard Cost Estimate'!$S209&gt;0.2,'Standard Cost Estimate'!$S209&lt;-0.2)),"ANALYZE"," ")</f>
        <v>#VALUE!</v>
      </c>
      <c r="AA209" s="67" t="e">
        <f>RANK('Standard Cost Estimate'!$G209,'Standard Cost Estimate'!$G$3:$G$499)</f>
        <v>#VALUE!</v>
      </c>
      <c r="AB209" s="68" t="e">
        <f>LARGE('Standard Cost Estimate'!$G$3:$G$499,COUNT(G$3:'Standard Cost Estimate'!$G209))+IF(ISNUMBER(AB208),AB208,0)</f>
        <v>#VALUE!</v>
      </c>
      <c r="AC209" s="67" t="e">
        <f>IF(AB209/G$500&lt;0.8,COUNT(V$3:V209)+1,1)</f>
        <v>#VALUE!</v>
      </c>
      <c r="AD209" s="93" t="e">
        <f>IF('Standard Cost Estimate'!$AA209&lt;=MAX('Standard Cost Estimate'!$AC$3:$AC$499),"YES","NO")</f>
        <v>#VALUE!</v>
      </c>
      <c r="AE209" s="94" t="e">
        <f>IF(AND('Standard Cost Estimate'!$AD209="YES",ABS('Standard Cost Estimate'!$R209)&gt;0.2),"ANALYZE"," ")</f>
        <v>#VALUE!</v>
      </c>
      <c r="AF209" s="77"/>
    </row>
    <row r="210" spans="1:32" ht="15" thickBot="1" x14ac:dyDescent="0.4">
      <c r="A210" s="50" t="e">
        <f>Table1[[#This Row],[Item Line Number]]</f>
        <v>#VALUE!</v>
      </c>
      <c r="B210" s="50" t="e">
        <f>Table1[[#This Row],[Item Number]]</f>
        <v>#VALUE!</v>
      </c>
      <c r="C210" s="51" t="e">
        <f>Table1[[#This Row],[Item Description]]</f>
        <v>#VALUE!</v>
      </c>
      <c r="D210" s="50" t="e">
        <f>Table1[[#This Row],[Quantity]]</f>
        <v>#VALUE!</v>
      </c>
      <c r="E210" s="50" t="e">
        <f>Table1[[#This Row],[Units]]</f>
        <v>#VALUE!</v>
      </c>
      <c r="F210" s="52" t="e">
        <f>Table1[[#This Row],[Engineer''s Estimate (EE)]]</f>
        <v>#VALUE!</v>
      </c>
      <c r="G210" s="53" t="e">
        <f>'Standard Cost Estimate'!$D210*'Standard Cost Estimate'!$F210</f>
        <v>#VALUE!</v>
      </c>
      <c r="H210" s="54" t="e">
        <f>'Standard Cost Estimate'!$G210/G$500</f>
        <v>#VALUE!</v>
      </c>
      <c r="I210" s="52" t="e">
        <f>Table1[[#This Row],[Low Bidder 
or CM/GC]]</f>
        <v>#VALUE!</v>
      </c>
      <c r="J210" s="53" t="e">
        <f>'Standard Cost Estimate'!$I210*'Standard Cost Estimate'!$D210</f>
        <v>#VALUE!</v>
      </c>
      <c r="K210" s="55" t="e">
        <f>'Standard Cost Estimate'!$J210/J$500</f>
        <v>#VALUE!</v>
      </c>
      <c r="L210" s="52" t="e">
        <f>TRIMMEAN(Table1[[#This Row],[Low Bidder 
or CM/GC]:[Bidder 23]],2/COUNT(Table1[[#This Row],[Low Bidder 
or CM/GC]:[Bidder 23]]))</f>
        <v>#VALUE!</v>
      </c>
      <c r="M210" s="53" t="e">
        <f>IF('Standard Cost Estimate'!$D210=0,0,'Standard Cost Estimate'!$D210*'Standard Cost Estimate'!$L210)</f>
        <v>#VALUE!</v>
      </c>
      <c r="N210" s="54" t="e">
        <f>'Standard Cost Estimate'!$M210/M$500</f>
        <v>#VALUE!</v>
      </c>
      <c r="O210" s="78" t="e">
        <f>MIN(Table1[[#This Row],[Low Bidder 
or CM/GC]:[Bidder 23]])*D210</f>
        <v>#VALUE!</v>
      </c>
      <c r="P210" s="65" t="e">
        <f>Table2[[#This Row],[LB
Amount]]</f>
        <v>#VALUE!</v>
      </c>
      <c r="Q210" s="79" t="e">
        <f>MAX(Table1[[#This Row],[Low Bidder 
or CM/GC]:[Bidder 23]])*D210</f>
        <v>#VALUE!</v>
      </c>
      <c r="R210" s="33" t="e">
        <f>('Standard Cost Estimate'!$J210-'Standard Cost Estimate'!$G210)/'Standard Cost Estimate'!$G210</f>
        <v>#VALUE!</v>
      </c>
      <c r="S210" s="32" t="e">
        <f>('Standard Cost Estimate'!$J210-'Standard Cost Estimate'!$M210)/'Standard Cost Estimate'!$M210</f>
        <v>#VALUE!</v>
      </c>
      <c r="T210" s="31" t="e">
        <f>'Standard Cost Estimate'!$J210-'Standard Cost Estimate'!$G210</f>
        <v>#VALUE!</v>
      </c>
      <c r="U210" s="28" t="e">
        <f>RANK('Standard Cost Estimate'!$J210,'Standard Cost Estimate'!$J$3:$J$499)</f>
        <v>#VALUE!</v>
      </c>
      <c r="V210" s="34" t="e">
        <f>LARGE('Standard Cost Estimate'!$J$3:$J$499,COUNT(J$3:'Standard Cost Estimate'!$J210))+IF(ISNUMBER(V209),V209,0)</f>
        <v>#VALUE!</v>
      </c>
      <c r="W210" s="28" t="e">
        <f>IF(V210/J$500&lt;0.8,COUNT(V$3:V210)+1,1)</f>
        <v>#VALUE!</v>
      </c>
      <c r="X210" s="35" t="e">
        <f>IF('Standard Cost Estimate'!$U210&lt;=MAX('Standard Cost Estimate'!$W$3:$W$499),"YES","NO")</f>
        <v>#VALUE!</v>
      </c>
      <c r="Y210" s="36" t="e">
        <f>IF(AND('Standard Cost Estimate'!$X210="YES",OR('Standard Cost Estimate'!$R210&gt;0.2,'Standard Cost Estimate'!$R210&lt;-0.2)),"ANALYZE"," ")</f>
        <v>#VALUE!</v>
      </c>
      <c r="Z210" s="72" t="e">
        <f>IF(AND('Standard Cost Estimate'!$X210="YES",OR('Standard Cost Estimate'!$S210&gt;0.2,'Standard Cost Estimate'!$S210&lt;-0.2)),"ANALYZE"," ")</f>
        <v>#VALUE!</v>
      </c>
      <c r="AA210" s="67" t="e">
        <f>RANK('Standard Cost Estimate'!$G210,'Standard Cost Estimate'!$G$3:$G$499)</f>
        <v>#VALUE!</v>
      </c>
      <c r="AB210" s="68" t="e">
        <f>LARGE('Standard Cost Estimate'!$G$3:$G$499,COUNT(G$3:'Standard Cost Estimate'!$G210))+IF(ISNUMBER(AB209),AB209,0)</f>
        <v>#VALUE!</v>
      </c>
      <c r="AC210" s="67" t="e">
        <f>IF(AB210/G$500&lt;0.8,COUNT(V$3:V210)+1,1)</f>
        <v>#VALUE!</v>
      </c>
      <c r="AD210" s="93" t="e">
        <f>IF('Standard Cost Estimate'!$AA210&lt;=MAX('Standard Cost Estimate'!$AC$3:$AC$499),"YES","NO")</f>
        <v>#VALUE!</v>
      </c>
      <c r="AE210" s="94" t="e">
        <f>IF(AND('Standard Cost Estimate'!$AD210="YES",ABS('Standard Cost Estimate'!$R210)&gt;0.2),"ANALYZE"," ")</f>
        <v>#VALUE!</v>
      </c>
      <c r="AF210" s="77"/>
    </row>
    <row r="211" spans="1:32" ht="15" thickBot="1" x14ac:dyDescent="0.4">
      <c r="A211" s="50" t="e">
        <f>Table1[[#This Row],[Item Line Number]]</f>
        <v>#VALUE!</v>
      </c>
      <c r="B211" s="50" t="e">
        <f>Table1[[#This Row],[Item Number]]</f>
        <v>#VALUE!</v>
      </c>
      <c r="C211" s="51" t="e">
        <f>Table1[[#This Row],[Item Description]]</f>
        <v>#VALUE!</v>
      </c>
      <c r="D211" s="50" t="e">
        <f>Table1[[#This Row],[Quantity]]</f>
        <v>#VALUE!</v>
      </c>
      <c r="E211" s="50" t="e">
        <f>Table1[[#This Row],[Units]]</f>
        <v>#VALUE!</v>
      </c>
      <c r="F211" s="52" t="e">
        <f>Table1[[#This Row],[Engineer''s Estimate (EE)]]</f>
        <v>#VALUE!</v>
      </c>
      <c r="G211" s="53" t="e">
        <f>'Standard Cost Estimate'!$D211*'Standard Cost Estimate'!$F211</f>
        <v>#VALUE!</v>
      </c>
      <c r="H211" s="54" t="e">
        <f>'Standard Cost Estimate'!$G211/G$500</f>
        <v>#VALUE!</v>
      </c>
      <c r="I211" s="52" t="e">
        <f>Table1[[#This Row],[Low Bidder 
or CM/GC]]</f>
        <v>#VALUE!</v>
      </c>
      <c r="J211" s="53" t="e">
        <f>'Standard Cost Estimate'!$I211*'Standard Cost Estimate'!$D211</f>
        <v>#VALUE!</v>
      </c>
      <c r="K211" s="55" t="e">
        <f>'Standard Cost Estimate'!$J211/J$500</f>
        <v>#VALUE!</v>
      </c>
      <c r="L211" s="52" t="e">
        <f>TRIMMEAN(Table1[[#This Row],[Low Bidder 
or CM/GC]:[Bidder 23]],2/COUNT(Table1[[#This Row],[Low Bidder 
or CM/GC]:[Bidder 23]]))</f>
        <v>#VALUE!</v>
      </c>
      <c r="M211" s="53" t="e">
        <f>IF('Standard Cost Estimate'!$D211=0,0,'Standard Cost Estimate'!$D211*'Standard Cost Estimate'!$L211)</f>
        <v>#VALUE!</v>
      </c>
      <c r="N211" s="54" t="e">
        <f>'Standard Cost Estimate'!$M211/M$500</f>
        <v>#VALUE!</v>
      </c>
      <c r="O211" s="78" t="e">
        <f>MIN(Table1[[#This Row],[Low Bidder 
or CM/GC]:[Bidder 23]])*D211</f>
        <v>#VALUE!</v>
      </c>
      <c r="P211" s="65" t="e">
        <f>Table2[[#This Row],[LB
Amount]]</f>
        <v>#VALUE!</v>
      </c>
      <c r="Q211" s="79" t="e">
        <f>MAX(Table1[[#This Row],[Low Bidder 
or CM/GC]:[Bidder 23]])*D211</f>
        <v>#VALUE!</v>
      </c>
      <c r="R211" s="33" t="e">
        <f>('Standard Cost Estimate'!$J211-'Standard Cost Estimate'!$G211)/'Standard Cost Estimate'!$G211</f>
        <v>#VALUE!</v>
      </c>
      <c r="S211" s="32" t="e">
        <f>('Standard Cost Estimate'!$J211-'Standard Cost Estimate'!$M211)/'Standard Cost Estimate'!$M211</f>
        <v>#VALUE!</v>
      </c>
      <c r="T211" s="31" t="e">
        <f>'Standard Cost Estimate'!$J211-'Standard Cost Estimate'!$G211</f>
        <v>#VALUE!</v>
      </c>
      <c r="U211" s="28" t="e">
        <f>RANK('Standard Cost Estimate'!$J211,'Standard Cost Estimate'!$J$3:$J$499)</f>
        <v>#VALUE!</v>
      </c>
      <c r="V211" s="34" t="e">
        <f>LARGE('Standard Cost Estimate'!$J$3:$J$499,COUNT(J$3:'Standard Cost Estimate'!$J211))+IF(ISNUMBER(V210),V210,0)</f>
        <v>#VALUE!</v>
      </c>
      <c r="W211" s="28" t="e">
        <f>IF(V211/J$500&lt;0.8,COUNT(V$3:V211)+1,1)</f>
        <v>#VALUE!</v>
      </c>
      <c r="X211" s="35" t="e">
        <f>IF('Standard Cost Estimate'!$U211&lt;=MAX('Standard Cost Estimate'!$W$3:$W$499),"YES","NO")</f>
        <v>#VALUE!</v>
      </c>
      <c r="Y211" s="36" t="e">
        <f>IF(AND('Standard Cost Estimate'!$X211="YES",OR('Standard Cost Estimate'!$R211&gt;0.2,'Standard Cost Estimate'!$R211&lt;-0.2)),"ANALYZE"," ")</f>
        <v>#VALUE!</v>
      </c>
      <c r="Z211" s="72" t="e">
        <f>IF(AND('Standard Cost Estimate'!$X211="YES",OR('Standard Cost Estimate'!$S211&gt;0.2,'Standard Cost Estimate'!$S211&lt;-0.2)),"ANALYZE"," ")</f>
        <v>#VALUE!</v>
      </c>
      <c r="AA211" s="67" t="e">
        <f>RANK('Standard Cost Estimate'!$G211,'Standard Cost Estimate'!$G$3:$G$499)</f>
        <v>#VALUE!</v>
      </c>
      <c r="AB211" s="68" t="e">
        <f>LARGE('Standard Cost Estimate'!$G$3:$G$499,COUNT(G$3:'Standard Cost Estimate'!$G211))+IF(ISNUMBER(AB210),AB210,0)</f>
        <v>#VALUE!</v>
      </c>
      <c r="AC211" s="67" t="e">
        <f>IF(AB211/G$500&lt;0.8,COUNT(V$3:V211)+1,1)</f>
        <v>#VALUE!</v>
      </c>
      <c r="AD211" s="93" t="e">
        <f>IF('Standard Cost Estimate'!$AA211&lt;=MAX('Standard Cost Estimate'!$AC$3:$AC$499),"YES","NO")</f>
        <v>#VALUE!</v>
      </c>
      <c r="AE211" s="94" t="e">
        <f>IF(AND('Standard Cost Estimate'!$AD211="YES",ABS('Standard Cost Estimate'!$R211)&gt;0.2),"ANALYZE"," ")</f>
        <v>#VALUE!</v>
      </c>
      <c r="AF211" s="77"/>
    </row>
    <row r="212" spans="1:32" ht="15" thickBot="1" x14ac:dyDescent="0.4">
      <c r="A212" s="50" t="e">
        <f>Table1[[#This Row],[Item Line Number]]</f>
        <v>#VALUE!</v>
      </c>
      <c r="B212" s="50" t="e">
        <f>Table1[[#This Row],[Item Number]]</f>
        <v>#VALUE!</v>
      </c>
      <c r="C212" s="51" t="e">
        <f>Table1[[#This Row],[Item Description]]</f>
        <v>#VALUE!</v>
      </c>
      <c r="D212" s="50" t="e">
        <f>Table1[[#This Row],[Quantity]]</f>
        <v>#VALUE!</v>
      </c>
      <c r="E212" s="50" t="e">
        <f>Table1[[#This Row],[Units]]</f>
        <v>#VALUE!</v>
      </c>
      <c r="F212" s="52" t="e">
        <f>Table1[[#This Row],[Engineer''s Estimate (EE)]]</f>
        <v>#VALUE!</v>
      </c>
      <c r="G212" s="53" t="e">
        <f>'Standard Cost Estimate'!$D212*'Standard Cost Estimate'!$F212</f>
        <v>#VALUE!</v>
      </c>
      <c r="H212" s="54" t="e">
        <f>'Standard Cost Estimate'!$G212/G$500</f>
        <v>#VALUE!</v>
      </c>
      <c r="I212" s="52" t="e">
        <f>Table1[[#This Row],[Low Bidder 
or CM/GC]]</f>
        <v>#VALUE!</v>
      </c>
      <c r="J212" s="53" t="e">
        <f>'Standard Cost Estimate'!$I212*'Standard Cost Estimate'!$D212</f>
        <v>#VALUE!</v>
      </c>
      <c r="K212" s="55" t="e">
        <f>'Standard Cost Estimate'!$J212/J$500</f>
        <v>#VALUE!</v>
      </c>
      <c r="L212" s="52" t="e">
        <f>TRIMMEAN(Table1[[#This Row],[Low Bidder 
or CM/GC]:[Bidder 23]],2/COUNT(Table1[[#This Row],[Low Bidder 
or CM/GC]:[Bidder 23]]))</f>
        <v>#VALUE!</v>
      </c>
      <c r="M212" s="53" t="e">
        <f>IF('Standard Cost Estimate'!$D212=0,0,'Standard Cost Estimate'!$D212*'Standard Cost Estimate'!$L212)</f>
        <v>#VALUE!</v>
      </c>
      <c r="N212" s="54" t="e">
        <f>'Standard Cost Estimate'!$M212/M$500</f>
        <v>#VALUE!</v>
      </c>
      <c r="O212" s="78" t="e">
        <f>MIN(Table1[[#This Row],[Low Bidder 
or CM/GC]:[Bidder 23]])*D212</f>
        <v>#VALUE!</v>
      </c>
      <c r="P212" s="65" t="e">
        <f>Table2[[#This Row],[LB
Amount]]</f>
        <v>#VALUE!</v>
      </c>
      <c r="Q212" s="79" t="e">
        <f>MAX(Table1[[#This Row],[Low Bidder 
or CM/GC]:[Bidder 23]])*D212</f>
        <v>#VALUE!</v>
      </c>
      <c r="R212" s="33" t="e">
        <f>('Standard Cost Estimate'!$J212-'Standard Cost Estimate'!$G212)/'Standard Cost Estimate'!$G212</f>
        <v>#VALUE!</v>
      </c>
      <c r="S212" s="32" t="e">
        <f>('Standard Cost Estimate'!$J212-'Standard Cost Estimate'!$M212)/'Standard Cost Estimate'!$M212</f>
        <v>#VALUE!</v>
      </c>
      <c r="T212" s="31" t="e">
        <f>'Standard Cost Estimate'!$J212-'Standard Cost Estimate'!$G212</f>
        <v>#VALUE!</v>
      </c>
      <c r="U212" s="28" t="e">
        <f>RANK('Standard Cost Estimate'!$J212,'Standard Cost Estimate'!$J$3:$J$499)</f>
        <v>#VALUE!</v>
      </c>
      <c r="V212" s="34" t="e">
        <f>LARGE('Standard Cost Estimate'!$J$3:$J$499,COUNT(J$3:'Standard Cost Estimate'!$J212))+IF(ISNUMBER(V211),V211,0)</f>
        <v>#VALUE!</v>
      </c>
      <c r="W212" s="28" t="e">
        <f>IF(V212/J$500&lt;0.8,COUNT(V$3:V212)+1,1)</f>
        <v>#VALUE!</v>
      </c>
      <c r="X212" s="35" t="e">
        <f>IF('Standard Cost Estimate'!$U212&lt;=MAX('Standard Cost Estimate'!$W$3:$W$499),"YES","NO")</f>
        <v>#VALUE!</v>
      </c>
      <c r="Y212" s="36" t="e">
        <f>IF(AND('Standard Cost Estimate'!$X212="YES",OR('Standard Cost Estimate'!$R212&gt;0.2,'Standard Cost Estimate'!$R212&lt;-0.2)),"ANALYZE"," ")</f>
        <v>#VALUE!</v>
      </c>
      <c r="Z212" s="72" t="e">
        <f>IF(AND('Standard Cost Estimate'!$X212="YES",OR('Standard Cost Estimate'!$S212&gt;0.2,'Standard Cost Estimate'!$S212&lt;-0.2)),"ANALYZE"," ")</f>
        <v>#VALUE!</v>
      </c>
      <c r="AA212" s="67" t="e">
        <f>RANK('Standard Cost Estimate'!$G212,'Standard Cost Estimate'!$G$3:$G$499)</f>
        <v>#VALUE!</v>
      </c>
      <c r="AB212" s="68" t="e">
        <f>LARGE('Standard Cost Estimate'!$G$3:$G$499,COUNT(G$3:'Standard Cost Estimate'!$G212))+IF(ISNUMBER(AB211),AB211,0)</f>
        <v>#VALUE!</v>
      </c>
      <c r="AC212" s="67" t="e">
        <f>IF(AB212/G$500&lt;0.8,COUNT(V$3:V212)+1,1)</f>
        <v>#VALUE!</v>
      </c>
      <c r="AD212" s="93" t="e">
        <f>IF('Standard Cost Estimate'!$AA212&lt;=MAX('Standard Cost Estimate'!$AC$3:$AC$499),"YES","NO")</f>
        <v>#VALUE!</v>
      </c>
      <c r="AE212" s="94" t="e">
        <f>IF(AND('Standard Cost Estimate'!$AD212="YES",ABS('Standard Cost Estimate'!$R212)&gt;0.2),"ANALYZE"," ")</f>
        <v>#VALUE!</v>
      </c>
      <c r="AF212" s="77"/>
    </row>
    <row r="213" spans="1:32" ht="15" thickBot="1" x14ac:dyDescent="0.4">
      <c r="A213" s="50" t="e">
        <f>Table1[[#This Row],[Item Line Number]]</f>
        <v>#VALUE!</v>
      </c>
      <c r="B213" s="50" t="e">
        <f>Table1[[#This Row],[Item Number]]</f>
        <v>#VALUE!</v>
      </c>
      <c r="C213" s="51" t="e">
        <f>Table1[[#This Row],[Item Description]]</f>
        <v>#VALUE!</v>
      </c>
      <c r="D213" s="50" t="e">
        <f>Table1[[#This Row],[Quantity]]</f>
        <v>#VALUE!</v>
      </c>
      <c r="E213" s="50" t="e">
        <f>Table1[[#This Row],[Units]]</f>
        <v>#VALUE!</v>
      </c>
      <c r="F213" s="52" t="e">
        <f>Table1[[#This Row],[Engineer''s Estimate (EE)]]</f>
        <v>#VALUE!</v>
      </c>
      <c r="G213" s="53" t="e">
        <f>'Standard Cost Estimate'!$D213*'Standard Cost Estimate'!$F213</f>
        <v>#VALUE!</v>
      </c>
      <c r="H213" s="54" t="e">
        <f>'Standard Cost Estimate'!$G213/G$500</f>
        <v>#VALUE!</v>
      </c>
      <c r="I213" s="52" t="e">
        <f>Table1[[#This Row],[Low Bidder 
or CM/GC]]</f>
        <v>#VALUE!</v>
      </c>
      <c r="J213" s="53" t="e">
        <f>'Standard Cost Estimate'!$I213*'Standard Cost Estimate'!$D213</f>
        <v>#VALUE!</v>
      </c>
      <c r="K213" s="55" t="e">
        <f>'Standard Cost Estimate'!$J213/J$500</f>
        <v>#VALUE!</v>
      </c>
      <c r="L213" s="52" t="e">
        <f>TRIMMEAN(Table1[[#This Row],[Low Bidder 
or CM/GC]:[Bidder 23]],2/COUNT(Table1[[#This Row],[Low Bidder 
or CM/GC]:[Bidder 23]]))</f>
        <v>#VALUE!</v>
      </c>
      <c r="M213" s="53" t="e">
        <f>IF('Standard Cost Estimate'!$D213=0,0,'Standard Cost Estimate'!$D213*'Standard Cost Estimate'!$L213)</f>
        <v>#VALUE!</v>
      </c>
      <c r="N213" s="54" t="e">
        <f>'Standard Cost Estimate'!$M213/M$500</f>
        <v>#VALUE!</v>
      </c>
      <c r="O213" s="78" t="e">
        <f>MIN(Table1[[#This Row],[Low Bidder 
or CM/GC]:[Bidder 23]])*D213</f>
        <v>#VALUE!</v>
      </c>
      <c r="P213" s="65" t="e">
        <f>Table2[[#This Row],[LB
Amount]]</f>
        <v>#VALUE!</v>
      </c>
      <c r="Q213" s="79" t="e">
        <f>MAX(Table1[[#This Row],[Low Bidder 
or CM/GC]:[Bidder 23]])*D213</f>
        <v>#VALUE!</v>
      </c>
      <c r="R213" s="33" t="e">
        <f>('Standard Cost Estimate'!$J213-'Standard Cost Estimate'!$G213)/'Standard Cost Estimate'!$G213</f>
        <v>#VALUE!</v>
      </c>
      <c r="S213" s="32" t="e">
        <f>('Standard Cost Estimate'!$J213-'Standard Cost Estimate'!$M213)/'Standard Cost Estimate'!$M213</f>
        <v>#VALUE!</v>
      </c>
      <c r="T213" s="31" t="e">
        <f>'Standard Cost Estimate'!$J213-'Standard Cost Estimate'!$G213</f>
        <v>#VALUE!</v>
      </c>
      <c r="U213" s="28" t="e">
        <f>RANK('Standard Cost Estimate'!$J213,'Standard Cost Estimate'!$J$3:$J$499)</f>
        <v>#VALUE!</v>
      </c>
      <c r="V213" s="34" t="e">
        <f>LARGE('Standard Cost Estimate'!$J$3:$J$499,COUNT(J$3:'Standard Cost Estimate'!$J213))+IF(ISNUMBER(V212),V212,0)</f>
        <v>#VALUE!</v>
      </c>
      <c r="W213" s="28" t="e">
        <f>IF(V213/J$500&lt;0.8,COUNT(V$3:V213)+1,1)</f>
        <v>#VALUE!</v>
      </c>
      <c r="X213" s="35" t="e">
        <f>IF('Standard Cost Estimate'!$U213&lt;=MAX('Standard Cost Estimate'!$W$3:$W$499),"YES","NO")</f>
        <v>#VALUE!</v>
      </c>
      <c r="Y213" s="36" t="e">
        <f>IF(AND('Standard Cost Estimate'!$X213="YES",OR('Standard Cost Estimate'!$R213&gt;0.2,'Standard Cost Estimate'!$R213&lt;-0.2)),"ANALYZE"," ")</f>
        <v>#VALUE!</v>
      </c>
      <c r="Z213" s="72" t="e">
        <f>IF(AND('Standard Cost Estimate'!$X213="YES",OR('Standard Cost Estimate'!$S213&gt;0.2,'Standard Cost Estimate'!$S213&lt;-0.2)),"ANALYZE"," ")</f>
        <v>#VALUE!</v>
      </c>
      <c r="AA213" s="67" t="e">
        <f>RANK('Standard Cost Estimate'!$G213,'Standard Cost Estimate'!$G$3:$G$499)</f>
        <v>#VALUE!</v>
      </c>
      <c r="AB213" s="68" t="e">
        <f>LARGE('Standard Cost Estimate'!$G$3:$G$499,COUNT(G$3:'Standard Cost Estimate'!$G213))+IF(ISNUMBER(AB212),AB212,0)</f>
        <v>#VALUE!</v>
      </c>
      <c r="AC213" s="67" t="e">
        <f>IF(AB213/G$500&lt;0.8,COUNT(V$3:V213)+1,1)</f>
        <v>#VALUE!</v>
      </c>
      <c r="AD213" s="93" t="e">
        <f>IF('Standard Cost Estimate'!$AA213&lt;=MAX('Standard Cost Estimate'!$AC$3:$AC$499),"YES","NO")</f>
        <v>#VALUE!</v>
      </c>
      <c r="AE213" s="94" t="e">
        <f>IF(AND('Standard Cost Estimate'!$AD213="YES",ABS('Standard Cost Estimate'!$R213)&gt;0.2),"ANALYZE"," ")</f>
        <v>#VALUE!</v>
      </c>
      <c r="AF213" s="77"/>
    </row>
    <row r="214" spans="1:32" ht="15" thickBot="1" x14ac:dyDescent="0.4">
      <c r="A214" s="50" t="e">
        <f>Table1[[#This Row],[Item Line Number]]</f>
        <v>#VALUE!</v>
      </c>
      <c r="B214" s="50" t="e">
        <f>Table1[[#This Row],[Item Number]]</f>
        <v>#VALUE!</v>
      </c>
      <c r="C214" s="51" t="e">
        <f>Table1[[#This Row],[Item Description]]</f>
        <v>#VALUE!</v>
      </c>
      <c r="D214" s="50" t="e">
        <f>Table1[[#This Row],[Quantity]]</f>
        <v>#VALUE!</v>
      </c>
      <c r="E214" s="50" t="e">
        <f>Table1[[#This Row],[Units]]</f>
        <v>#VALUE!</v>
      </c>
      <c r="F214" s="52" t="e">
        <f>Table1[[#This Row],[Engineer''s Estimate (EE)]]</f>
        <v>#VALUE!</v>
      </c>
      <c r="G214" s="53" t="e">
        <f>'Standard Cost Estimate'!$D214*'Standard Cost Estimate'!$F214</f>
        <v>#VALUE!</v>
      </c>
      <c r="H214" s="54" t="e">
        <f>'Standard Cost Estimate'!$G214/G$500</f>
        <v>#VALUE!</v>
      </c>
      <c r="I214" s="52" t="e">
        <f>Table1[[#This Row],[Low Bidder 
or CM/GC]]</f>
        <v>#VALUE!</v>
      </c>
      <c r="J214" s="53" t="e">
        <f>'Standard Cost Estimate'!$I214*'Standard Cost Estimate'!$D214</f>
        <v>#VALUE!</v>
      </c>
      <c r="K214" s="55" t="e">
        <f>'Standard Cost Estimate'!$J214/J$500</f>
        <v>#VALUE!</v>
      </c>
      <c r="L214" s="52" t="e">
        <f>TRIMMEAN(Table1[[#This Row],[Low Bidder 
or CM/GC]:[Bidder 23]],2/COUNT(Table1[[#This Row],[Low Bidder 
or CM/GC]:[Bidder 23]]))</f>
        <v>#VALUE!</v>
      </c>
      <c r="M214" s="53" t="e">
        <f>IF('Standard Cost Estimate'!$D214=0,0,'Standard Cost Estimate'!$D214*'Standard Cost Estimate'!$L214)</f>
        <v>#VALUE!</v>
      </c>
      <c r="N214" s="54" t="e">
        <f>'Standard Cost Estimate'!$M214/M$500</f>
        <v>#VALUE!</v>
      </c>
      <c r="O214" s="78" t="e">
        <f>MIN(Table1[[#This Row],[Low Bidder 
or CM/GC]:[Bidder 23]])*D214</f>
        <v>#VALUE!</v>
      </c>
      <c r="P214" s="65" t="e">
        <f>Table2[[#This Row],[LB
Amount]]</f>
        <v>#VALUE!</v>
      </c>
      <c r="Q214" s="79" t="e">
        <f>MAX(Table1[[#This Row],[Low Bidder 
or CM/GC]:[Bidder 23]])*D214</f>
        <v>#VALUE!</v>
      </c>
      <c r="R214" s="33" t="e">
        <f>('Standard Cost Estimate'!$J214-'Standard Cost Estimate'!$G214)/'Standard Cost Estimate'!$G214</f>
        <v>#VALUE!</v>
      </c>
      <c r="S214" s="32" t="e">
        <f>('Standard Cost Estimate'!$J214-'Standard Cost Estimate'!$M214)/'Standard Cost Estimate'!$M214</f>
        <v>#VALUE!</v>
      </c>
      <c r="T214" s="31" t="e">
        <f>'Standard Cost Estimate'!$J214-'Standard Cost Estimate'!$G214</f>
        <v>#VALUE!</v>
      </c>
      <c r="U214" s="28" t="e">
        <f>RANK('Standard Cost Estimate'!$J214,'Standard Cost Estimate'!$J$3:$J$499)</f>
        <v>#VALUE!</v>
      </c>
      <c r="V214" s="34" t="e">
        <f>LARGE('Standard Cost Estimate'!$J$3:$J$499,COUNT(J$3:'Standard Cost Estimate'!$J214))+IF(ISNUMBER(V213),V213,0)</f>
        <v>#VALUE!</v>
      </c>
      <c r="W214" s="28" t="e">
        <f>IF(V214/J$500&lt;0.8,COUNT(V$3:V214)+1,1)</f>
        <v>#VALUE!</v>
      </c>
      <c r="X214" s="35" t="e">
        <f>IF('Standard Cost Estimate'!$U214&lt;=MAX('Standard Cost Estimate'!$W$3:$W$499),"YES","NO")</f>
        <v>#VALUE!</v>
      </c>
      <c r="Y214" s="36" t="e">
        <f>IF(AND('Standard Cost Estimate'!$X214="YES",OR('Standard Cost Estimate'!$R214&gt;0.2,'Standard Cost Estimate'!$R214&lt;-0.2)),"ANALYZE"," ")</f>
        <v>#VALUE!</v>
      </c>
      <c r="Z214" s="72" t="e">
        <f>IF(AND('Standard Cost Estimate'!$X214="YES",OR('Standard Cost Estimate'!$S214&gt;0.2,'Standard Cost Estimate'!$S214&lt;-0.2)),"ANALYZE"," ")</f>
        <v>#VALUE!</v>
      </c>
      <c r="AA214" s="67" t="e">
        <f>RANK('Standard Cost Estimate'!$G214,'Standard Cost Estimate'!$G$3:$G$499)</f>
        <v>#VALUE!</v>
      </c>
      <c r="AB214" s="68" t="e">
        <f>LARGE('Standard Cost Estimate'!$G$3:$G$499,COUNT(G$3:'Standard Cost Estimate'!$G214))+IF(ISNUMBER(AB213),AB213,0)</f>
        <v>#VALUE!</v>
      </c>
      <c r="AC214" s="67" t="e">
        <f>IF(AB214/G$500&lt;0.8,COUNT(V$3:V214)+1,1)</f>
        <v>#VALUE!</v>
      </c>
      <c r="AD214" s="93" t="e">
        <f>IF('Standard Cost Estimate'!$AA214&lt;=MAX('Standard Cost Estimate'!$AC$3:$AC$499),"YES","NO")</f>
        <v>#VALUE!</v>
      </c>
      <c r="AE214" s="94" t="e">
        <f>IF(AND('Standard Cost Estimate'!$AD214="YES",ABS('Standard Cost Estimate'!$R214)&gt;0.2),"ANALYZE"," ")</f>
        <v>#VALUE!</v>
      </c>
      <c r="AF214" s="77"/>
    </row>
    <row r="215" spans="1:32" ht="15" thickBot="1" x14ac:dyDescent="0.4">
      <c r="A215" s="50" t="e">
        <f>Table1[[#This Row],[Item Line Number]]</f>
        <v>#VALUE!</v>
      </c>
      <c r="B215" s="50" t="e">
        <f>Table1[[#This Row],[Item Number]]</f>
        <v>#VALUE!</v>
      </c>
      <c r="C215" s="51" t="e">
        <f>Table1[[#This Row],[Item Description]]</f>
        <v>#VALUE!</v>
      </c>
      <c r="D215" s="50" t="e">
        <f>Table1[[#This Row],[Quantity]]</f>
        <v>#VALUE!</v>
      </c>
      <c r="E215" s="50" t="e">
        <f>Table1[[#This Row],[Units]]</f>
        <v>#VALUE!</v>
      </c>
      <c r="F215" s="52" t="e">
        <f>Table1[[#This Row],[Engineer''s Estimate (EE)]]</f>
        <v>#VALUE!</v>
      </c>
      <c r="G215" s="53" t="e">
        <f>'Standard Cost Estimate'!$D215*'Standard Cost Estimate'!$F215</f>
        <v>#VALUE!</v>
      </c>
      <c r="H215" s="54" t="e">
        <f>'Standard Cost Estimate'!$G215/G$500</f>
        <v>#VALUE!</v>
      </c>
      <c r="I215" s="52" t="e">
        <f>Table1[[#This Row],[Low Bidder 
or CM/GC]]</f>
        <v>#VALUE!</v>
      </c>
      <c r="J215" s="53" t="e">
        <f>'Standard Cost Estimate'!$I215*'Standard Cost Estimate'!$D215</f>
        <v>#VALUE!</v>
      </c>
      <c r="K215" s="55" t="e">
        <f>'Standard Cost Estimate'!$J215/J$500</f>
        <v>#VALUE!</v>
      </c>
      <c r="L215" s="52" t="e">
        <f>TRIMMEAN(Table1[[#This Row],[Low Bidder 
or CM/GC]:[Bidder 23]],2/COUNT(Table1[[#This Row],[Low Bidder 
or CM/GC]:[Bidder 23]]))</f>
        <v>#VALUE!</v>
      </c>
      <c r="M215" s="53" t="e">
        <f>IF('Standard Cost Estimate'!$D215=0,0,'Standard Cost Estimate'!$D215*'Standard Cost Estimate'!$L215)</f>
        <v>#VALUE!</v>
      </c>
      <c r="N215" s="54" t="e">
        <f>'Standard Cost Estimate'!$M215/M$500</f>
        <v>#VALUE!</v>
      </c>
      <c r="O215" s="78" t="e">
        <f>MIN(Table1[[#This Row],[Low Bidder 
or CM/GC]:[Bidder 23]])*D215</f>
        <v>#VALUE!</v>
      </c>
      <c r="P215" s="65" t="e">
        <f>Table2[[#This Row],[LB
Amount]]</f>
        <v>#VALUE!</v>
      </c>
      <c r="Q215" s="79" t="e">
        <f>MAX(Table1[[#This Row],[Low Bidder 
or CM/GC]:[Bidder 23]])*D215</f>
        <v>#VALUE!</v>
      </c>
      <c r="R215" s="33" t="e">
        <f>('Standard Cost Estimate'!$J215-'Standard Cost Estimate'!$G215)/'Standard Cost Estimate'!$G215</f>
        <v>#VALUE!</v>
      </c>
      <c r="S215" s="32" t="e">
        <f>('Standard Cost Estimate'!$J215-'Standard Cost Estimate'!$M215)/'Standard Cost Estimate'!$M215</f>
        <v>#VALUE!</v>
      </c>
      <c r="T215" s="31" t="e">
        <f>'Standard Cost Estimate'!$J215-'Standard Cost Estimate'!$G215</f>
        <v>#VALUE!</v>
      </c>
      <c r="U215" s="28" t="e">
        <f>RANK('Standard Cost Estimate'!$J215,'Standard Cost Estimate'!$J$3:$J$499)</f>
        <v>#VALUE!</v>
      </c>
      <c r="V215" s="34" t="e">
        <f>LARGE('Standard Cost Estimate'!$J$3:$J$499,COUNT(J$3:'Standard Cost Estimate'!$J215))+IF(ISNUMBER(V214),V214,0)</f>
        <v>#VALUE!</v>
      </c>
      <c r="W215" s="28" t="e">
        <f>IF(V215/J$500&lt;0.8,COUNT(V$3:V215)+1,1)</f>
        <v>#VALUE!</v>
      </c>
      <c r="X215" s="35" t="e">
        <f>IF('Standard Cost Estimate'!$U215&lt;=MAX('Standard Cost Estimate'!$W$3:$W$499),"YES","NO")</f>
        <v>#VALUE!</v>
      </c>
      <c r="Y215" s="36" t="e">
        <f>IF(AND('Standard Cost Estimate'!$X215="YES",OR('Standard Cost Estimate'!$R215&gt;0.2,'Standard Cost Estimate'!$R215&lt;-0.2)),"ANALYZE"," ")</f>
        <v>#VALUE!</v>
      </c>
      <c r="Z215" s="72" t="e">
        <f>IF(AND('Standard Cost Estimate'!$X215="YES",OR('Standard Cost Estimate'!$S215&gt;0.2,'Standard Cost Estimate'!$S215&lt;-0.2)),"ANALYZE"," ")</f>
        <v>#VALUE!</v>
      </c>
      <c r="AA215" s="67" t="e">
        <f>RANK('Standard Cost Estimate'!$G215,'Standard Cost Estimate'!$G$3:$G$499)</f>
        <v>#VALUE!</v>
      </c>
      <c r="AB215" s="68" t="e">
        <f>LARGE('Standard Cost Estimate'!$G$3:$G$499,COUNT(G$3:'Standard Cost Estimate'!$G215))+IF(ISNUMBER(AB214),AB214,0)</f>
        <v>#VALUE!</v>
      </c>
      <c r="AC215" s="67" t="e">
        <f>IF(AB215/G$500&lt;0.8,COUNT(V$3:V215)+1,1)</f>
        <v>#VALUE!</v>
      </c>
      <c r="AD215" s="93" t="e">
        <f>IF('Standard Cost Estimate'!$AA215&lt;=MAX('Standard Cost Estimate'!$AC$3:$AC$499),"YES","NO")</f>
        <v>#VALUE!</v>
      </c>
      <c r="AE215" s="94" t="e">
        <f>IF(AND('Standard Cost Estimate'!$AD215="YES",ABS('Standard Cost Estimate'!$R215)&gt;0.2),"ANALYZE"," ")</f>
        <v>#VALUE!</v>
      </c>
      <c r="AF215" s="77"/>
    </row>
    <row r="216" spans="1:32" ht="15" thickBot="1" x14ac:dyDescent="0.4">
      <c r="A216" s="50" t="e">
        <f>Table1[[#This Row],[Item Line Number]]</f>
        <v>#VALUE!</v>
      </c>
      <c r="B216" s="50" t="e">
        <f>Table1[[#This Row],[Item Number]]</f>
        <v>#VALUE!</v>
      </c>
      <c r="C216" s="51" t="e">
        <f>Table1[[#This Row],[Item Description]]</f>
        <v>#VALUE!</v>
      </c>
      <c r="D216" s="50" t="e">
        <f>Table1[[#This Row],[Quantity]]</f>
        <v>#VALUE!</v>
      </c>
      <c r="E216" s="50" t="e">
        <f>Table1[[#This Row],[Units]]</f>
        <v>#VALUE!</v>
      </c>
      <c r="F216" s="52" t="e">
        <f>Table1[[#This Row],[Engineer''s Estimate (EE)]]</f>
        <v>#VALUE!</v>
      </c>
      <c r="G216" s="53" t="e">
        <f>'Standard Cost Estimate'!$D216*'Standard Cost Estimate'!$F216</f>
        <v>#VALUE!</v>
      </c>
      <c r="H216" s="54" t="e">
        <f>'Standard Cost Estimate'!$G216/G$500</f>
        <v>#VALUE!</v>
      </c>
      <c r="I216" s="52" t="e">
        <f>Table1[[#This Row],[Low Bidder 
or CM/GC]]</f>
        <v>#VALUE!</v>
      </c>
      <c r="J216" s="53" t="e">
        <f>'Standard Cost Estimate'!$I216*'Standard Cost Estimate'!$D216</f>
        <v>#VALUE!</v>
      </c>
      <c r="K216" s="55" t="e">
        <f>'Standard Cost Estimate'!$J216/J$500</f>
        <v>#VALUE!</v>
      </c>
      <c r="L216" s="52" t="e">
        <f>TRIMMEAN(Table1[[#This Row],[Low Bidder 
or CM/GC]:[Bidder 23]],2/COUNT(Table1[[#This Row],[Low Bidder 
or CM/GC]:[Bidder 23]]))</f>
        <v>#VALUE!</v>
      </c>
      <c r="M216" s="53" t="e">
        <f>IF('Standard Cost Estimate'!$D216=0,0,'Standard Cost Estimate'!$D216*'Standard Cost Estimate'!$L216)</f>
        <v>#VALUE!</v>
      </c>
      <c r="N216" s="54" t="e">
        <f>'Standard Cost Estimate'!$M216/M$500</f>
        <v>#VALUE!</v>
      </c>
      <c r="O216" s="78" t="e">
        <f>MIN(Table1[[#This Row],[Low Bidder 
or CM/GC]:[Bidder 23]])*D216</f>
        <v>#VALUE!</v>
      </c>
      <c r="P216" s="65" t="e">
        <f>Table2[[#This Row],[LB
Amount]]</f>
        <v>#VALUE!</v>
      </c>
      <c r="Q216" s="79" t="e">
        <f>MAX(Table1[[#This Row],[Low Bidder 
or CM/GC]:[Bidder 23]])*D216</f>
        <v>#VALUE!</v>
      </c>
      <c r="R216" s="33" t="e">
        <f>('Standard Cost Estimate'!$J216-'Standard Cost Estimate'!$G216)/'Standard Cost Estimate'!$G216</f>
        <v>#VALUE!</v>
      </c>
      <c r="S216" s="32" t="e">
        <f>('Standard Cost Estimate'!$J216-'Standard Cost Estimate'!$M216)/'Standard Cost Estimate'!$M216</f>
        <v>#VALUE!</v>
      </c>
      <c r="T216" s="31" t="e">
        <f>'Standard Cost Estimate'!$J216-'Standard Cost Estimate'!$G216</f>
        <v>#VALUE!</v>
      </c>
      <c r="U216" s="28" t="e">
        <f>RANK('Standard Cost Estimate'!$J216,'Standard Cost Estimate'!$J$3:$J$499)</f>
        <v>#VALUE!</v>
      </c>
      <c r="V216" s="34" t="e">
        <f>LARGE('Standard Cost Estimate'!$J$3:$J$499,COUNT(J$3:'Standard Cost Estimate'!$J216))+IF(ISNUMBER(V215),V215,0)</f>
        <v>#VALUE!</v>
      </c>
      <c r="W216" s="28" t="e">
        <f>IF(V216/J$500&lt;0.8,COUNT(V$3:V216)+1,1)</f>
        <v>#VALUE!</v>
      </c>
      <c r="X216" s="35" t="e">
        <f>IF('Standard Cost Estimate'!$U216&lt;=MAX('Standard Cost Estimate'!$W$3:$W$499),"YES","NO")</f>
        <v>#VALUE!</v>
      </c>
      <c r="Y216" s="36" t="e">
        <f>IF(AND('Standard Cost Estimate'!$X216="YES",OR('Standard Cost Estimate'!$R216&gt;0.2,'Standard Cost Estimate'!$R216&lt;-0.2)),"ANALYZE"," ")</f>
        <v>#VALUE!</v>
      </c>
      <c r="Z216" s="72" t="e">
        <f>IF(AND('Standard Cost Estimate'!$X216="YES",OR('Standard Cost Estimate'!$S216&gt;0.2,'Standard Cost Estimate'!$S216&lt;-0.2)),"ANALYZE"," ")</f>
        <v>#VALUE!</v>
      </c>
      <c r="AA216" s="67" t="e">
        <f>RANK('Standard Cost Estimate'!$G216,'Standard Cost Estimate'!$G$3:$G$499)</f>
        <v>#VALUE!</v>
      </c>
      <c r="AB216" s="68" t="e">
        <f>LARGE('Standard Cost Estimate'!$G$3:$G$499,COUNT(G$3:'Standard Cost Estimate'!$G216))+IF(ISNUMBER(AB215),AB215,0)</f>
        <v>#VALUE!</v>
      </c>
      <c r="AC216" s="67" t="e">
        <f>IF(AB216/G$500&lt;0.8,COUNT(V$3:V216)+1,1)</f>
        <v>#VALUE!</v>
      </c>
      <c r="AD216" s="93" t="e">
        <f>IF('Standard Cost Estimate'!$AA216&lt;=MAX('Standard Cost Estimate'!$AC$3:$AC$499),"YES","NO")</f>
        <v>#VALUE!</v>
      </c>
      <c r="AE216" s="94" t="e">
        <f>IF(AND('Standard Cost Estimate'!$AD216="YES",ABS('Standard Cost Estimate'!$R216)&gt;0.2),"ANALYZE"," ")</f>
        <v>#VALUE!</v>
      </c>
      <c r="AF216" s="77"/>
    </row>
    <row r="217" spans="1:32" ht="15" thickBot="1" x14ac:dyDescent="0.4">
      <c r="A217" s="50" t="e">
        <f>Table1[[#This Row],[Item Line Number]]</f>
        <v>#VALUE!</v>
      </c>
      <c r="B217" s="50" t="e">
        <f>Table1[[#This Row],[Item Number]]</f>
        <v>#VALUE!</v>
      </c>
      <c r="C217" s="51" t="e">
        <f>Table1[[#This Row],[Item Description]]</f>
        <v>#VALUE!</v>
      </c>
      <c r="D217" s="50" t="e">
        <f>Table1[[#This Row],[Quantity]]</f>
        <v>#VALUE!</v>
      </c>
      <c r="E217" s="50" t="e">
        <f>Table1[[#This Row],[Units]]</f>
        <v>#VALUE!</v>
      </c>
      <c r="F217" s="52" t="e">
        <f>Table1[[#This Row],[Engineer''s Estimate (EE)]]</f>
        <v>#VALUE!</v>
      </c>
      <c r="G217" s="53" t="e">
        <f>'Standard Cost Estimate'!$D217*'Standard Cost Estimate'!$F217</f>
        <v>#VALUE!</v>
      </c>
      <c r="H217" s="54" t="e">
        <f>'Standard Cost Estimate'!$G217/G$500</f>
        <v>#VALUE!</v>
      </c>
      <c r="I217" s="52" t="e">
        <f>Table1[[#This Row],[Low Bidder 
or CM/GC]]</f>
        <v>#VALUE!</v>
      </c>
      <c r="J217" s="53" t="e">
        <f>'Standard Cost Estimate'!$I217*'Standard Cost Estimate'!$D217</f>
        <v>#VALUE!</v>
      </c>
      <c r="K217" s="55" t="e">
        <f>'Standard Cost Estimate'!$J217/J$500</f>
        <v>#VALUE!</v>
      </c>
      <c r="L217" s="52" t="e">
        <f>TRIMMEAN(Table1[[#This Row],[Low Bidder 
or CM/GC]:[Bidder 23]],2/COUNT(Table1[[#This Row],[Low Bidder 
or CM/GC]:[Bidder 23]]))</f>
        <v>#VALUE!</v>
      </c>
      <c r="M217" s="53" t="e">
        <f>IF('Standard Cost Estimate'!$D217=0,0,'Standard Cost Estimate'!$D217*'Standard Cost Estimate'!$L217)</f>
        <v>#VALUE!</v>
      </c>
      <c r="N217" s="54" t="e">
        <f>'Standard Cost Estimate'!$M217/M$500</f>
        <v>#VALUE!</v>
      </c>
      <c r="O217" s="78" t="e">
        <f>MIN(Table1[[#This Row],[Low Bidder 
or CM/GC]:[Bidder 23]])*D217</f>
        <v>#VALUE!</v>
      </c>
      <c r="P217" s="65" t="e">
        <f>Table2[[#This Row],[LB
Amount]]</f>
        <v>#VALUE!</v>
      </c>
      <c r="Q217" s="79" t="e">
        <f>MAX(Table1[[#This Row],[Low Bidder 
or CM/GC]:[Bidder 23]])*D217</f>
        <v>#VALUE!</v>
      </c>
      <c r="R217" s="33" t="e">
        <f>('Standard Cost Estimate'!$J217-'Standard Cost Estimate'!$G217)/'Standard Cost Estimate'!$G217</f>
        <v>#VALUE!</v>
      </c>
      <c r="S217" s="32" t="e">
        <f>('Standard Cost Estimate'!$J217-'Standard Cost Estimate'!$M217)/'Standard Cost Estimate'!$M217</f>
        <v>#VALUE!</v>
      </c>
      <c r="T217" s="31" t="e">
        <f>'Standard Cost Estimate'!$J217-'Standard Cost Estimate'!$G217</f>
        <v>#VALUE!</v>
      </c>
      <c r="U217" s="28" t="e">
        <f>RANK('Standard Cost Estimate'!$J217,'Standard Cost Estimate'!$J$3:$J$499)</f>
        <v>#VALUE!</v>
      </c>
      <c r="V217" s="34" t="e">
        <f>LARGE('Standard Cost Estimate'!$J$3:$J$499,COUNT(J$3:'Standard Cost Estimate'!$J217))+IF(ISNUMBER(V216),V216,0)</f>
        <v>#VALUE!</v>
      </c>
      <c r="W217" s="28" t="e">
        <f>IF(V217/J$500&lt;0.8,COUNT(V$3:V217)+1,1)</f>
        <v>#VALUE!</v>
      </c>
      <c r="X217" s="35" t="e">
        <f>IF('Standard Cost Estimate'!$U217&lt;=MAX('Standard Cost Estimate'!$W$3:$W$499),"YES","NO")</f>
        <v>#VALUE!</v>
      </c>
      <c r="Y217" s="36" t="e">
        <f>IF(AND('Standard Cost Estimate'!$X217="YES",OR('Standard Cost Estimate'!$R217&gt;0.2,'Standard Cost Estimate'!$R217&lt;-0.2)),"ANALYZE"," ")</f>
        <v>#VALUE!</v>
      </c>
      <c r="Z217" s="72" t="e">
        <f>IF(AND('Standard Cost Estimate'!$X217="YES",OR('Standard Cost Estimate'!$S217&gt;0.2,'Standard Cost Estimate'!$S217&lt;-0.2)),"ANALYZE"," ")</f>
        <v>#VALUE!</v>
      </c>
      <c r="AA217" s="67" t="e">
        <f>RANK('Standard Cost Estimate'!$G217,'Standard Cost Estimate'!$G$3:$G$499)</f>
        <v>#VALUE!</v>
      </c>
      <c r="AB217" s="68" t="e">
        <f>LARGE('Standard Cost Estimate'!$G$3:$G$499,COUNT(G$3:'Standard Cost Estimate'!$G217))+IF(ISNUMBER(AB216),AB216,0)</f>
        <v>#VALUE!</v>
      </c>
      <c r="AC217" s="67" t="e">
        <f>IF(AB217/G$500&lt;0.8,COUNT(V$3:V217)+1,1)</f>
        <v>#VALUE!</v>
      </c>
      <c r="AD217" s="93" t="e">
        <f>IF('Standard Cost Estimate'!$AA217&lt;=MAX('Standard Cost Estimate'!$AC$3:$AC$499),"YES","NO")</f>
        <v>#VALUE!</v>
      </c>
      <c r="AE217" s="94" t="e">
        <f>IF(AND('Standard Cost Estimate'!$AD217="YES",ABS('Standard Cost Estimate'!$R217)&gt;0.2),"ANALYZE"," ")</f>
        <v>#VALUE!</v>
      </c>
      <c r="AF217" s="77"/>
    </row>
    <row r="218" spans="1:32" ht="15" thickBot="1" x14ac:dyDescent="0.4">
      <c r="A218" s="50" t="e">
        <f>Table1[[#This Row],[Item Line Number]]</f>
        <v>#VALUE!</v>
      </c>
      <c r="B218" s="50" t="e">
        <f>Table1[[#This Row],[Item Number]]</f>
        <v>#VALUE!</v>
      </c>
      <c r="C218" s="51" t="e">
        <f>Table1[[#This Row],[Item Description]]</f>
        <v>#VALUE!</v>
      </c>
      <c r="D218" s="50" t="e">
        <f>Table1[[#This Row],[Quantity]]</f>
        <v>#VALUE!</v>
      </c>
      <c r="E218" s="50" t="e">
        <f>Table1[[#This Row],[Units]]</f>
        <v>#VALUE!</v>
      </c>
      <c r="F218" s="52" t="e">
        <f>Table1[[#This Row],[Engineer''s Estimate (EE)]]</f>
        <v>#VALUE!</v>
      </c>
      <c r="G218" s="53" t="e">
        <f>'Standard Cost Estimate'!$D218*'Standard Cost Estimate'!$F218</f>
        <v>#VALUE!</v>
      </c>
      <c r="H218" s="54" t="e">
        <f>'Standard Cost Estimate'!$G218/G$500</f>
        <v>#VALUE!</v>
      </c>
      <c r="I218" s="52" t="e">
        <f>Table1[[#This Row],[Low Bidder 
or CM/GC]]</f>
        <v>#VALUE!</v>
      </c>
      <c r="J218" s="53" t="e">
        <f>'Standard Cost Estimate'!$I218*'Standard Cost Estimate'!$D218</f>
        <v>#VALUE!</v>
      </c>
      <c r="K218" s="55" t="e">
        <f>'Standard Cost Estimate'!$J218/J$500</f>
        <v>#VALUE!</v>
      </c>
      <c r="L218" s="52" t="e">
        <f>TRIMMEAN(Table1[[#This Row],[Low Bidder 
or CM/GC]:[Bidder 23]],2/COUNT(Table1[[#This Row],[Low Bidder 
or CM/GC]:[Bidder 23]]))</f>
        <v>#VALUE!</v>
      </c>
      <c r="M218" s="53" t="e">
        <f>IF('Standard Cost Estimate'!$D218=0,0,'Standard Cost Estimate'!$D218*'Standard Cost Estimate'!$L218)</f>
        <v>#VALUE!</v>
      </c>
      <c r="N218" s="54" t="e">
        <f>'Standard Cost Estimate'!$M218/M$500</f>
        <v>#VALUE!</v>
      </c>
      <c r="O218" s="78" t="e">
        <f>MIN(Table1[[#This Row],[Low Bidder 
or CM/GC]:[Bidder 23]])*D218</f>
        <v>#VALUE!</v>
      </c>
      <c r="P218" s="65" t="e">
        <f>Table2[[#This Row],[LB
Amount]]</f>
        <v>#VALUE!</v>
      </c>
      <c r="Q218" s="79" t="e">
        <f>MAX(Table1[[#This Row],[Low Bidder 
or CM/GC]:[Bidder 23]])*D218</f>
        <v>#VALUE!</v>
      </c>
      <c r="R218" s="33" t="e">
        <f>('Standard Cost Estimate'!$J218-'Standard Cost Estimate'!$G218)/'Standard Cost Estimate'!$G218</f>
        <v>#VALUE!</v>
      </c>
      <c r="S218" s="32" t="e">
        <f>('Standard Cost Estimate'!$J218-'Standard Cost Estimate'!$M218)/'Standard Cost Estimate'!$M218</f>
        <v>#VALUE!</v>
      </c>
      <c r="T218" s="31" t="e">
        <f>'Standard Cost Estimate'!$J218-'Standard Cost Estimate'!$G218</f>
        <v>#VALUE!</v>
      </c>
      <c r="U218" s="28" t="e">
        <f>RANK('Standard Cost Estimate'!$J218,'Standard Cost Estimate'!$J$3:$J$499)</f>
        <v>#VALUE!</v>
      </c>
      <c r="V218" s="34" t="e">
        <f>LARGE('Standard Cost Estimate'!$J$3:$J$499,COUNT(J$3:'Standard Cost Estimate'!$J218))+IF(ISNUMBER(V217),V217,0)</f>
        <v>#VALUE!</v>
      </c>
      <c r="W218" s="28" t="e">
        <f>IF(V218/J$500&lt;0.8,COUNT(V$3:V218)+1,1)</f>
        <v>#VALUE!</v>
      </c>
      <c r="X218" s="35" t="e">
        <f>IF('Standard Cost Estimate'!$U218&lt;=MAX('Standard Cost Estimate'!$W$3:$W$499),"YES","NO")</f>
        <v>#VALUE!</v>
      </c>
      <c r="Y218" s="36" t="e">
        <f>IF(AND('Standard Cost Estimate'!$X218="YES",OR('Standard Cost Estimate'!$R218&gt;0.2,'Standard Cost Estimate'!$R218&lt;-0.2)),"ANALYZE"," ")</f>
        <v>#VALUE!</v>
      </c>
      <c r="Z218" s="72" t="e">
        <f>IF(AND('Standard Cost Estimate'!$X218="YES",OR('Standard Cost Estimate'!$S218&gt;0.2,'Standard Cost Estimate'!$S218&lt;-0.2)),"ANALYZE"," ")</f>
        <v>#VALUE!</v>
      </c>
      <c r="AA218" s="67" t="e">
        <f>RANK('Standard Cost Estimate'!$G218,'Standard Cost Estimate'!$G$3:$G$499)</f>
        <v>#VALUE!</v>
      </c>
      <c r="AB218" s="68" t="e">
        <f>LARGE('Standard Cost Estimate'!$G$3:$G$499,COUNT(G$3:'Standard Cost Estimate'!$G218))+IF(ISNUMBER(AB217),AB217,0)</f>
        <v>#VALUE!</v>
      </c>
      <c r="AC218" s="67" t="e">
        <f>IF(AB218/G$500&lt;0.8,COUNT(V$3:V218)+1,1)</f>
        <v>#VALUE!</v>
      </c>
      <c r="AD218" s="93" t="e">
        <f>IF('Standard Cost Estimate'!$AA218&lt;=MAX('Standard Cost Estimate'!$AC$3:$AC$499),"YES","NO")</f>
        <v>#VALUE!</v>
      </c>
      <c r="AE218" s="94" t="e">
        <f>IF(AND('Standard Cost Estimate'!$AD218="YES",ABS('Standard Cost Estimate'!$R218)&gt;0.2),"ANALYZE"," ")</f>
        <v>#VALUE!</v>
      </c>
      <c r="AF218" s="77"/>
    </row>
    <row r="219" spans="1:32" ht="15" thickBot="1" x14ac:dyDescent="0.4">
      <c r="A219" s="50" t="e">
        <f>Table1[[#This Row],[Item Line Number]]</f>
        <v>#VALUE!</v>
      </c>
      <c r="B219" s="50" t="e">
        <f>Table1[[#This Row],[Item Number]]</f>
        <v>#VALUE!</v>
      </c>
      <c r="C219" s="51" t="e">
        <f>Table1[[#This Row],[Item Description]]</f>
        <v>#VALUE!</v>
      </c>
      <c r="D219" s="50" t="e">
        <f>Table1[[#This Row],[Quantity]]</f>
        <v>#VALUE!</v>
      </c>
      <c r="E219" s="50" t="e">
        <f>Table1[[#This Row],[Units]]</f>
        <v>#VALUE!</v>
      </c>
      <c r="F219" s="52" t="e">
        <f>Table1[[#This Row],[Engineer''s Estimate (EE)]]</f>
        <v>#VALUE!</v>
      </c>
      <c r="G219" s="53" t="e">
        <f>'Standard Cost Estimate'!$D219*'Standard Cost Estimate'!$F219</f>
        <v>#VALUE!</v>
      </c>
      <c r="H219" s="54" t="e">
        <f>'Standard Cost Estimate'!$G219/G$500</f>
        <v>#VALUE!</v>
      </c>
      <c r="I219" s="52" t="e">
        <f>Table1[[#This Row],[Low Bidder 
or CM/GC]]</f>
        <v>#VALUE!</v>
      </c>
      <c r="J219" s="53" t="e">
        <f>'Standard Cost Estimate'!$I219*'Standard Cost Estimate'!$D219</f>
        <v>#VALUE!</v>
      </c>
      <c r="K219" s="55" t="e">
        <f>'Standard Cost Estimate'!$J219/J$500</f>
        <v>#VALUE!</v>
      </c>
      <c r="L219" s="52" t="e">
        <f>TRIMMEAN(Table1[[#This Row],[Low Bidder 
or CM/GC]:[Bidder 23]],2/COUNT(Table1[[#This Row],[Low Bidder 
or CM/GC]:[Bidder 23]]))</f>
        <v>#VALUE!</v>
      </c>
      <c r="M219" s="53" t="e">
        <f>IF('Standard Cost Estimate'!$D219=0,0,'Standard Cost Estimate'!$D219*'Standard Cost Estimate'!$L219)</f>
        <v>#VALUE!</v>
      </c>
      <c r="N219" s="54" t="e">
        <f>'Standard Cost Estimate'!$M219/M$500</f>
        <v>#VALUE!</v>
      </c>
      <c r="O219" s="78" t="e">
        <f>MIN(Table1[[#This Row],[Low Bidder 
or CM/GC]:[Bidder 23]])*D219</f>
        <v>#VALUE!</v>
      </c>
      <c r="P219" s="65" t="e">
        <f>Table2[[#This Row],[LB
Amount]]</f>
        <v>#VALUE!</v>
      </c>
      <c r="Q219" s="79" t="e">
        <f>MAX(Table1[[#This Row],[Low Bidder 
or CM/GC]:[Bidder 23]])*D219</f>
        <v>#VALUE!</v>
      </c>
      <c r="R219" s="33" t="e">
        <f>('Standard Cost Estimate'!$J219-'Standard Cost Estimate'!$G219)/'Standard Cost Estimate'!$G219</f>
        <v>#VALUE!</v>
      </c>
      <c r="S219" s="32" t="e">
        <f>('Standard Cost Estimate'!$J219-'Standard Cost Estimate'!$M219)/'Standard Cost Estimate'!$M219</f>
        <v>#VALUE!</v>
      </c>
      <c r="T219" s="31" t="e">
        <f>'Standard Cost Estimate'!$J219-'Standard Cost Estimate'!$G219</f>
        <v>#VALUE!</v>
      </c>
      <c r="U219" s="28" t="e">
        <f>RANK('Standard Cost Estimate'!$J219,'Standard Cost Estimate'!$J$3:$J$499)</f>
        <v>#VALUE!</v>
      </c>
      <c r="V219" s="34" t="e">
        <f>LARGE('Standard Cost Estimate'!$J$3:$J$499,COUNT(J$3:'Standard Cost Estimate'!$J219))+IF(ISNUMBER(V218),V218,0)</f>
        <v>#VALUE!</v>
      </c>
      <c r="W219" s="28" t="e">
        <f>IF(V219/J$500&lt;0.8,COUNT(V$3:V219)+1,1)</f>
        <v>#VALUE!</v>
      </c>
      <c r="X219" s="35" t="e">
        <f>IF('Standard Cost Estimate'!$U219&lt;=MAX('Standard Cost Estimate'!$W$3:$W$499),"YES","NO")</f>
        <v>#VALUE!</v>
      </c>
      <c r="Y219" s="36" t="e">
        <f>IF(AND('Standard Cost Estimate'!$X219="YES",OR('Standard Cost Estimate'!$R219&gt;0.2,'Standard Cost Estimate'!$R219&lt;-0.2)),"ANALYZE"," ")</f>
        <v>#VALUE!</v>
      </c>
      <c r="Z219" s="72" t="e">
        <f>IF(AND('Standard Cost Estimate'!$X219="YES",OR('Standard Cost Estimate'!$S219&gt;0.2,'Standard Cost Estimate'!$S219&lt;-0.2)),"ANALYZE"," ")</f>
        <v>#VALUE!</v>
      </c>
      <c r="AA219" s="67" t="e">
        <f>RANK('Standard Cost Estimate'!$G219,'Standard Cost Estimate'!$G$3:$G$499)</f>
        <v>#VALUE!</v>
      </c>
      <c r="AB219" s="68" t="e">
        <f>LARGE('Standard Cost Estimate'!$G$3:$G$499,COUNT(G$3:'Standard Cost Estimate'!$G219))+IF(ISNUMBER(AB218),AB218,0)</f>
        <v>#VALUE!</v>
      </c>
      <c r="AC219" s="67" t="e">
        <f>IF(AB219/G$500&lt;0.8,COUNT(V$3:V219)+1,1)</f>
        <v>#VALUE!</v>
      </c>
      <c r="AD219" s="93" t="e">
        <f>IF('Standard Cost Estimate'!$AA219&lt;=MAX('Standard Cost Estimate'!$AC$3:$AC$499),"YES","NO")</f>
        <v>#VALUE!</v>
      </c>
      <c r="AE219" s="94" t="e">
        <f>IF(AND('Standard Cost Estimate'!$AD219="YES",ABS('Standard Cost Estimate'!$R219)&gt;0.2),"ANALYZE"," ")</f>
        <v>#VALUE!</v>
      </c>
      <c r="AF219" s="77"/>
    </row>
    <row r="220" spans="1:32" ht="15" thickBot="1" x14ac:dyDescent="0.4">
      <c r="A220" s="50" t="e">
        <f>Table1[[#This Row],[Item Line Number]]</f>
        <v>#VALUE!</v>
      </c>
      <c r="B220" s="50" t="e">
        <f>Table1[[#This Row],[Item Number]]</f>
        <v>#VALUE!</v>
      </c>
      <c r="C220" s="51" t="e">
        <f>Table1[[#This Row],[Item Description]]</f>
        <v>#VALUE!</v>
      </c>
      <c r="D220" s="50" t="e">
        <f>Table1[[#This Row],[Quantity]]</f>
        <v>#VALUE!</v>
      </c>
      <c r="E220" s="50" t="e">
        <f>Table1[[#This Row],[Units]]</f>
        <v>#VALUE!</v>
      </c>
      <c r="F220" s="52" t="e">
        <f>Table1[[#This Row],[Engineer''s Estimate (EE)]]</f>
        <v>#VALUE!</v>
      </c>
      <c r="G220" s="53" t="e">
        <f>'Standard Cost Estimate'!$D220*'Standard Cost Estimate'!$F220</f>
        <v>#VALUE!</v>
      </c>
      <c r="H220" s="54" t="e">
        <f>'Standard Cost Estimate'!$G220/G$500</f>
        <v>#VALUE!</v>
      </c>
      <c r="I220" s="52" t="e">
        <f>Table1[[#This Row],[Low Bidder 
or CM/GC]]</f>
        <v>#VALUE!</v>
      </c>
      <c r="J220" s="53" t="e">
        <f>'Standard Cost Estimate'!$I220*'Standard Cost Estimate'!$D220</f>
        <v>#VALUE!</v>
      </c>
      <c r="K220" s="55" t="e">
        <f>'Standard Cost Estimate'!$J220/J$500</f>
        <v>#VALUE!</v>
      </c>
      <c r="L220" s="52" t="e">
        <f>TRIMMEAN(Table1[[#This Row],[Low Bidder 
or CM/GC]:[Bidder 23]],2/COUNT(Table1[[#This Row],[Low Bidder 
or CM/GC]:[Bidder 23]]))</f>
        <v>#VALUE!</v>
      </c>
      <c r="M220" s="53" t="e">
        <f>IF('Standard Cost Estimate'!$D220=0,0,'Standard Cost Estimate'!$D220*'Standard Cost Estimate'!$L220)</f>
        <v>#VALUE!</v>
      </c>
      <c r="N220" s="54" t="e">
        <f>'Standard Cost Estimate'!$M220/M$500</f>
        <v>#VALUE!</v>
      </c>
      <c r="O220" s="78" t="e">
        <f>MIN(Table1[[#This Row],[Low Bidder 
or CM/GC]:[Bidder 23]])*D220</f>
        <v>#VALUE!</v>
      </c>
      <c r="P220" s="65" t="e">
        <f>Table2[[#This Row],[LB
Amount]]</f>
        <v>#VALUE!</v>
      </c>
      <c r="Q220" s="79" t="e">
        <f>MAX(Table1[[#This Row],[Low Bidder 
or CM/GC]:[Bidder 23]])*D220</f>
        <v>#VALUE!</v>
      </c>
      <c r="R220" s="33" t="e">
        <f>('Standard Cost Estimate'!$J220-'Standard Cost Estimate'!$G220)/'Standard Cost Estimate'!$G220</f>
        <v>#VALUE!</v>
      </c>
      <c r="S220" s="32" t="e">
        <f>('Standard Cost Estimate'!$J220-'Standard Cost Estimate'!$M220)/'Standard Cost Estimate'!$M220</f>
        <v>#VALUE!</v>
      </c>
      <c r="T220" s="31" t="e">
        <f>'Standard Cost Estimate'!$J220-'Standard Cost Estimate'!$G220</f>
        <v>#VALUE!</v>
      </c>
      <c r="U220" s="28" t="e">
        <f>RANK('Standard Cost Estimate'!$J220,'Standard Cost Estimate'!$J$3:$J$499)</f>
        <v>#VALUE!</v>
      </c>
      <c r="V220" s="34" t="e">
        <f>LARGE('Standard Cost Estimate'!$J$3:$J$499,COUNT(J$3:'Standard Cost Estimate'!$J220))+IF(ISNUMBER(V219),V219,0)</f>
        <v>#VALUE!</v>
      </c>
      <c r="W220" s="28" t="e">
        <f>IF(V220/J$500&lt;0.8,COUNT(V$3:V220)+1,1)</f>
        <v>#VALUE!</v>
      </c>
      <c r="X220" s="35" t="e">
        <f>IF('Standard Cost Estimate'!$U220&lt;=MAX('Standard Cost Estimate'!$W$3:$W$499),"YES","NO")</f>
        <v>#VALUE!</v>
      </c>
      <c r="Y220" s="36" t="e">
        <f>IF(AND('Standard Cost Estimate'!$X220="YES",OR('Standard Cost Estimate'!$R220&gt;0.2,'Standard Cost Estimate'!$R220&lt;-0.2)),"ANALYZE"," ")</f>
        <v>#VALUE!</v>
      </c>
      <c r="Z220" s="72" t="e">
        <f>IF(AND('Standard Cost Estimate'!$X220="YES",OR('Standard Cost Estimate'!$S220&gt;0.2,'Standard Cost Estimate'!$S220&lt;-0.2)),"ANALYZE"," ")</f>
        <v>#VALUE!</v>
      </c>
      <c r="AA220" s="67" t="e">
        <f>RANK('Standard Cost Estimate'!$G220,'Standard Cost Estimate'!$G$3:$G$499)</f>
        <v>#VALUE!</v>
      </c>
      <c r="AB220" s="68" t="e">
        <f>LARGE('Standard Cost Estimate'!$G$3:$G$499,COUNT(G$3:'Standard Cost Estimate'!$G220))+IF(ISNUMBER(AB219),AB219,0)</f>
        <v>#VALUE!</v>
      </c>
      <c r="AC220" s="67" t="e">
        <f>IF(AB220/G$500&lt;0.8,COUNT(V$3:V220)+1,1)</f>
        <v>#VALUE!</v>
      </c>
      <c r="AD220" s="93" t="e">
        <f>IF('Standard Cost Estimate'!$AA220&lt;=MAX('Standard Cost Estimate'!$AC$3:$AC$499),"YES","NO")</f>
        <v>#VALUE!</v>
      </c>
      <c r="AE220" s="94" t="e">
        <f>IF(AND('Standard Cost Estimate'!$AD220="YES",ABS('Standard Cost Estimate'!$R220)&gt;0.2),"ANALYZE"," ")</f>
        <v>#VALUE!</v>
      </c>
      <c r="AF220" s="77"/>
    </row>
    <row r="221" spans="1:32" ht="15" thickBot="1" x14ac:dyDescent="0.4">
      <c r="A221" s="50" t="e">
        <f>Table1[[#This Row],[Item Line Number]]</f>
        <v>#VALUE!</v>
      </c>
      <c r="B221" s="50" t="e">
        <f>Table1[[#This Row],[Item Number]]</f>
        <v>#VALUE!</v>
      </c>
      <c r="C221" s="51" t="e">
        <f>Table1[[#This Row],[Item Description]]</f>
        <v>#VALUE!</v>
      </c>
      <c r="D221" s="50" t="e">
        <f>Table1[[#This Row],[Quantity]]</f>
        <v>#VALUE!</v>
      </c>
      <c r="E221" s="50" t="e">
        <f>Table1[[#This Row],[Units]]</f>
        <v>#VALUE!</v>
      </c>
      <c r="F221" s="52" t="e">
        <f>Table1[[#This Row],[Engineer''s Estimate (EE)]]</f>
        <v>#VALUE!</v>
      </c>
      <c r="G221" s="53" t="e">
        <f>'Standard Cost Estimate'!$D221*'Standard Cost Estimate'!$F221</f>
        <v>#VALUE!</v>
      </c>
      <c r="H221" s="54" t="e">
        <f>'Standard Cost Estimate'!$G221/G$500</f>
        <v>#VALUE!</v>
      </c>
      <c r="I221" s="52" t="e">
        <f>Table1[[#This Row],[Low Bidder 
or CM/GC]]</f>
        <v>#VALUE!</v>
      </c>
      <c r="J221" s="53" t="e">
        <f>'Standard Cost Estimate'!$I221*'Standard Cost Estimate'!$D221</f>
        <v>#VALUE!</v>
      </c>
      <c r="K221" s="55" t="e">
        <f>'Standard Cost Estimate'!$J221/J$500</f>
        <v>#VALUE!</v>
      </c>
      <c r="L221" s="52" t="e">
        <f>TRIMMEAN(Table1[[#This Row],[Low Bidder 
or CM/GC]:[Bidder 23]],2/COUNT(Table1[[#This Row],[Low Bidder 
or CM/GC]:[Bidder 23]]))</f>
        <v>#VALUE!</v>
      </c>
      <c r="M221" s="53" t="e">
        <f>IF('Standard Cost Estimate'!$D221=0,0,'Standard Cost Estimate'!$D221*'Standard Cost Estimate'!$L221)</f>
        <v>#VALUE!</v>
      </c>
      <c r="N221" s="54" t="e">
        <f>'Standard Cost Estimate'!$M221/M$500</f>
        <v>#VALUE!</v>
      </c>
      <c r="O221" s="78" t="e">
        <f>MIN(Table1[[#This Row],[Low Bidder 
or CM/GC]:[Bidder 23]])*D221</f>
        <v>#VALUE!</v>
      </c>
      <c r="P221" s="65" t="e">
        <f>Table2[[#This Row],[LB
Amount]]</f>
        <v>#VALUE!</v>
      </c>
      <c r="Q221" s="79" t="e">
        <f>MAX(Table1[[#This Row],[Low Bidder 
or CM/GC]:[Bidder 23]])*D221</f>
        <v>#VALUE!</v>
      </c>
      <c r="R221" s="33" t="e">
        <f>('Standard Cost Estimate'!$J221-'Standard Cost Estimate'!$G221)/'Standard Cost Estimate'!$G221</f>
        <v>#VALUE!</v>
      </c>
      <c r="S221" s="32" t="e">
        <f>('Standard Cost Estimate'!$J221-'Standard Cost Estimate'!$M221)/'Standard Cost Estimate'!$M221</f>
        <v>#VALUE!</v>
      </c>
      <c r="T221" s="31" t="e">
        <f>'Standard Cost Estimate'!$J221-'Standard Cost Estimate'!$G221</f>
        <v>#VALUE!</v>
      </c>
      <c r="U221" s="28" t="e">
        <f>RANK('Standard Cost Estimate'!$J221,'Standard Cost Estimate'!$J$3:$J$499)</f>
        <v>#VALUE!</v>
      </c>
      <c r="V221" s="34" t="e">
        <f>LARGE('Standard Cost Estimate'!$J$3:$J$499,COUNT(J$3:'Standard Cost Estimate'!$J221))+IF(ISNUMBER(V220),V220,0)</f>
        <v>#VALUE!</v>
      </c>
      <c r="W221" s="28" t="e">
        <f>IF(V221/J$500&lt;0.8,COUNT(V$3:V221)+1,1)</f>
        <v>#VALUE!</v>
      </c>
      <c r="X221" s="35" t="e">
        <f>IF('Standard Cost Estimate'!$U221&lt;=MAX('Standard Cost Estimate'!$W$3:$W$499),"YES","NO")</f>
        <v>#VALUE!</v>
      </c>
      <c r="Y221" s="36" t="e">
        <f>IF(AND('Standard Cost Estimate'!$X221="YES",OR('Standard Cost Estimate'!$R221&gt;0.2,'Standard Cost Estimate'!$R221&lt;-0.2)),"ANALYZE"," ")</f>
        <v>#VALUE!</v>
      </c>
      <c r="Z221" s="72" t="e">
        <f>IF(AND('Standard Cost Estimate'!$X221="YES",OR('Standard Cost Estimate'!$S221&gt;0.2,'Standard Cost Estimate'!$S221&lt;-0.2)),"ANALYZE"," ")</f>
        <v>#VALUE!</v>
      </c>
      <c r="AA221" s="67" t="e">
        <f>RANK('Standard Cost Estimate'!$G221,'Standard Cost Estimate'!$G$3:$G$499)</f>
        <v>#VALUE!</v>
      </c>
      <c r="AB221" s="68" t="e">
        <f>LARGE('Standard Cost Estimate'!$G$3:$G$499,COUNT(G$3:'Standard Cost Estimate'!$G221))+IF(ISNUMBER(AB220),AB220,0)</f>
        <v>#VALUE!</v>
      </c>
      <c r="AC221" s="67" t="e">
        <f>IF(AB221/G$500&lt;0.8,COUNT(V$3:V221)+1,1)</f>
        <v>#VALUE!</v>
      </c>
      <c r="AD221" s="93" t="e">
        <f>IF('Standard Cost Estimate'!$AA221&lt;=MAX('Standard Cost Estimate'!$AC$3:$AC$499),"YES","NO")</f>
        <v>#VALUE!</v>
      </c>
      <c r="AE221" s="94" t="e">
        <f>IF(AND('Standard Cost Estimate'!$AD221="YES",ABS('Standard Cost Estimate'!$R221)&gt;0.2),"ANALYZE"," ")</f>
        <v>#VALUE!</v>
      </c>
      <c r="AF221" s="77"/>
    </row>
    <row r="222" spans="1:32" ht="15" thickBot="1" x14ac:dyDescent="0.4">
      <c r="A222" s="50" t="e">
        <f>Table1[[#This Row],[Item Line Number]]</f>
        <v>#VALUE!</v>
      </c>
      <c r="B222" s="50" t="e">
        <f>Table1[[#This Row],[Item Number]]</f>
        <v>#VALUE!</v>
      </c>
      <c r="C222" s="51" t="e">
        <f>Table1[[#This Row],[Item Description]]</f>
        <v>#VALUE!</v>
      </c>
      <c r="D222" s="50" t="e">
        <f>Table1[[#This Row],[Quantity]]</f>
        <v>#VALUE!</v>
      </c>
      <c r="E222" s="50" t="e">
        <f>Table1[[#This Row],[Units]]</f>
        <v>#VALUE!</v>
      </c>
      <c r="F222" s="52" t="e">
        <f>Table1[[#This Row],[Engineer''s Estimate (EE)]]</f>
        <v>#VALUE!</v>
      </c>
      <c r="G222" s="53" t="e">
        <f>'Standard Cost Estimate'!$D222*'Standard Cost Estimate'!$F222</f>
        <v>#VALUE!</v>
      </c>
      <c r="H222" s="54" t="e">
        <f>'Standard Cost Estimate'!$G222/G$500</f>
        <v>#VALUE!</v>
      </c>
      <c r="I222" s="52" t="e">
        <f>Table1[[#This Row],[Low Bidder 
or CM/GC]]</f>
        <v>#VALUE!</v>
      </c>
      <c r="J222" s="53" t="e">
        <f>'Standard Cost Estimate'!$I222*'Standard Cost Estimate'!$D222</f>
        <v>#VALUE!</v>
      </c>
      <c r="K222" s="55" t="e">
        <f>'Standard Cost Estimate'!$J222/J$500</f>
        <v>#VALUE!</v>
      </c>
      <c r="L222" s="52" t="e">
        <f>TRIMMEAN(Table1[[#This Row],[Low Bidder 
or CM/GC]:[Bidder 23]],2/COUNT(Table1[[#This Row],[Low Bidder 
or CM/GC]:[Bidder 23]]))</f>
        <v>#VALUE!</v>
      </c>
      <c r="M222" s="53" t="e">
        <f>IF('Standard Cost Estimate'!$D222=0,0,'Standard Cost Estimate'!$D222*'Standard Cost Estimate'!$L222)</f>
        <v>#VALUE!</v>
      </c>
      <c r="N222" s="54" t="e">
        <f>'Standard Cost Estimate'!$M222/M$500</f>
        <v>#VALUE!</v>
      </c>
      <c r="O222" s="78" t="e">
        <f>MIN(Table1[[#This Row],[Low Bidder 
or CM/GC]:[Bidder 23]])*D222</f>
        <v>#VALUE!</v>
      </c>
      <c r="P222" s="65" t="e">
        <f>Table2[[#This Row],[LB
Amount]]</f>
        <v>#VALUE!</v>
      </c>
      <c r="Q222" s="79" t="e">
        <f>MAX(Table1[[#This Row],[Low Bidder 
or CM/GC]:[Bidder 23]])*D222</f>
        <v>#VALUE!</v>
      </c>
      <c r="R222" s="33" t="e">
        <f>('Standard Cost Estimate'!$J222-'Standard Cost Estimate'!$G222)/'Standard Cost Estimate'!$G222</f>
        <v>#VALUE!</v>
      </c>
      <c r="S222" s="32" t="e">
        <f>('Standard Cost Estimate'!$J222-'Standard Cost Estimate'!$M222)/'Standard Cost Estimate'!$M222</f>
        <v>#VALUE!</v>
      </c>
      <c r="T222" s="31" t="e">
        <f>'Standard Cost Estimate'!$J222-'Standard Cost Estimate'!$G222</f>
        <v>#VALUE!</v>
      </c>
      <c r="U222" s="28" t="e">
        <f>RANK('Standard Cost Estimate'!$J222,'Standard Cost Estimate'!$J$3:$J$499)</f>
        <v>#VALUE!</v>
      </c>
      <c r="V222" s="34" t="e">
        <f>LARGE('Standard Cost Estimate'!$J$3:$J$499,COUNT(J$3:'Standard Cost Estimate'!$J222))+IF(ISNUMBER(V221),V221,0)</f>
        <v>#VALUE!</v>
      </c>
      <c r="W222" s="28" t="e">
        <f>IF(V222/J$500&lt;0.8,COUNT(V$3:V222)+1,1)</f>
        <v>#VALUE!</v>
      </c>
      <c r="X222" s="35" t="e">
        <f>IF('Standard Cost Estimate'!$U222&lt;=MAX('Standard Cost Estimate'!$W$3:$W$499),"YES","NO")</f>
        <v>#VALUE!</v>
      </c>
      <c r="Y222" s="36" t="e">
        <f>IF(AND('Standard Cost Estimate'!$X222="YES",OR('Standard Cost Estimate'!$R222&gt;0.2,'Standard Cost Estimate'!$R222&lt;-0.2)),"ANALYZE"," ")</f>
        <v>#VALUE!</v>
      </c>
      <c r="Z222" s="72" t="e">
        <f>IF(AND('Standard Cost Estimate'!$X222="YES",OR('Standard Cost Estimate'!$S222&gt;0.2,'Standard Cost Estimate'!$S222&lt;-0.2)),"ANALYZE"," ")</f>
        <v>#VALUE!</v>
      </c>
      <c r="AA222" s="67" t="e">
        <f>RANK('Standard Cost Estimate'!$G222,'Standard Cost Estimate'!$G$3:$G$499)</f>
        <v>#VALUE!</v>
      </c>
      <c r="AB222" s="68" t="e">
        <f>LARGE('Standard Cost Estimate'!$G$3:$G$499,COUNT(G$3:'Standard Cost Estimate'!$G222))+IF(ISNUMBER(AB221),AB221,0)</f>
        <v>#VALUE!</v>
      </c>
      <c r="AC222" s="67" t="e">
        <f>IF(AB222/G$500&lt;0.8,COUNT(V$3:V222)+1,1)</f>
        <v>#VALUE!</v>
      </c>
      <c r="AD222" s="93" t="e">
        <f>IF('Standard Cost Estimate'!$AA222&lt;=MAX('Standard Cost Estimate'!$AC$3:$AC$499),"YES","NO")</f>
        <v>#VALUE!</v>
      </c>
      <c r="AE222" s="94" t="e">
        <f>IF(AND('Standard Cost Estimate'!$AD222="YES",ABS('Standard Cost Estimate'!$R222)&gt;0.2),"ANALYZE"," ")</f>
        <v>#VALUE!</v>
      </c>
      <c r="AF222" s="77"/>
    </row>
    <row r="223" spans="1:32" ht="15" thickBot="1" x14ac:dyDescent="0.4">
      <c r="A223" s="50" t="e">
        <f>Table1[[#This Row],[Item Line Number]]</f>
        <v>#VALUE!</v>
      </c>
      <c r="B223" s="50" t="e">
        <f>Table1[[#This Row],[Item Number]]</f>
        <v>#VALUE!</v>
      </c>
      <c r="C223" s="51" t="e">
        <f>Table1[[#This Row],[Item Description]]</f>
        <v>#VALUE!</v>
      </c>
      <c r="D223" s="50" t="e">
        <f>Table1[[#This Row],[Quantity]]</f>
        <v>#VALUE!</v>
      </c>
      <c r="E223" s="50" t="e">
        <f>Table1[[#This Row],[Units]]</f>
        <v>#VALUE!</v>
      </c>
      <c r="F223" s="52" t="e">
        <f>Table1[[#This Row],[Engineer''s Estimate (EE)]]</f>
        <v>#VALUE!</v>
      </c>
      <c r="G223" s="53" t="e">
        <f>'Standard Cost Estimate'!$D223*'Standard Cost Estimate'!$F223</f>
        <v>#VALUE!</v>
      </c>
      <c r="H223" s="54" t="e">
        <f>'Standard Cost Estimate'!$G223/G$500</f>
        <v>#VALUE!</v>
      </c>
      <c r="I223" s="52" t="e">
        <f>Table1[[#This Row],[Low Bidder 
or CM/GC]]</f>
        <v>#VALUE!</v>
      </c>
      <c r="J223" s="53" t="e">
        <f>'Standard Cost Estimate'!$I223*'Standard Cost Estimate'!$D223</f>
        <v>#VALUE!</v>
      </c>
      <c r="K223" s="55" t="e">
        <f>'Standard Cost Estimate'!$J223/J$500</f>
        <v>#VALUE!</v>
      </c>
      <c r="L223" s="52" t="e">
        <f>TRIMMEAN(Table1[[#This Row],[Low Bidder 
or CM/GC]:[Bidder 23]],2/COUNT(Table1[[#This Row],[Low Bidder 
or CM/GC]:[Bidder 23]]))</f>
        <v>#VALUE!</v>
      </c>
      <c r="M223" s="53" t="e">
        <f>IF('Standard Cost Estimate'!$D223=0,0,'Standard Cost Estimate'!$D223*'Standard Cost Estimate'!$L223)</f>
        <v>#VALUE!</v>
      </c>
      <c r="N223" s="54" t="e">
        <f>'Standard Cost Estimate'!$M223/M$500</f>
        <v>#VALUE!</v>
      </c>
      <c r="O223" s="78" t="e">
        <f>MIN(Table1[[#This Row],[Low Bidder 
or CM/GC]:[Bidder 23]])*D223</f>
        <v>#VALUE!</v>
      </c>
      <c r="P223" s="65" t="e">
        <f>Table2[[#This Row],[LB
Amount]]</f>
        <v>#VALUE!</v>
      </c>
      <c r="Q223" s="79" t="e">
        <f>MAX(Table1[[#This Row],[Low Bidder 
or CM/GC]:[Bidder 23]])*D223</f>
        <v>#VALUE!</v>
      </c>
      <c r="R223" s="33" t="e">
        <f>('Standard Cost Estimate'!$J223-'Standard Cost Estimate'!$G223)/'Standard Cost Estimate'!$G223</f>
        <v>#VALUE!</v>
      </c>
      <c r="S223" s="32" t="e">
        <f>('Standard Cost Estimate'!$J223-'Standard Cost Estimate'!$M223)/'Standard Cost Estimate'!$M223</f>
        <v>#VALUE!</v>
      </c>
      <c r="T223" s="31" t="e">
        <f>'Standard Cost Estimate'!$J223-'Standard Cost Estimate'!$G223</f>
        <v>#VALUE!</v>
      </c>
      <c r="U223" s="28" t="e">
        <f>RANK('Standard Cost Estimate'!$J223,'Standard Cost Estimate'!$J$3:$J$499)</f>
        <v>#VALUE!</v>
      </c>
      <c r="V223" s="34" t="e">
        <f>LARGE('Standard Cost Estimate'!$J$3:$J$499,COUNT(J$3:'Standard Cost Estimate'!$J223))+IF(ISNUMBER(V222),V222,0)</f>
        <v>#VALUE!</v>
      </c>
      <c r="W223" s="28" t="e">
        <f>IF(V223/J$500&lt;0.8,COUNT(V$3:V223)+1,1)</f>
        <v>#VALUE!</v>
      </c>
      <c r="X223" s="35" t="e">
        <f>IF('Standard Cost Estimate'!$U223&lt;=MAX('Standard Cost Estimate'!$W$3:$W$499),"YES","NO")</f>
        <v>#VALUE!</v>
      </c>
      <c r="Y223" s="36" t="e">
        <f>IF(AND('Standard Cost Estimate'!$X223="YES",OR('Standard Cost Estimate'!$R223&gt;0.2,'Standard Cost Estimate'!$R223&lt;-0.2)),"ANALYZE"," ")</f>
        <v>#VALUE!</v>
      </c>
      <c r="Z223" s="72" t="e">
        <f>IF(AND('Standard Cost Estimate'!$X223="YES",OR('Standard Cost Estimate'!$S223&gt;0.2,'Standard Cost Estimate'!$S223&lt;-0.2)),"ANALYZE"," ")</f>
        <v>#VALUE!</v>
      </c>
      <c r="AA223" s="67" t="e">
        <f>RANK('Standard Cost Estimate'!$G223,'Standard Cost Estimate'!$G$3:$G$499)</f>
        <v>#VALUE!</v>
      </c>
      <c r="AB223" s="68" t="e">
        <f>LARGE('Standard Cost Estimate'!$G$3:$G$499,COUNT(G$3:'Standard Cost Estimate'!$G223))+IF(ISNUMBER(AB222),AB222,0)</f>
        <v>#VALUE!</v>
      </c>
      <c r="AC223" s="67" t="e">
        <f>IF(AB223/G$500&lt;0.8,COUNT(V$3:V223)+1,1)</f>
        <v>#VALUE!</v>
      </c>
      <c r="AD223" s="93" t="e">
        <f>IF('Standard Cost Estimate'!$AA223&lt;=MAX('Standard Cost Estimate'!$AC$3:$AC$499),"YES","NO")</f>
        <v>#VALUE!</v>
      </c>
      <c r="AE223" s="94" t="e">
        <f>IF(AND('Standard Cost Estimate'!$AD223="YES",ABS('Standard Cost Estimate'!$R223)&gt;0.2),"ANALYZE"," ")</f>
        <v>#VALUE!</v>
      </c>
      <c r="AF223" s="77"/>
    </row>
    <row r="224" spans="1:32" ht="15" thickBot="1" x14ac:dyDescent="0.4">
      <c r="A224" s="50" t="e">
        <f>Table1[[#This Row],[Item Line Number]]</f>
        <v>#VALUE!</v>
      </c>
      <c r="B224" s="50" t="e">
        <f>Table1[[#This Row],[Item Number]]</f>
        <v>#VALUE!</v>
      </c>
      <c r="C224" s="51" t="e">
        <f>Table1[[#This Row],[Item Description]]</f>
        <v>#VALUE!</v>
      </c>
      <c r="D224" s="50" t="e">
        <f>Table1[[#This Row],[Quantity]]</f>
        <v>#VALUE!</v>
      </c>
      <c r="E224" s="50" t="e">
        <f>Table1[[#This Row],[Units]]</f>
        <v>#VALUE!</v>
      </c>
      <c r="F224" s="52" t="e">
        <f>Table1[[#This Row],[Engineer''s Estimate (EE)]]</f>
        <v>#VALUE!</v>
      </c>
      <c r="G224" s="53" t="e">
        <f>'Standard Cost Estimate'!$D224*'Standard Cost Estimate'!$F224</f>
        <v>#VALUE!</v>
      </c>
      <c r="H224" s="54" t="e">
        <f>'Standard Cost Estimate'!$G224/G$500</f>
        <v>#VALUE!</v>
      </c>
      <c r="I224" s="52" t="e">
        <f>Table1[[#This Row],[Low Bidder 
or CM/GC]]</f>
        <v>#VALUE!</v>
      </c>
      <c r="J224" s="53" t="e">
        <f>'Standard Cost Estimate'!$I224*'Standard Cost Estimate'!$D224</f>
        <v>#VALUE!</v>
      </c>
      <c r="K224" s="55" t="e">
        <f>'Standard Cost Estimate'!$J224/J$500</f>
        <v>#VALUE!</v>
      </c>
      <c r="L224" s="52" t="e">
        <f>TRIMMEAN(Table1[[#This Row],[Low Bidder 
or CM/GC]:[Bidder 23]],2/COUNT(Table1[[#This Row],[Low Bidder 
or CM/GC]:[Bidder 23]]))</f>
        <v>#VALUE!</v>
      </c>
      <c r="M224" s="53" t="e">
        <f>IF('Standard Cost Estimate'!$D224=0,0,'Standard Cost Estimate'!$D224*'Standard Cost Estimate'!$L224)</f>
        <v>#VALUE!</v>
      </c>
      <c r="N224" s="54" t="e">
        <f>'Standard Cost Estimate'!$M224/M$500</f>
        <v>#VALUE!</v>
      </c>
      <c r="O224" s="78" t="e">
        <f>MIN(Table1[[#This Row],[Low Bidder 
or CM/GC]:[Bidder 23]])*D224</f>
        <v>#VALUE!</v>
      </c>
      <c r="P224" s="65" t="e">
        <f>Table2[[#This Row],[LB
Amount]]</f>
        <v>#VALUE!</v>
      </c>
      <c r="Q224" s="79" t="e">
        <f>MAX(Table1[[#This Row],[Low Bidder 
or CM/GC]:[Bidder 23]])*D224</f>
        <v>#VALUE!</v>
      </c>
      <c r="R224" s="33" t="e">
        <f>('Standard Cost Estimate'!$J224-'Standard Cost Estimate'!$G224)/'Standard Cost Estimate'!$G224</f>
        <v>#VALUE!</v>
      </c>
      <c r="S224" s="32" t="e">
        <f>('Standard Cost Estimate'!$J224-'Standard Cost Estimate'!$M224)/'Standard Cost Estimate'!$M224</f>
        <v>#VALUE!</v>
      </c>
      <c r="T224" s="31" t="e">
        <f>'Standard Cost Estimate'!$J224-'Standard Cost Estimate'!$G224</f>
        <v>#VALUE!</v>
      </c>
      <c r="U224" s="28" t="e">
        <f>RANK('Standard Cost Estimate'!$J224,'Standard Cost Estimate'!$J$3:$J$499)</f>
        <v>#VALUE!</v>
      </c>
      <c r="V224" s="34" t="e">
        <f>LARGE('Standard Cost Estimate'!$J$3:$J$499,COUNT(J$3:'Standard Cost Estimate'!$J224))+IF(ISNUMBER(V223),V223,0)</f>
        <v>#VALUE!</v>
      </c>
      <c r="W224" s="28" t="e">
        <f>IF(V224/J$500&lt;0.8,COUNT(V$3:V224)+1,1)</f>
        <v>#VALUE!</v>
      </c>
      <c r="X224" s="35" t="e">
        <f>IF('Standard Cost Estimate'!$U224&lt;=MAX('Standard Cost Estimate'!$W$3:$W$499),"YES","NO")</f>
        <v>#VALUE!</v>
      </c>
      <c r="Y224" s="36" t="e">
        <f>IF(AND('Standard Cost Estimate'!$X224="YES",OR('Standard Cost Estimate'!$R224&gt;0.2,'Standard Cost Estimate'!$R224&lt;-0.2)),"ANALYZE"," ")</f>
        <v>#VALUE!</v>
      </c>
      <c r="Z224" s="72" t="e">
        <f>IF(AND('Standard Cost Estimate'!$X224="YES",OR('Standard Cost Estimate'!$S224&gt;0.2,'Standard Cost Estimate'!$S224&lt;-0.2)),"ANALYZE"," ")</f>
        <v>#VALUE!</v>
      </c>
      <c r="AA224" s="67" t="e">
        <f>RANK('Standard Cost Estimate'!$G224,'Standard Cost Estimate'!$G$3:$G$499)</f>
        <v>#VALUE!</v>
      </c>
      <c r="AB224" s="68" t="e">
        <f>LARGE('Standard Cost Estimate'!$G$3:$G$499,COUNT(G$3:'Standard Cost Estimate'!$G224))+IF(ISNUMBER(AB223),AB223,0)</f>
        <v>#VALUE!</v>
      </c>
      <c r="AC224" s="67" t="e">
        <f>IF(AB224/G$500&lt;0.8,COUNT(V$3:V224)+1,1)</f>
        <v>#VALUE!</v>
      </c>
      <c r="AD224" s="93" t="e">
        <f>IF('Standard Cost Estimate'!$AA224&lt;=MAX('Standard Cost Estimate'!$AC$3:$AC$499),"YES","NO")</f>
        <v>#VALUE!</v>
      </c>
      <c r="AE224" s="94" t="e">
        <f>IF(AND('Standard Cost Estimate'!$AD224="YES",ABS('Standard Cost Estimate'!$R224)&gt;0.2),"ANALYZE"," ")</f>
        <v>#VALUE!</v>
      </c>
      <c r="AF224" s="77"/>
    </row>
    <row r="225" spans="1:32" ht="15" thickBot="1" x14ac:dyDescent="0.4">
      <c r="A225" s="50" t="e">
        <f>Table1[[#This Row],[Item Line Number]]</f>
        <v>#VALUE!</v>
      </c>
      <c r="B225" s="50" t="e">
        <f>Table1[[#This Row],[Item Number]]</f>
        <v>#VALUE!</v>
      </c>
      <c r="C225" s="51" t="e">
        <f>Table1[[#This Row],[Item Description]]</f>
        <v>#VALUE!</v>
      </c>
      <c r="D225" s="50" t="e">
        <f>Table1[[#This Row],[Quantity]]</f>
        <v>#VALUE!</v>
      </c>
      <c r="E225" s="50" t="e">
        <f>Table1[[#This Row],[Units]]</f>
        <v>#VALUE!</v>
      </c>
      <c r="F225" s="52" t="e">
        <f>Table1[[#This Row],[Engineer''s Estimate (EE)]]</f>
        <v>#VALUE!</v>
      </c>
      <c r="G225" s="53" t="e">
        <f>'Standard Cost Estimate'!$D225*'Standard Cost Estimate'!$F225</f>
        <v>#VALUE!</v>
      </c>
      <c r="H225" s="54" t="e">
        <f>'Standard Cost Estimate'!$G225/G$500</f>
        <v>#VALUE!</v>
      </c>
      <c r="I225" s="52" t="e">
        <f>Table1[[#This Row],[Low Bidder 
or CM/GC]]</f>
        <v>#VALUE!</v>
      </c>
      <c r="J225" s="53" t="e">
        <f>'Standard Cost Estimate'!$I225*'Standard Cost Estimate'!$D225</f>
        <v>#VALUE!</v>
      </c>
      <c r="K225" s="55" t="e">
        <f>'Standard Cost Estimate'!$J225/J$500</f>
        <v>#VALUE!</v>
      </c>
      <c r="L225" s="52" t="e">
        <f>TRIMMEAN(Table1[[#This Row],[Low Bidder 
or CM/GC]:[Bidder 23]],2/COUNT(Table1[[#This Row],[Low Bidder 
or CM/GC]:[Bidder 23]]))</f>
        <v>#VALUE!</v>
      </c>
      <c r="M225" s="53" t="e">
        <f>IF('Standard Cost Estimate'!$D225=0,0,'Standard Cost Estimate'!$D225*'Standard Cost Estimate'!$L225)</f>
        <v>#VALUE!</v>
      </c>
      <c r="N225" s="54" t="e">
        <f>'Standard Cost Estimate'!$M225/M$500</f>
        <v>#VALUE!</v>
      </c>
      <c r="O225" s="78" t="e">
        <f>MIN(Table1[[#This Row],[Low Bidder 
or CM/GC]:[Bidder 23]])*D225</f>
        <v>#VALUE!</v>
      </c>
      <c r="P225" s="65" t="e">
        <f>Table2[[#This Row],[LB
Amount]]</f>
        <v>#VALUE!</v>
      </c>
      <c r="Q225" s="79" t="e">
        <f>MAX(Table1[[#This Row],[Low Bidder 
or CM/GC]:[Bidder 23]])*D225</f>
        <v>#VALUE!</v>
      </c>
      <c r="R225" s="33" t="e">
        <f>('Standard Cost Estimate'!$J225-'Standard Cost Estimate'!$G225)/'Standard Cost Estimate'!$G225</f>
        <v>#VALUE!</v>
      </c>
      <c r="S225" s="32" t="e">
        <f>('Standard Cost Estimate'!$J225-'Standard Cost Estimate'!$M225)/'Standard Cost Estimate'!$M225</f>
        <v>#VALUE!</v>
      </c>
      <c r="T225" s="31" t="e">
        <f>'Standard Cost Estimate'!$J225-'Standard Cost Estimate'!$G225</f>
        <v>#VALUE!</v>
      </c>
      <c r="U225" s="28" t="e">
        <f>RANK('Standard Cost Estimate'!$J225,'Standard Cost Estimate'!$J$3:$J$499)</f>
        <v>#VALUE!</v>
      </c>
      <c r="V225" s="34" t="e">
        <f>LARGE('Standard Cost Estimate'!$J$3:$J$499,COUNT(J$3:'Standard Cost Estimate'!$J225))+IF(ISNUMBER(V224),V224,0)</f>
        <v>#VALUE!</v>
      </c>
      <c r="W225" s="28" t="e">
        <f>IF(V225/J$500&lt;0.8,COUNT(V$3:V225)+1,1)</f>
        <v>#VALUE!</v>
      </c>
      <c r="X225" s="35" t="e">
        <f>IF('Standard Cost Estimate'!$U225&lt;=MAX('Standard Cost Estimate'!$W$3:$W$499),"YES","NO")</f>
        <v>#VALUE!</v>
      </c>
      <c r="Y225" s="36" t="e">
        <f>IF(AND('Standard Cost Estimate'!$X225="YES",OR('Standard Cost Estimate'!$R225&gt;0.2,'Standard Cost Estimate'!$R225&lt;-0.2)),"ANALYZE"," ")</f>
        <v>#VALUE!</v>
      </c>
      <c r="Z225" s="72" t="e">
        <f>IF(AND('Standard Cost Estimate'!$X225="YES",OR('Standard Cost Estimate'!$S225&gt;0.2,'Standard Cost Estimate'!$S225&lt;-0.2)),"ANALYZE"," ")</f>
        <v>#VALUE!</v>
      </c>
      <c r="AA225" s="67" t="e">
        <f>RANK('Standard Cost Estimate'!$G225,'Standard Cost Estimate'!$G$3:$G$499)</f>
        <v>#VALUE!</v>
      </c>
      <c r="AB225" s="68" t="e">
        <f>LARGE('Standard Cost Estimate'!$G$3:$G$499,COUNT(G$3:'Standard Cost Estimate'!$G225))+IF(ISNUMBER(AB224),AB224,0)</f>
        <v>#VALUE!</v>
      </c>
      <c r="AC225" s="67" t="e">
        <f>IF(AB225/G$500&lt;0.8,COUNT(V$3:V225)+1,1)</f>
        <v>#VALUE!</v>
      </c>
      <c r="AD225" s="93" t="e">
        <f>IF('Standard Cost Estimate'!$AA225&lt;=MAX('Standard Cost Estimate'!$AC$3:$AC$499),"YES","NO")</f>
        <v>#VALUE!</v>
      </c>
      <c r="AE225" s="94" t="e">
        <f>IF(AND('Standard Cost Estimate'!$AD225="YES",ABS('Standard Cost Estimate'!$R225)&gt;0.2),"ANALYZE"," ")</f>
        <v>#VALUE!</v>
      </c>
      <c r="AF225" s="77"/>
    </row>
    <row r="226" spans="1:32" ht="15" thickBot="1" x14ac:dyDescent="0.4">
      <c r="A226" s="50" t="e">
        <f>Table1[[#This Row],[Item Line Number]]</f>
        <v>#VALUE!</v>
      </c>
      <c r="B226" s="50" t="e">
        <f>Table1[[#This Row],[Item Number]]</f>
        <v>#VALUE!</v>
      </c>
      <c r="C226" s="51" t="e">
        <f>Table1[[#This Row],[Item Description]]</f>
        <v>#VALUE!</v>
      </c>
      <c r="D226" s="50" t="e">
        <f>Table1[[#This Row],[Quantity]]</f>
        <v>#VALUE!</v>
      </c>
      <c r="E226" s="50" t="e">
        <f>Table1[[#This Row],[Units]]</f>
        <v>#VALUE!</v>
      </c>
      <c r="F226" s="52" t="e">
        <f>Table1[[#This Row],[Engineer''s Estimate (EE)]]</f>
        <v>#VALUE!</v>
      </c>
      <c r="G226" s="53" t="e">
        <f>'Standard Cost Estimate'!$D226*'Standard Cost Estimate'!$F226</f>
        <v>#VALUE!</v>
      </c>
      <c r="H226" s="54" t="e">
        <f>'Standard Cost Estimate'!$G226/G$500</f>
        <v>#VALUE!</v>
      </c>
      <c r="I226" s="52" t="e">
        <f>Table1[[#This Row],[Low Bidder 
or CM/GC]]</f>
        <v>#VALUE!</v>
      </c>
      <c r="J226" s="53" t="e">
        <f>'Standard Cost Estimate'!$I226*'Standard Cost Estimate'!$D226</f>
        <v>#VALUE!</v>
      </c>
      <c r="K226" s="55" t="e">
        <f>'Standard Cost Estimate'!$J226/J$500</f>
        <v>#VALUE!</v>
      </c>
      <c r="L226" s="52" t="e">
        <f>TRIMMEAN(Table1[[#This Row],[Low Bidder 
or CM/GC]:[Bidder 23]],2/COUNT(Table1[[#This Row],[Low Bidder 
or CM/GC]:[Bidder 23]]))</f>
        <v>#VALUE!</v>
      </c>
      <c r="M226" s="53" t="e">
        <f>IF('Standard Cost Estimate'!$D226=0,0,'Standard Cost Estimate'!$D226*'Standard Cost Estimate'!$L226)</f>
        <v>#VALUE!</v>
      </c>
      <c r="N226" s="54" t="e">
        <f>'Standard Cost Estimate'!$M226/M$500</f>
        <v>#VALUE!</v>
      </c>
      <c r="O226" s="78" t="e">
        <f>MIN(Table1[[#This Row],[Low Bidder 
or CM/GC]:[Bidder 23]])*D226</f>
        <v>#VALUE!</v>
      </c>
      <c r="P226" s="65" t="e">
        <f>Table2[[#This Row],[LB
Amount]]</f>
        <v>#VALUE!</v>
      </c>
      <c r="Q226" s="79" t="e">
        <f>MAX(Table1[[#This Row],[Low Bidder 
or CM/GC]:[Bidder 23]])*D226</f>
        <v>#VALUE!</v>
      </c>
      <c r="R226" s="33" t="e">
        <f>('Standard Cost Estimate'!$J226-'Standard Cost Estimate'!$G226)/'Standard Cost Estimate'!$G226</f>
        <v>#VALUE!</v>
      </c>
      <c r="S226" s="32" t="e">
        <f>('Standard Cost Estimate'!$J226-'Standard Cost Estimate'!$M226)/'Standard Cost Estimate'!$M226</f>
        <v>#VALUE!</v>
      </c>
      <c r="T226" s="31" t="e">
        <f>'Standard Cost Estimate'!$J226-'Standard Cost Estimate'!$G226</f>
        <v>#VALUE!</v>
      </c>
      <c r="U226" s="28" t="e">
        <f>RANK('Standard Cost Estimate'!$J226,'Standard Cost Estimate'!$J$3:$J$499)</f>
        <v>#VALUE!</v>
      </c>
      <c r="V226" s="34" t="e">
        <f>LARGE('Standard Cost Estimate'!$J$3:$J$499,COUNT(J$3:'Standard Cost Estimate'!$J226))+IF(ISNUMBER(V225),V225,0)</f>
        <v>#VALUE!</v>
      </c>
      <c r="W226" s="28" t="e">
        <f>IF(V226/J$500&lt;0.8,COUNT(V$3:V226)+1,1)</f>
        <v>#VALUE!</v>
      </c>
      <c r="X226" s="35" t="e">
        <f>IF('Standard Cost Estimate'!$U226&lt;=MAX('Standard Cost Estimate'!$W$3:$W$499),"YES","NO")</f>
        <v>#VALUE!</v>
      </c>
      <c r="Y226" s="36" t="e">
        <f>IF(AND('Standard Cost Estimate'!$X226="YES",OR('Standard Cost Estimate'!$R226&gt;0.2,'Standard Cost Estimate'!$R226&lt;-0.2)),"ANALYZE"," ")</f>
        <v>#VALUE!</v>
      </c>
      <c r="Z226" s="72" t="e">
        <f>IF(AND('Standard Cost Estimate'!$X226="YES",OR('Standard Cost Estimate'!$S226&gt;0.2,'Standard Cost Estimate'!$S226&lt;-0.2)),"ANALYZE"," ")</f>
        <v>#VALUE!</v>
      </c>
      <c r="AA226" s="67" t="e">
        <f>RANK('Standard Cost Estimate'!$G226,'Standard Cost Estimate'!$G$3:$G$499)</f>
        <v>#VALUE!</v>
      </c>
      <c r="AB226" s="68" t="e">
        <f>LARGE('Standard Cost Estimate'!$G$3:$G$499,COUNT(G$3:'Standard Cost Estimate'!$G226))+IF(ISNUMBER(AB225),AB225,0)</f>
        <v>#VALUE!</v>
      </c>
      <c r="AC226" s="67" t="e">
        <f>IF(AB226/G$500&lt;0.8,COUNT(V$3:V226)+1,1)</f>
        <v>#VALUE!</v>
      </c>
      <c r="AD226" s="93" t="e">
        <f>IF('Standard Cost Estimate'!$AA226&lt;=MAX('Standard Cost Estimate'!$AC$3:$AC$499),"YES","NO")</f>
        <v>#VALUE!</v>
      </c>
      <c r="AE226" s="94" t="e">
        <f>IF(AND('Standard Cost Estimate'!$AD226="YES",ABS('Standard Cost Estimate'!$R226)&gt;0.2),"ANALYZE"," ")</f>
        <v>#VALUE!</v>
      </c>
      <c r="AF226" s="77"/>
    </row>
    <row r="227" spans="1:32" ht="15" thickBot="1" x14ac:dyDescent="0.4">
      <c r="A227" s="50" t="e">
        <f>Table1[[#This Row],[Item Line Number]]</f>
        <v>#VALUE!</v>
      </c>
      <c r="B227" s="50" t="e">
        <f>Table1[[#This Row],[Item Number]]</f>
        <v>#VALUE!</v>
      </c>
      <c r="C227" s="51" t="e">
        <f>Table1[[#This Row],[Item Description]]</f>
        <v>#VALUE!</v>
      </c>
      <c r="D227" s="50" t="e">
        <f>Table1[[#This Row],[Quantity]]</f>
        <v>#VALUE!</v>
      </c>
      <c r="E227" s="50" t="e">
        <f>Table1[[#This Row],[Units]]</f>
        <v>#VALUE!</v>
      </c>
      <c r="F227" s="52" t="e">
        <f>Table1[[#This Row],[Engineer''s Estimate (EE)]]</f>
        <v>#VALUE!</v>
      </c>
      <c r="G227" s="53" t="e">
        <f>'Standard Cost Estimate'!$D227*'Standard Cost Estimate'!$F227</f>
        <v>#VALUE!</v>
      </c>
      <c r="H227" s="54" t="e">
        <f>'Standard Cost Estimate'!$G227/G$500</f>
        <v>#VALUE!</v>
      </c>
      <c r="I227" s="52" t="e">
        <f>Table1[[#This Row],[Low Bidder 
or CM/GC]]</f>
        <v>#VALUE!</v>
      </c>
      <c r="J227" s="53" t="e">
        <f>'Standard Cost Estimate'!$I227*'Standard Cost Estimate'!$D227</f>
        <v>#VALUE!</v>
      </c>
      <c r="K227" s="55" t="e">
        <f>'Standard Cost Estimate'!$J227/J$500</f>
        <v>#VALUE!</v>
      </c>
      <c r="L227" s="52" t="e">
        <f>TRIMMEAN(Table1[[#This Row],[Low Bidder 
or CM/GC]:[Bidder 23]],2/COUNT(Table1[[#This Row],[Low Bidder 
or CM/GC]:[Bidder 23]]))</f>
        <v>#VALUE!</v>
      </c>
      <c r="M227" s="53" t="e">
        <f>IF('Standard Cost Estimate'!$D227=0,0,'Standard Cost Estimate'!$D227*'Standard Cost Estimate'!$L227)</f>
        <v>#VALUE!</v>
      </c>
      <c r="N227" s="54" t="e">
        <f>'Standard Cost Estimate'!$M227/M$500</f>
        <v>#VALUE!</v>
      </c>
      <c r="O227" s="78" t="e">
        <f>MIN(Table1[[#This Row],[Low Bidder 
or CM/GC]:[Bidder 23]])*D227</f>
        <v>#VALUE!</v>
      </c>
      <c r="P227" s="65" t="e">
        <f>Table2[[#This Row],[LB
Amount]]</f>
        <v>#VALUE!</v>
      </c>
      <c r="Q227" s="79" t="e">
        <f>MAX(Table1[[#This Row],[Low Bidder 
or CM/GC]:[Bidder 23]])*D227</f>
        <v>#VALUE!</v>
      </c>
      <c r="R227" s="33" t="e">
        <f>('Standard Cost Estimate'!$J227-'Standard Cost Estimate'!$G227)/'Standard Cost Estimate'!$G227</f>
        <v>#VALUE!</v>
      </c>
      <c r="S227" s="32" t="e">
        <f>('Standard Cost Estimate'!$J227-'Standard Cost Estimate'!$M227)/'Standard Cost Estimate'!$M227</f>
        <v>#VALUE!</v>
      </c>
      <c r="T227" s="31" t="e">
        <f>'Standard Cost Estimate'!$J227-'Standard Cost Estimate'!$G227</f>
        <v>#VALUE!</v>
      </c>
      <c r="U227" s="28" t="e">
        <f>RANK('Standard Cost Estimate'!$J227,'Standard Cost Estimate'!$J$3:$J$499)</f>
        <v>#VALUE!</v>
      </c>
      <c r="V227" s="34" t="e">
        <f>LARGE('Standard Cost Estimate'!$J$3:$J$499,COUNT(J$3:'Standard Cost Estimate'!$J227))+IF(ISNUMBER(V226),V226,0)</f>
        <v>#VALUE!</v>
      </c>
      <c r="W227" s="28" t="e">
        <f>IF(V227/J$500&lt;0.8,COUNT(V$3:V227)+1,1)</f>
        <v>#VALUE!</v>
      </c>
      <c r="X227" s="35" t="e">
        <f>IF('Standard Cost Estimate'!$U227&lt;=MAX('Standard Cost Estimate'!$W$3:$W$499),"YES","NO")</f>
        <v>#VALUE!</v>
      </c>
      <c r="Y227" s="36" t="e">
        <f>IF(AND('Standard Cost Estimate'!$X227="YES",OR('Standard Cost Estimate'!$R227&gt;0.2,'Standard Cost Estimate'!$R227&lt;-0.2)),"ANALYZE"," ")</f>
        <v>#VALUE!</v>
      </c>
      <c r="Z227" s="72" t="e">
        <f>IF(AND('Standard Cost Estimate'!$X227="YES",OR('Standard Cost Estimate'!$S227&gt;0.2,'Standard Cost Estimate'!$S227&lt;-0.2)),"ANALYZE"," ")</f>
        <v>#VALUE!</v>
      </c>
      <c r="AA227" s="67" t="e">
        <f>RANK('Standard Cost Estimate'!$G227,'Standard Cost Estimate'!$G$3:$G$499)</f>
        <v>#VALUE!</v>
      </c>
      <c r="AB227" s="68" t="e">
        <f>LARGE('Standard Cost Estimate'!$G$3:$G$499,COUNT(G$3:'Standard Cost Estimate'!$G227))+IF(ISNUMBER(AB226),AB226,0)</f>
        <v>#VALUE!</v>
      </c>
      <c r="AC227" s="67" t="e">
        <f>IF(AB227/G$500&lt;0.8,COUNT(V$3:V227)+1,1)</f>
        <v>#VALUE!</v>
      </c>
      <c r="AD227" s="93" t="e">
        <f>IF('Standard Cost Estimate'!$AA227&lt;=MAX('Standard Cost Estimate'!$AC$3:$AC$499),"YES","NO")</f>
        <v>#VALUE!</v>
      </c>
      <c r="AE227" s="94" t="e">
        <f>IF(AND('Standard Cost Estimate'!$AD227="YES",ABS('Standard Cost Estimate'!$R227)&gt;0.2),"ANALYZE"," ")</f>
        <v>#VALUE!</v>
      </c>
      <c r="AF227" s="77"/>
    </row>
    <row r="228" spans="1:32" ht="15" thickBot="1" x14ac:dyDescent="0.4">
      <c r="A228" s="50" t="e">
        <f>Table1[[#This Row],[Item Line Number]]</f>
        <v>#VALUE!</v>
      </c>
      <c r="B228" s="50" t="e">
        <f>Table1[[#This Row],[Item Number]]</f>
        <v>#VALUE!</v>
      </c>
      <c r="C228" s="51" t="e">
        <f>Table1[[#This Row],[Item Description]]</f>
        <v>#VALUE!</v>
      </c>
      <c r="D228" s="50" t="e">
        <f>Table1[[#This Row],[Quantity]]</f>
        <v>#VALUE!</v>
      </c>
      <c r="E228" s="50" t="e">
        <f>Table1[[#This Row],[Units]]</f>
        <v>#VALUE!</v>
      </c>
      <c r="F228" s="52" t="e">
        <f>Table1[[#This Row],[Engineer''s Estimate (EE)]]</f>
        <v>#VALUE!</v>
      </c>
      <c r="G228" s="53" t="e">
        <f>'Standard Cost Estimate'!$D228*'Standard Cost Estimate'!$F228</f>
        <v>#VALUE!</v>
      </c>
      <c r="H228" s="54" t="e">
        <f>'Standard Cost Estimate'!$G228/G$500</f>
        <v>#VALUE!</v>
      </c>
      <c r="I228" s="52" t="e">
        <f>Table1[[#This Row],[Low Bidder 
or CM/GC]]</f>
        <v>#VALUE!</v>
      </c>
      <c r="J228" s="53" t="e">
        <f>'Standard Cost Estimate'!$I228*'Standard Cost Estimate'!$D228</f>
        <v>#VALUE!</v>
      </c>
      <c r="K228" s="55" t="e">
        <f>'Standard Cost Estimate'!$J228/J$500</f>
        <v>#VALUE!</v>
      </c>
      <c r="L228" s="52" t="e">
        <f>TRIMMEAN(Table1[[#This Row],[Low Bidder 
or CM/GC]:[Bidder 23]],2/COUNT(Table1[[#This Row],[Low Bidder 
or CM/GC]:[Bidder 23]]))</f>
        <v>#VALUE!</v>
      </c>
      <c r="M228" s="53" t="e">
        <f>IF('Standard Cost Estimate'!$D228=0,0,'Standard Cost Estimate'!$D228*'Standard Cost Estimate'!$L228)</f>
        <v>#VALUE!</v>
      </c>
      <c r="N228" s="54" t="e">
        <f>'Standard Cost Estimate'!$M228/M$500</f>
        <v>#VALUE!</v>
      </c>
      <c r="O228" s="78" t="e">
        <f>MIN(Table1[[#This Row],[Low Bidder 
or CM/GC]:[Bidder 23]])*D228</f>
        <v>#VALUE!</v>
      </c>
      <c r="P228" s="65" t="e">
        <f>Table2[[#This Row],[LB
Amount]]</f>
        <v>#VALUE!</v>
      </c>
      <c r="Q228" s="79" t="e">
        <f>MAX(Table1[[#This Row],[Low Bidder 
or CM/GC]:[Bidder 23]])*D228</f>
        <v>#VALUE!</v>
      </c>
      <c r="R228" s="33" t="e">
        <f>('Standard Cost Estimate'!$J228-'Standard Cost Estimate'!$G228)/'Standard Cost Estimate'!$G228</f>
        <v>#VALUE!</v>
      </c>
      <c r="S228" s="32" t="e">
        <f>('Standard Cost Estimate'!$J228-'Standard Cost Estimate'!$M228)/'Standard Cost Estimate'!$M228</f>
        <v>#VALUE!</v>
      </c>
      <c r="T228" s="31" t="e">
        <f>'Standard Cost Estimate'!$J228-'Standard Cost Estimate'!$G228</f>
        <v>#VALUE!</v>
      </c>
      <c r="U228" s="28" t="e">
        <f>RANK('Standard Cost Estimate'!$J228,'Standard Cost Estimate'!$J$3:$J$499)</f>
        <v>#VALUE!</v>
      </c>
      <c r="V228" s="34" t="e">
        <f>LARGE('Standard Cost Estimate'!$J$3:$J$499,COUNT(J$3:'Standard Cost Estimate'!$J228))+IF(ISNUMBER(V227),V227,0)</f>
        <v>#VALUE!</v>
      </c>
      <c r="W228" s="28" t="e">
        <f>IF(V228/J$500&lt;0.8,COUNT(V$3:V228)+1,1)</f>
        <v>#VALUE!</v>
      </c>
      <c r="X228" s="35" t="e">
        <f>IF('Standard Cost Estimate'!$U228&lt;=MAX('Standard Cost Estimate'!$W$3:$W$499),"YES","NO")</f>
        <v>#VALUE!</v>
      </c>
      <c r="Y228" s="36" t="e">
        <f>IF(AND('Standard Cost Estimate'!$X228="YES",OR('Standard Cost Estimate'!$R228&gt;0.2,'Standard Cost Estimate'!$R228&lt;-0.2)),"ANALYZE"," ")</f>
        <v>#VALUE!</v>
      </c>
      <c r="Z228" s="72" t="e">
        <f>IF(AND('Standard Cost Estimate'!$X228="YES",OR('Standard Cost Estimate'!$S228&gt;0.2,'Standard Cost Estimate'!$S228&lt;-0.2)),"ANALYZE"," ")</f>
        <v>#VALUE!</v>
      </c>
      <c r="AA228" s="67" t="e">
        <f>RANK('Standard Cost Estimate'!$G228,'Standard Cost Estimate'!$G$3:$G$499)</f>
        <v>#VALUE!</v>
      </c>
      <c r="AB228" s="68" t="e">
        <f>LARGE('Standard Cost Estimate'!$G$3:$G$499,COUNT(G$3:'Standard Cost Estimate'!$G228))+IF(ISNUMBER(AB227),AB227,0)</f>
        <v>#VALUE!</v>
      </c>
      <c r="AC228" s="67" t="e">
        <f>IF(AB228/G$500&lt;0.8,COUNT(V$3:V228)+1,1)</f>
        <v>#VALUE!</v>
      </c>
      <c r="AD228" s="93" t="e">
        <f>IF('Standard Cost Estimate'!$AA228&lt;=MAX('Standard Cost Estimate'!$AC$3:$AC$499),"YES","NO")</f>
        <v>#VALUE!</v>
      </c>
      <c r="AE228" s="94" t="e">
        <f>IF(AND('Standard Cost Estimate'!$AD228="YES",ABS('Standard Cost Estimate'!$R228)&gt;0.2),"ANALYZE"," ")</f>
        <v>#VALUE!</v>
      </c>
      <c r="AF228" s="77"/>
    </row>
    <row r="229" spans="1:32" ht="15" thickBot="1" x14ac:dyDescent="0.4">
      <c r="A229" s="50" t="e">
        <f>Table1[[#This Row],[Item Line Number]]</f>
        <v>#VALUE!</v>
      </c>
      <c r="B229" s="50" t="e">
        <f>Table1[[#This Row],[Item Number]]</f>
        <v>#VALUE!</v>
      </c>
      <c r="C229" s="51" t="e">
        <f>Table1[[#This Row],[Item Description]]</f>
        <v>#VALUE!</v>
      </c>
      <c r="D229" s="50" t="e">
        <f>Table1[[#This Row],[Quantity]]</f>
        <v>#VALUE!</v>
      </c>
      <c r="E229" s="50" t="e">
        <f>Table1[[#This Row],[Units]]</f>
        <v>#VALUE!</v>
      </c>
      <c r="F229" s="52" t="e">
        <f>Table1[[#This Row],[Engineer''s Estimate (EE)]]</f>
        <v>#VALUE!</v>
      </c>
      <c r="G229" s="53" t="e">
        <f>'Standard Cost Estimate'!$D229*'Standard Cost Estimate'!$F229</f>
        <v>#VALUE!</v>
      </c>
      <c r="H229" s="54" t="e">
        <f>'Standard Cost Estimate'!$G229/G$500</f>
        <v>#VALUE!</v>
      </c>
      <c r="I229" s="52" t="e">
        <f>Table1[[#This Row],[Low Bidder 
or CM/GC]]</f>
        <v>#VALUE!</v>
      </c>
      <c r="J229" s="53" t="e">
        <f>'Standard Cost Estimate'!$I229*'Standard Cost Estimate'!$D229</f>
        <v>#VALUE!</v>
      </c>
      <c r="K229" s="55" t="e">
        <f>'Standard Cost Estimate'!$J229/J$500</f>
        <v>#VALUE!</v>
      </c>
      <c r="L229" s="52" t="e">
        <f>TRIMMEAN(Table1[[#This Row],[Low Bidder 
or CM/GC]:[Bidder 23]],2/COUNT(Table1[[#This Row],[Low Bidder 
or CM/GC]:[Bidder 23]]))</f>
        <v>#VALUE!</v>
      </c>
      <c r="M229" s="53" t="e">
        <f>IF('Standard Cost Estimate'!$D229=0,0,'Standard Cost Estimate'!$D229*'Standard Cost Estimate'!$L229)</f>
        <v>#VALUE!</v>
      </c>
      <c r="N229" s="54" t="e">
        <f>'Standard Cost Estimate'!$M229/M$500</f>
        <v>#VALUE!</v>
      </c>
      <c r="O229" s="78" t="e">
        <f>MIN(Table1[[#This Row],[Low Bidder 
or CM/GC]:[Bidder 23]])*D229</f>
        <v>#VALUE!</v>
      </c>
      <c r="P229" s="65" t="e">
        <f>Table2[[#This Row],[LB
Amount]]</f>
        <v>#VALUE!</v>
      </c>
      <c r="Q229" s="79" t="e">
        <f>MAX(Table1[[#This Row],[Low Bidder 
or CM/GC]:[Bidder 23]])*D229</f>
        <v>#VALUE!</v>
      </c>
      <c r="R229" s="33" t="e">
        <f>('Standard Cost Estimate'!$J229-'Standard Cost Estimate'!$G229)/'Standard Cost Estimate'!$G229</f>
        <v>#VALUE!</v>
      </c>
      <c r="S229" s="32" t="e">
        <f>('Standard Cost Estimate'!$J229-'Standard Cost Estimate'!$M229)/'Standard Cost Estimate'!$M229</f>
        <v>#VALUE!</v>
      </c>
      <c r="T229" s="31" t="e">
        <f>'Standard Cost Estimate'!$J229-'Standard Cost Estimate'!$G229</f>
        <v>#VALUE!</v>
      </c>
      <c r="U229" s="28" t="e">
        <f>RANK('Standard Cost Estimate'!$J229,'Standard Cost Estimate'!$J$3:$J$499)</f>
        <v>#VALUE!</v>
      </c>
      <c r="V229" s="34" t="e">
        <f>LARGE('Standard Cost Estimate'!$J$3:$J$499,COUNT(J$3:'Standard Cost Estimate'!$J229))+IF(ISNUMBER(V228),V228,0)</f>
        <v>#VALUE!</v>
      </c>
      <c r="W229" s="28" t="e">
        <f>IF(V229/J$500&lt;0.8,COUNT(V$3:V229)+1,1)</f>
        <v>#VALUE!</v>
      </c>
      <c r="X229" s="35" t="e">
        <f>IF('Standard Cost Estimate'!$U229&lt;=MAX('Standard Cost Estimate'!$W$3:$W$499),"YES","NO")</f>
        <v>#VALUE!</v>
      </c>
      <c r="Y229" s="36" t="e">
        <f>IF(AND('Standard Cost Estimate'!$X229="YES",OR('Standard Cost Estimate'!$R229&gt;0.2,'Standard Cost Estimate'!$R229&lt;-0.2)),"ANALYZE"," ")</f>
        <v>#VALUE!</v>
      </c>
      <c r="Z229" s="72" t="e">
        <f>IF(AND('Standard Cost Estimate'!$X229="YES",OR('Standard Cost Estimate'!$S229&gt;0.2,'Standard Cost Estimate'!$S229&lt;-0.2)),"ANALYZE"," ")</f>
        <v>#VALUE!</v>
      </c>
      <c r="AA229" s="67" t="e">
        <f>RANK('Standard Cost Estimate'!$G229,'Standard Cost Estimate'!$G$3:$G$499)</f>
        <v>#VALUE!</v>
      </c>
      <c r="AB229" s="68" t="e">
        <f>LARGE('Standard Cost Estimate'!$G$3:$G$499,COUNT(G$3:'Standard Cost Estimate'!$G229))+IF(ISNUMBER(AB228),AB228,0)</f>
        <v>#VALUE!</v>
      </c>
      <c r="AC229" s="67" t="e">
        <f>IF(AB229/G$500&lt;0.8,COUNT(V$3:V229)+1,1)</f>
        <v>#VALUE!</v>
      </c>
      <c r="AD229" s="93" t="e">
        <f>IF('Standard Cost Estimate'!$AA229&lt;=MAX('Standard Cost Estimate'!$AC$3:$AC$499),"YES","NO")</f>
        <v>#VALUE!</v>
      </c>
      <c r="AE229" s="94" t="e">
        <f>IF(AND('Standard Cost Estimate'!$AD229="YES",ABS('Standard Cost Estimate'!$R229)&gt;0.2),"ANALYZE"," ")</f>
        <v>#VALUE!</v>
      </c>
      <c r="AF229" s="77"/>
    </row>
    <row r="230" spans="1:32" ht="15" thickBot="1" x14ac:dyDescent="0.4">
      <c r="A230" s="50" t="e">
        <f>Table1[[#This Row],[Item Line Number]]</f>
        <v>#VALUE!</v>
      </c>
      <c r="B230" s="50" t="e">
        <f>Table1[[#This Row],[Item Number]]</f>
        <v>#VALUE!</v>
      </c>
      <c r="C230" s="51" t="e">
        <f>Table1[[#This Row],[Item Description]]</f>
        <v>#VALUE!</v>
      </c>
      <c r="D230" s="50" t="e">
        <f>Table1[[#This Row],[Quantity]]</f>
        <v>#VALUE!</v>
      </c>
      <c r="E230" s="50" t="e">
        <f>Table1[[#This Row],[Units]]</f>
        <v>#VALUE!</v>
      </c>
      <c r="F230" s="52" t="e">
        <f>Table1[[#This Row],[Engineer''s Estimate (EE)]]</f>
        <v>#VALUE!</v>
      </c>
      <c r="G230" s="53" t="e">
        <f>'Standard Cost Estimate'!$D230*'Standard Cost Estimate'!$F230</f>
        <v>#VALUE!</v>
      </c>
      <c r="H230" s="54" t="e">
        <f>'Standard Cost Estimate'!$G230/G$500</f>
        <v>#VALUE!</v>
      </c>
      <c r="I230" s="52" t="e">
        <f>Table1[[#This Row],[Low Bidder 
or CM/GC]]</f>
        <v>#VALUE!</v>
      </c>
      <c r="J230" s="53" t="e">
        <f>'Standard Cost Estimate'!$I230*'Standard Cost Estimate'!$D230</f>
        <v>#VALUE!</v>
      </c>
      <c r="K230" s="55" t="e">
        <f>'Standard Cost Estimate'!$J230/J$500</f>
        <v>#VALUE!</v>
      </c>
      <c r="L230" s="52" t="e">
        <f>TRIMMEAN(Table1[[#This Row],[Low Bidder 
or CM/GC]:[Bidder 23]],2/COUNT(Table1[[#This Row],[Low Bidder 
or CM/GC]:[Bidder 23]]))</f>
        <v>#VALUE!</v>
      </c>
      <c r="M230" s="53" t="e">
        <f>IF('Standard Cost Estimate'!$D230=0,0,'Standard Cost Estimate'!$D230*'Standard Cost Estimate'!$L230)</f>
        <v>#VALUE!</v>
      </c>
      <c r="N230" s="54" t="e">
        <f>'Standard Cost Estimate'!$M230/M$500</f>
        <v>#VALUE!</v>
      </c>
      <c r="O230" s="78" t="e">
        <f>MIN(Table1[[#This Row],[Low Bidder 
or CM/GC]:[Bidder 23]])*D230</f>
        <v>#VALUE!</v>
      </c>
      <c r="P230" s="65" t="e">
        <f>Table2[[#This Row],[LB
Amount]]</f>
        <v>#VALUE!</v>
      </c>
      <c r="Q230" s="79" t="e">
        <f>MAX(Table1[[#This Row],[Low Bidder 
or CM/GC]:[Bidder 23]])*D230</f>
        <v>#VALUE!</v>
      </c>
      <c r="R230" s="33" t="e">
        <f>('Standard Cost Estimate'!$J230-'Standard Cost Estimate'!$G230)/'Standard Cost Estimate'!$G230</f>
        <v>#VALUE!</v>
      </c>
      <c r="S230" s="32" t="e">
        <f>('Standard Cost Estimate'!$J230-'Standard Cost Estimate'!$M230)/'Standard Cost Estimate'!$M230</f>
        <v>#VALUE!</v>
      </c>
      <c r="T230" s="31" t="e">
        <f>'Standard Cost Estimate'!$J230-'Standard Cost Estimate'!$G230</f>
        <v>#VALUE!</v>
      </c>
      <c r="U230" s="28" t="e">
        <f>RANK('Standard Cost Estimate'!$J230,'Standard Cost Estimate'!$J$3:$J$499)</f>
        <v>#VALUE!</v>
      </c>
      <c r="V230" s="34" t="e">
        <f>LARGE('Standard Cost Estimate'!$J$3:$J$499,COUNT(J$3:'Standard Cost Estimate'!$J230))+IF(ISNUMBER(V229),V229,0)</f>
        <v>#VALUE!</v>
      </c>
      <c r="W230" s="28" t="e">
        <f>IF(V230/J$500&lt;0.8,COUNT(V$3:V230)+1,1)</f>
        <v>#VALUE!</v>
      </c>
      <c r="X230" s="35" t="e">
        <f>IF('Standard Cost Estimate'!$U230&lt;=MAX('Standard Cost Estimate'!$W$3:$W$499),"YES","NO")</f>
        <v>#VALUE!</v>
      </c>
      <c r="Y230" s="36" t="e">
        <f>IF(AND('Standard Cost Estimate'!$X230="YES",OR('Standard Cost Estimate'!$R230&gt;0.2,'Standard Cost Estimate'!$R230&lt;-0.2)),"ANALYZE"," ")</f>
        <v>#VALUE!</v>
      </c>
      <c r="Z230" s="72" t="e">
        <f>IF(AND('Standard Cost Estimate'!$X230="YES",OR('Standard Cost Estimate'!$S230&gt;0.2,'Standard Cost Estimate'!$S230&lt;-0.2)),"ANALYZE"," ")</f>
        <v>#VALUE!</v>
      </c>
      <c r="AA230" s="67" t="e">
        <f>RANK('Standard Cost Estimate'!$G230,'Standard Cost Estimate'!$G$3:$G$499)</f>
        <v>#VALUE!</v>
      </c>
      <c r="AB230" s="68" t="e">
        <f>LARGE('Standard Cost Estimate'!$G$3:$G$499,COUNT(G$3:'Standard Cost Estimate'!$G230))+IF(ISNUMBER(AB229),AB229,0)</f>
        <v>#VALUE!</v>
      </c>
      <c r="AC230" s="67" t="e">
        <f>IF(AB230/G$500&lt;0.8,COUNT(V$3:V230)+1,1)</f>
        <v>#VALUE!</v>
      </c>
      <c r="AD230" s="93" t="e">
        <f>IF('Standard Cost Estimate'!$AA230&lt;=MAX('Standard Cost Estimate'!$AC$3:$AC$499),"YES","NO")</f>
        <v>#VALUE!</v>
      </c>
      <c r="AE230" s="94" t="e">
        <f>IF(AND('Standard Cost Estimate'!$AD230="YES",ABS('Standard Cost Estimate'!$R230)&gt;0.2),"ANALYZE"," ")</f>
        <v>#VALUE!</v>
      </c>
      <c r="AF230" s="77"/>
    </row>
    <row r="231" spans="1:32" ht="15" thickBot="1" x14ac:dyDescent="0.4">
      <c r="A231" s="50" t="e">
        <f>Table1[[#This Row],[Item Line Number]]</f>
        <v>#VALUE!</v>
      </c>
      <c r="B231" s="50" t="e">
        <f>Table1[[#This Row],[Item Number]]</f>
        <v>#VALUE!</v>
      </c>
      <c r="C231" s="51" t="e">
        <f>Table1[[#This Row],[Item Description]]</f>
        <v>#VALUE!</v>
      </c>
      <c r="D231" s="50" t="e">
        <f>Table1[[#This Row],[Quantity]]</f>
        <v>#VALUE!</v>
      </c>
      <c r="E231" s="50" t="e">
        <f>Table1[[#This Row],[Units]]</f>
        <v>#VALUE!</v>
      </c>
      <c r="F231" s="52" t="e">
        <f>Table1[[#This Row],[Engineer''s Estimate (EE)]]</f>
        <v>#VALUE!</v>
      </c>
      <c r="G231" s="53" t="e">
        <f>'Standard Cost Estimate'!$D231*'Standard Cost Estimate'!$F231</f>
        <v>#VALUE!</v>
      </c>
      <c r="H231" s="54" t="e">
        <f>'Standard Cost Estimate'!$G231/G$500</f>
        <v>#VALUE!</v>
      </c>
      <c r="I231" s="52" t="e">
        <f>Table1[[#This Row],[Low Bidder 
or CM/GC]]</f>
        <v>#VALUE!</v>
      </c>
      <c r="J231" s="53" t="e">
        <f>'Standard Cost Estimate'!$I231*'Standard Cost Estimate'!$D231</f>
        <v>#VALUE!</v>
      </c>
      <c r="K231" s="55" t="e">
        <f>'Standard Cost Estimate'!$J231/J$500</f>
        <v>#VALUE!</v>
      </c>
      <c r="L231" s="52" t="e">
        <f>TRIMMEAN(Table1[[#This Row],[Low Bidder 
or CM/GC]:[Bidder 23]],2/COUNT(Table1[[#This Row],[Low Bidder 
or CM/GC]:[Bidder 23]]))</f>
        <v>#VALUE!</v>
      </c>
      <c r="M231" s="53" t="e">
        <f>IF('Standard Cost Estimate'!$D231=0,0,'Standard Cost Estimate'!$D231*'Standard Cost Estimate'!$L231)</f>
        <v>#VALUE!</v>
      </c>
      <c r="N231" s="54" t="e">
        <f>'Standard Cost Estimate'!$M231/M$500</f>
        <v>#VALUE!</v>
      </c>
      <c r="O231" s="78" t="e">
        <f>MIN(Table1[[#This Row],[Low Bidder 
or CM/GC]:[Bidder 23]])*D231</f>
        <v>#VALUE!</v>
      </c>
      <c r="P231" s="65" t="e">
        <f>Table2[[#This Row],[LB
Amount]]</f>
        <v>#VALUE!</v>
      </c>
      <c r="Q231" s="79" t="e">
        <f>MAX(Table1[[#This Row],[Low Bidder 
or CM/GC]:[Bidder 23]])*D231</f>
        <v>#VALUE!</v>
      </c>
      <c r="R231" s="33" t="e">
        <f>('Standard Cost Estimate'!$J231-'Standard Cost Estimate'!$G231)/'Standard Cost Estimate'!$G231</f>
        <v>#VALUE!</v>
      </c>
      <c r="S231" s="32" t="e">
        <f>('Standard Cost Estimate'!$J231-'Standard Cost Estimate'!$M231)/'Standard Cost Estimate'!$M231</f>
        <v>#VALUE!</v>
      </c>
      <c r="T231" s="31" t="e">
        <f>'Standard Cost Estimate'!$J231-'Standard Cost Estimate'!$G231</f>
        <v>#VALUE!</v>
      </c>
      <c r="U231" s="28" t="e">
        <f>RANK('Standard Cost Estimate'!$J231,'Standard Cost Estimate'!$J$3:$J$499)</f>
        <v>#VALUE!</v>
      </c>
      <c r="V231" s="34" t="e">
        <f>LARGE('Standard Cost Estimate'!$J$3:$J$499,COUNT(J$3:'Standard Cost Estimate'!$J231))+IF(ISNUMBER(V230),V230,0)</f>
        <v>#VALUE!</v>
      </c>
      <c r="W231" s="28" t="e">
        <f>IF(V231/J$500&lt;0.8,COUNT(V$3:V231)+1,1)</f>
        <v>#VALUE!</v>
      </c>
      <c r="X231" s="35" t="e">
        <f>IF('Standard Cost Estimate'!$U231&lt;=MAX('Standard Cost Estimate'!$W$3:$W$499),"YES","NO")</f>
        <v>#VALUE!</v>
      </c>
      <c r="Y231" s="36" t="e">
        <f>IF(AND('Standard Cost Estimate'!$X231="YES",OR('Standard Cost Estimate'!$R231&gt;0.2,'Standard Cost Estimate'!$R231&lt;-0.2)),"ANALYZE"," ")</f>
        <v>#VALUE!</v>
      </c>
      <c r="Z231" s="72" t="e">
        <f>IF(AND('Standard Cost Estimate'!$X231="YES",OR('Standard Cost Estimate'!$S231&gt;0.2,'Standard Cost Estimate'!$S231&lt;-0.2)),"ANALYZE"," ")</f>
        <v>#VALUE!</v>
      </c>
      <c r="AA231" s="67" t="e">
        <f>RANK('Standard Cost Estimate'!$G231,'Standard Cost Estimate'!$G$3:$G$499)</f>
        <v>#VALUE!</v>
      </c>
      <c r="AB231" s="68" t="e">
        <f>LARGE('Standard Cost Estimate'!$G$3:$G$499,COUNT(G$3:'Standard Cost Estimate'!$G231))+IF(ISNUMBER(AB230),AB230,0)</f>
        <v>#VALUE!</v>
      </c>
      <c r="AC231" s="67" t="e">
        <f>IF(AB231/G$500&lt;0.8,COUNT(V$3:V231)+1,1)</f>
        <v>#VALUE!</v>
      </c>
      <c r="AD231" s="93" t="e">
        <f>IF('Standard Cost Estimate'!$AA231&lt;=MAX('Standard Cost Estimate'!$AC$3:$AC$499),"YES","NO")</f>
        <v>#VALUE!</v>
      </c>
      <c r="AE231" s="94" t="e">
        <f>IF(AND('Standard Cost Estimate'!$AD231="YES",ABS('Standard Cost Estimate'!$R231)&gt;0.2),"ANALYZE"," ")</f>
        <v>#VALUE!</v>
      </c>
      <c r="AF231" s="77"/>
    </row>
    <row r="232" spans="1:32" ht="15" thickBot="1" x14ac:dyDescent="0.4">
      <c r="A232" s="50" t="e">
        <f>Table1[[#This Row],[Item Line Number]]</f>
        <v>#VALUE!</v>
      </c>
      <c r="B232" s="50" t="e">
        <f>Table1[[#This Row],[Item Number]]</f>
        <v>#VALUE!</v>
      </c>
      <c r="C232" s="51" t="e">
        <f>Table1[[#This Row],[Item Description]]</f>
        <v>#VALUE!</v>
      </c>
      <c r="D232" s="50" t="e">
        <f>Table1[[#This Row],[Quantity]]</f>
        <v>#VALUE!</v>
      </c>
      <c r="E232" s="50" t="e">
        <f>Table1[[#This Row],[Units]]</f>
        <v>#VALUE!</v>
      </c>
      <c r="F232" s="52" t="e">
        <f>Table1[[#This Row],[Engineer''s Estimate (EE)]]</f>
        <v>#VALUE!</v>
      </c>
      <c r="G232" s="53" t="e">
        <f>'Standard Cost Estimate'!$D232*'Standard Cost Estimate'!$F232</f>
        <v>#VALUE!</v>
      </c>
      <c r="H232" s="54" t="e">
        <f>'Standard Cost Estimate'!$G232/G$500</f>
        <v>#VALUE!</v>
      </c>
      <c r="I232" s="52" t="e">
        <f>Table1[[#This Row],[Low Bidder 
or CM/GC]]</f>
        <v>#VALUE!</v>
      </c>
      <c r="J232" s="53" t="e">
        <f>'Standard Cost Estimate'!$I232*'Standard Cost Estimate'!$D232</f>
        <v>#VALUE!</v>
      </c>
      <c r="K232" s="55" t="e">
        <f>'Standard Cost Estimate'!$J232/J$500</f>
        <v>#VALUE!</v>
      </c>
      <c r="L232" s="52" t="e">
        <f>TRIMMEAN(Table1[[#This Row],[Low Bidder 
or CM/GC]:[Bidder 23]],2/COUNT(Table1[[#This Row],[Low Bidder 
or CM/GC]:[Bidder 23]]))</f>
        <v>#VALUE!</v>
      </c>
      <c r="M232" s="53" t="e">
        <f>IF('Standard Cost Estimate'!$D232=0,0,'Standard Cost Estimate'!$D232*'Standard Cost Estimate'!$L232)</f>
        <v>#VALUE!</v>
      </c>
      <c r="N232" s="54" t="e">
        <f>'Standard Cost Estimate'!$M232/M$500</f>
        <v>#VALUE!</v>
      </c>
      <c r="O232" s="78" t="e">
        <f>MIN(Table1[[#This Row],[Low Bidder 
or CM/GC]:[Bidder 23]])*D232</f>
        <v>#VALUE!</v>
      </c>
      <c r="P232" s="65" t="e">
        <f>Table2[[#This Row],[LB
Amount]]</f>
        <v>#VALUE!</v>
      </c>
      <c r="Q232" s="79" t="e">
        <f>MAX(Table1[[#This Row],[Low Bidder 
or CM/GC]:[Bidder 23]])*D232</f>
        <v>#VALUE!</v>
      </c>
      <c r="R232" s="33" t="e">
        <f>('Standard Cost Estimate'!$J232-'Standard Cost Estimate'!$G232)/'Standard Cost Estimate'!$G232</f>
        <v>#VALUE!</v>
      </c>
      <c r="S232" s="32" t="e">
        <f>('Standard Cost Estimate'!$J232-'Standard Cost Estimate'!$M232)/'Standard Cost Estimate'!$M232</f>
        <v>#VALUE!</v>
      </c>
      <c r="T232" s="31" t="e">
        <f>'Standard Cost Estimate'!$J232-'Standard Cost Estimate'!$G232</f>
        <v>#VALUE!</v>
      </c>
      <c r="U232" s="28" t="e">
        <f>RANK('Standard Cost Estimate'!$J232,'Standard Cost Estimate'!$J$3:$J$499)</f>
        <v>#VALUE!</v>
      </c>
      <c r="V232" s="34" t="e">
        <f>LARGE('Standard Cost Estimate'!$J$3:$J$499,COUNT(J$3:'Standard Cost Estimate'!$J232))+IF(ISNUMBER(V231),V231,0)</f>
        <v>#VALUE!</v>
      </c>
      <c r="W232" s="28" t="e">
        <f>IF(V232/J$500&lt;0.8,COUNT(V$3:V232)+1,1)</f>
        <v>#VALUE!</v>
      </c>
      <c r="X232" s="35" t="e">
        <f>IF('Standard Cost Estimate'!$U232&lt;=MAX('Standard Cost Estimate'!$W$3:$W$499),"YES","NO")</f>
        <v>#VALUE!</v>
      </c>
      <c r="Y232" s="36" t="e">
        <f>IF(AND('Standard Cost Estimate'!$X232="YES",OR('Standard Cost Estimate'!$R232&gt;0.2,'Standard Cost Estimate'!$R232&lt;-0.2)),"ANALYZE"," ")</f>
        <v>#VALUE!</v>
      </c>
      <c r="Z232" s="72" t="e">
        <f>IF(AND('Standard Cost Estimate'!$X232="YES",OR('Standard Cost Estimate'!$S232&gt;0.2,'Standard Cost Estimate'!$S232&lt;-0.2)),"ANALYZE"," ")</f>
        <v>#VALUE!</v>
      </c>
      <c r="AA232" s="67" t="e">
        <f>RANK('Standard Cost Estimate'!$G232,'Standard Cost Estimate'!$G$3:$G$499)</f>
        <v>#VALUE!</v>
      </c>
      <c r="AB232" s="68" t="e">
        <f>LARGE('Standard Cost Estimate'!$G$3:$G$499,COUNT(G$3:'Standard Cost Estimate'!$G232))+IF(ISNUMBER(AB231),AB231,0)</f>
        <v>#VALUE!</v>
      </c>
      <c r="AC232" s="67" t="e">
        <f>IF(AB232/G$500&lt;0.8,COUNT(V$3:V232)+1,1)</f>
        <v>#VALUE!</v>
      </c>
      <c r="AD232" s="93" t="e">
        <f>IF('Standard Cost Estimate'!$AA232&lt;=MAX('Standard Cost Estimate'!$AC$3:$AC$499),"YES","NO")</f>
        <v>#VALUE!</v>
      </c>
      <c r="AE232" s="94" t="e">
        <f>IF(AND('Standard Cost Estimate'!$AD232="YES",ABS('Standard Cost Estimate'!$R232)&gt;0.2),"ANALYZE"," ")</f>
        <v>#VALUE!</v>
      </c>
      <c r="AF232" s="77"/>
    </row>
    <row r="233" spans="1:32" ht="15" thickBot="1" x14ac:dyDescent="0.4">
      <c r="A233" s="50" t="e">
        <f>Table1[[#This Row],[Item Line Number]]</f>
        <v>#VALUE!</v>
      </c>
      <c r="B233" s="50" t="e">
        <f>Table1[[#This Row],[Item Number]]</f>
        <v>#VALUE!</v>
      </c>
      <c r="C233" s="51" t="e">
        <f>Table1[[#This Row],[Item Description]]</f>
        <v>#VALUE!</v>
      </c>
      <c r="D233" s="50" t="e">
        <f>Table1[[#This Row],[Quantity]]</f>
        <v>#VALUE!</v>
      </c>
      <c r="E233" s="50" t="e">
        <f>Table1[[#This Row],[Units]]</f>
        <v>#VALUE!</v>
      </c>
      <c r="F233" s="52" t="e">
        <f>Table1[[#This Row],[Engineer''s Estimate (EE)]]</f>
        <v>#VALUE!</v>
      </c>
      <c r="G233" s="53" t="e">
        <f>'Standard Cost Estimate'!$D233*'Standard Cost Estimate'!$F233</f>
        <v>#VALUE!</v>
      </c>
      <c r="H233" s="54" t="e">
        <f>'Standard Cost Estimate'!$G233/G$500</f>
        <v>#VALUE!</v>
      </c>
      <c r="I233" s="52" t="e">
        <f>Table1[[#This Row],[Low Bidder 
or CM/GC]]</f>
        <v>#VALUE!</v>
      </c>
      <c r="J233" s="53" t="e">
        <f>'Standard Cost Estimate'!$I233*'Standard Cost Estimate'!$D233</f>
        <v>#VALUE!</v>
      </c>
      <c r="K233" s="55" t="e">
        <f>'Standard Cost Estimate'!$J233/J$500</f>
        <v>#VALUE!</v>
      </c>
      <c r="L233" s="52" t="e">
        <f>TRIMMEAN(Table1[[#This Row],[Low Bidder 
or CM/GC]:[Bidder 23]],2/COUNT(Table1[[#This Row],[Low Bidder 
or CM/GC]:[Bidder 23]]))</f>
        <v>#VALUE!</v>
      </c>
      <c r="M233" s="53" t="e">
        <f>IF('Standard Cost Estimate'!$D233=0,0,'Standard Cost Estimate'!$D233*'Standard Cost Estimate'!$L233)</f>
        <v>#VALUE!</v>
      </c>
      <c r="N233" s="54" t="e">
        <f>'Standard Cost Estimate'!$M233/M$500</f>
        <v>#VALUE!</v>
      </c>
      <c r="O233" s="78" t="e">
        <f>MIN(Table1[[#This Row],[Low Bidder 
or CM/GC]:[Bidder 23]])*D233</f>
        <v>#VALUE!</v>
      </c>
      <c r="P233" s="65" t="e">
        <f>Table2[[#This Row],[LB
Amount]]</f>
        <v>#VALUE!</v>
      </c>
      <c r="Q233" s="79" t="e">
        <f>MAX(Table1[[#This Row],[Low Bidder 
or CM/GC]:[Bidder 23]])*D233</f>
        <v>#VALUE!</v>
      </c>
      <c r="R233" s="33" t="e">
        <f>('Standard Cost Estimate'!$J233-'Standard Cost Estimate'!$G233)/'Standard Cost Estimate'!$G233</f>
        <v>#VALUE!</v>
      </c>
      <c r="S233" s="32" t="e">
        <f>('Standard Cost Estimate'!$J233-'Standard Cost Estimate'!$M233)/'Standard Cost Estimate'!$M233</f>
        <v>#VALUE!</v>
      </c>
      <c r="T233" s="31" t="e">
        <f>'Standard Cost Estimate'!$J233-'Standard Cost Estimate'!$G233</f>
        <v>#VALUE!</v>
      </c>
      <c r="U233" s="28" t="e">
        <f>RANK('Standard Cost Estimate'!$J233,'Standard Cost Estimate'!$J$3:$J$499)</f>
        <v>#VALUE!</v>
      </c>
      <c r="V233" s="34" t="e">
        <f>LARGE('Standard Cost Estimate'!$J$3:$J$499,COUNT(J$3:'Standard Cost Estimate'!$J233))+IF(ISNUMBER(V232),V232,0)</f>
        <v>#VALUE!</v>
      </c>
      <c r="W233" s="28" t="e">
        <f>IF(V233/J$500&lt;0.8,COUNT(V$3:V233)+1,1)</f>
        <v>#VALUE!</v>
      </c>
      <c r="X233" s="35" t="e">
        <f>IF('Standard Cost Estimate'!$U233&lt;=MAX('Standard Cost Estimate'!$W$3:$W$499),"YES","NO")</f>
        <v>#VALUE!</v>
      </c>
      <c r="Y233" s="36" t="e">
        <f>IF(AND('Standard Cost Estimate'!$X233="YES",OR('Standard Cost Estimate'!$R233&gt;0.2,'Standard Cost Estimate'!$R233&lt;-0.2)),"ANALYZE"," ")</f>
        <v>#VALUE!</v>
      </c>
      <c r="Z233" s="72" t="e">
        <f>IF(AND('Standard Cost Estimate'!$X233="YES",OR('Standard Cost Estimate'!$S233&gt;0.2,'Standard Cost Estimate'!$S233&lt;-0.2)),"ANALYZE"," ")</f>
        <v>#VALUE!</v>
      </c>
      <c r="AA233" s="67" t="e">
        <f>RANK('Standard Cost Estimate'!$G233,'Standard Cost Estimate'!$G$3:$G$499)</f>
        <v>#VALUE!</v>
      </c>
      <c r="AB233" s="68" t="e">
        <f>LARGE('Standard Cost Estimate'!$G$3:$G$499,COUNT(G$3:'Standard Cost Estimate'!$G233))+IF(ISNUMBER(AB232),AB232,0)</f>
        <v>#VALUE!</v>
      </c>
      <c r="AC233" s="67" t="e">
        <f>IF(AB233/G$500&lt;0.8,COUNT(V$3:V233)+1,1)</f>
        <v>#VALUE!</v>
      </c>
      <c r="AD233" s="93" t="e">
        <f>IF('Standard Cost Estimate'!$AA233&lt;=MAX('Standard Cost Estimate'!$AC$3:$AC$499),"YES","NO")</f>
        <v>#VALUE!</v>
      </c>
      <c r="AE233" s="94" t="e">
        <f>IF(AND('Standard Cost Estimate'!$AD233="YES",ABS('Standard Cost Estimate'!$R233)&gt;0.2),"ANALYZE"," ")</f>
        <v>#VALUE!</v>
      </c>
      <c r="AF233" s="77"/>
    </row>
    <row r="234" spans="1:32" ht="15" thickBot="1" x14ac:dyDescent="0.4">
      <c r="A234" s="50" t="e">
        <f>Table1[[#This Row],[Item Line Number]]</f>
        <v>#VALUE!</v>
      </c>
      <c r="B234" s="50" t="e">
        <f>Table1[[#This Row],[Item Number]]</f>
        <v>#VALUE!</v>
      </c>
      <c r="C234" s="51" t="e">
        <f>Table1[[#This Row],[Item Description]]</f>
        <v>#VALUE!</v>
      </c>
      <c r="D234" s="50" t="e">
        <f>Table1[[#This Row],[Quantity]]</f>
        <v>#VALUE!</v>
      </c>
      <c r="E234" s="50" t="e">
        <f>Table1[[#This Row],[Units]]</f>
        <v>#VALUE!</v>
      </c>
      <c r="F234" s="52" t="e">
        <f>Table1[[#This Row],[Engineer''s Estimate (EE)]]</f>
        <v>#VALUE!</v>
      </c>
      <c r="G234" s="53" t="e">
        <f>'Standard Cost Estimate'!$D234*'Standard Cost Estimate'!$F234</f>
        <v>#VALUE!</v>
      </c>
      <c r="H234" s="54" t="e">
        <f>'Standard Cost Estimate'!$G234/G$500</f>
        <v>#VALUE!</v>
      </c>
      <c r="I234" s="52" t="e">
        <f>Table1[[#This Row],[Low Bidder 
or CM/GC]]</f>
        <v>#VALUE!</v>
      </c>
      <c r="J234" s="53" t="e">
        <f>'Standard Cost Estimate'!$I234*'Standard Cost Estimate'!$D234</f>
        <v>#VALUE!</v>
      </c>
      <c r="K234" s="55" t="e">
        <f>'Standard Cost Estimate'!$J234/J$500</f>
        <v>#VALUE!</v>
      </c>
      <c r="L234" s="52" t="e">
        <f>TRIMMEAN(Table1[[#This Row],[Low Bidder 
or CM/GC]:[Bidder 23]],2/COUNT(Table1[[#This Row],[Low Bidder 
or CM/GC]:[Bidder 23]]))</f>
        <v>#VALUE!</v>
      </c>
      <c r="M234" s="53" t="e">
        <f>IF('Standard Cost Estimate'!$D234=0,0,'Standard Cost Estimate'!$D234*'Standard Cost Estimate'!$L234)</f>
        <v>#VALUE!</v>
      </c>
      <c r="N234" s="54" t="e">
        <f>'Standard Cost Estimate'!$M234/M$500</f>
        <v>#VALUE!</v>
      </c>
      <c r="O234" s="78" t="e">
        <f>MIN(Table1[[#This Row],[Low Bidder 
or CM/GC]:[Bidder 23]])*D234</f>
        <v>#VALUE!</v>
      </c>
      <c r="P234" s="65" t="e">
        <f>Table2[[#This Row],[LB
Amount]]</f>
        <v>#VALUE!</v>
      </c>
      <c r="Q234" s="79" t="e">
        <f>MAX(Table1[[#This Row],[Low Bidder 
or CM/GC]:[Bidder 23]])*D234</f>
        <v>#VALUE!</v>
      </c>
      <c r="R234" s="33" t="e">
        <f>('Standard Cost Estimate'!$J234-'Standard Cost Estimate'!$G234)/'Standard Cost Estimate'!$G234</f>
        <v>#VALUE!</v>
      </c>
      <c r="S234" s="32" t="e">
        <f>('Standard Cost Estimate'!$J234-'Standard Cost Estimate'!$M234)/'Standard Cost Estimate'!$M234</f>
        <v>#VALUE!</v>
      </c>
      <c r="T234" s="31" t="e">
        <f>'Standard Cost Estimate'!$J234-'Standard Cost Estimate'!$G234</f>
        <v>#VALUE!</v>
      </c>
      <c r="U234" s="28" t="e">
        <f>RANK('Standard Cost Estimate'!$J234,'Standard Cost Estimate'!$J$3:$J$499)</f>
        <v>#VALUE!</v>
      </c>
      <c r="V234" s="34" t="e">
        <f>LARGE('Standard Cost Estimate'!$J$3:$J$499,COUNT(J$3:'Standard Cost Estimate'!$J234))+IF(ISNUMBER(V233),V233,0)</f>
        <v>#VALUE!</v>
      </c>
      <c r="W234" s="28" t="e">
        <f>IF(V234/J$500&lt;0.8,COUNT(V$3:V234)+1,1)</f>
        <v>#VALUE!</v>
      </c>
      <c r="X234" s="35" t="e">
        <f>IF('Standard Cost Estimate'!$U234&lt;=MAX('Standard Cost Estimate'!$W$3:$W$499),"YES","NO")</f>
        <v>#VALUE!</v>
      </c>
      <c r="Y234" s="36" t="e">
        <f>IF(AND('Standard Cost Estimate'!$X234="YES",OR('Standard Cost Estimate'!$R234&gt;0.2,'Standard Cost Estimate'!$R234&lt;-0.2)),"ANALYZE"," ")</f>
        <v>#VALUE!</v>
      </c>
      <c r="Z234" s="72" t="e">
        <f>IF(AND('Standard Cost Estimate'!$X234="YES",OR('Standard Cost Estimate'!$S234&gt;0.2,'Standard Cost Estimate'!$S234&lt;-0.2)),"ANALYZE"," ")</f>
        <v>#VALUE!</v>
      </c>
      <c r="AA234" s="67" t="e">
        <f>RANK('Standard Cost Estimate'!$G234,'Standard Cost Estimate'!$G$3:$G$499)</f>
        <v>#VALUE!</v>
      </c>
      <c r="AB234" s="68" t="e">
        <f>LARGE('Standard Cost Estimate'!$G$3:$G$499,COUNT(G$3:'Standard Cost Estimate'!$G234))+IF(ISNUMBER(AB233),AB233,0)</f>
        <v>#VALUE!</v>
      </c>
      <c r="AC234" s="67" t="e">
        <f>IF(AB234/G$500&lt;0.8,COUNT(V$3:V234)+1,1)</f>
        <v>#VALUE!</v>
      </c>
      <c r="AD234" s="93" t="e">
        <f>IF('Standard Cost Estimate'!$AA234&lt;=MAX('Standard Cost Estimate'!$AC$3:$AC$499),"YES","NO")</f>
        <v>#VALUE!</v>
      </c>
      <c r="AE234" s="94" t="e">
        <f>IF(AND('Standard Cost Estimate'!$AD234="YES",ABS('Standard Cost Estimate'!$R234)&gt;0.2),"ANALYZE"," ")</f>
        <v>#VALUE!</v>
      </c>
      <c r="AF234" s="77"/>
    </row>
    <row r="235" spans="1:32" ht="15" thickBot="1" x14ac:dyDescent="0.4">
      <c r="A235" s="50" t="e">
        <f>Table1[[#This Row],[Item Line Number]]</f>
        <v>#VALUE!</v>
      </c>
      <c r="B235" s="50" t="e">
        <f>Table1[[#This Row],[Item Number]]</f>
        <v>#VALUE!</v>
      </c>
      <c r="C235" s="51" t="e">
        <f>Table1[[#This Row],[Item Description]]</f>
        <v>#VALUE!</v>
      </c>
      <c r="D235" s="50" t="e">
        <f>Table1[[#This Row],[Quantity]]</f>
        <v>#VALUE!</v>
      </c>
      <c r="E235" s="50" t="e">
        <f>Table1[[#This Row],[Units]]</f>
        <v>#VALUE!</v>
      </c>
      <c r="F235" s="52" t="e">
        <f>Table1[[#This Row],[Engineer''s Estimate (EE)]]</f>
        <v>#VALUE!</v>
      </c>
      <c r="G235" s="53" t="e">
        <f>'Standard Cost Estimate'!$D235*'Standard Cost Estimate'!$F235</f>
        <v>#VALUE!</v>
      </c>
      <c r="H235" s="54" t="e">
        <f>'Standard Cost Estimate'!$G235/G$500</f>
        <v>#VALUE!</v>
      </c>
      <c r="I235" s="52" t="e">
        <f>Table1[[#This Row],[Low Bidder 
or CM/GC]]</f>
        <v>#VALUE!</v>
      </c>
      <c r="J235" s="53" t="e">
        <f>'Standard Cost Estimate'!$I235*'Standard Cost Estimate'!$D235</f>
        <v>#VALUE!</v>
      </c>
      <c r="K235" s="55" t="e">
        <f>'Standard Cost Estimate'!$J235/J$500</f>
        <v>#VALUE!</v>
      </c>
      <c r="L235" s="52" t="e">
        <f>TRIMMEAN(Table1[[#This Row],[Low Bidder 
or CM/GC]:[Bidder 23]],2/COUNT(Table1[[#This Row],[Low Bidder 
or CM/GC]:[Bidder 23]]))</f>
        <v>#VALUE!</v>
      </c>
      <c r="M235" s="53" t="e">
        <f>IF('Standard Cost Estimate'!$D235=0,0,'Standard Cost Estimate'!$D235*'Standard Cost Estimate'!$L235)</f>
        <v>#VALUE!</v>
      </c>
      <c r="N235" s="54" t="e">
        <f>'Standard Cost Estimate'!$M235/M$500</f>
        <v>#VALUE!</v>
      </c>
      <c r="O235" s="78" t="e">
        <f>MIN(Table1[[#This Row],[Low Bidder 
or CM/GC]:[Bidder 23]])*D235</f>
        <v>#VALUE!</v>
      </c>
      <c r="P235" s="65" t="e">
        <f>Table2[[#This Row],[LB
Amount]]</f>
        <v>#VALUE!</v>
      </c>
      <c r="Q235" s="79" t="e">
        <f>MAX(Table1[[#This Row],[Low Bidder 
or CM/GC]:[Bidder 23]])*D235</f>
        <v>#VALUE!</v>
      </c>
      <c r="R235" s="33" t="e">
        <f>('Standard Cost Estimate'!$J235-'Standard Cost Estimate'!$G235)/'Standard Cost Estimate'!$G235</f>
        <v>#VALUE!</v>
      </c>
      <c r="S235" s="32" t="e">
        <f>('Standard Cost Estimate'!$J235-'Standard Cost Estimate'!$M235)/'Standard Cost Estimate'!$M235</f>
        <v>#VALUE!</v>
      </c>
      <c r="T235" s="31" t="e">
        <f>'Standard Cost Estimate'!$J235-'Standard Cost Estimate'!$G235</f>
        <v>#VALUE!</v>
      </c>
      <c r="U235" s="28" t="e">
        <f>RANK('Standard Cost Estimate'!$J235,'Standard Cost Estimate'!$J$3:$J$499)</f>
        <v>#VALUE!</v>
      </c>
      <c r="V235" s="34" t="e">
        <f>LARGE('Standard Cost Estimate'!$J$3:$J$499,COUNT(J$3:'Standard Cost Estimate'!$J235))+IF(ISNUMBER(V234),V234,0)</f>
        <v>#VALUE!</v>
      </c>
      <c r="W235" s="28" t="e">
        <f>IF(V235/J$500&lt;0.8,COUNT(V$3:V235)+1,1)</f>
        <v>#VALUE!</v>
      </c>
      <c r="X235" s="35" t="e">
        <f>IF('Standard Cost Estimate'!$U235&lt;=MAX('Standard Cost Estimate'!$W$3:$W$499),"YES","NO")</f>
        <v>#VALUE!</v>
      </c>
      <c r="Y235" s="36" t="e">
        <f>IF(AND('Standard Cost Estimate'!$X235="YES",OR('Standard Cost Estimate'!$R235&gt;0.2,'Standard Cost Estimate'!$R235&lt;-0.2)),"ANALYZE"," ")</f>
        <v>#VALUE!</v>
      </c>
      <c r="Z235" s="72" t="e">
        <f>IF(AND('Standard Cost Estimate'!$X235="YES",OR('Standard Cost Estimate'!$S235&gt;0.2,'Standard Cost Estimate'!$S235&lt;-0.2)),"ANALYZE"," ")</f>
        <v>#VALUE!</v>
      </c>
      <c r="AA235" s="67" t="e">
        <f>RANK('Standard Cost Estimate'!$G235,'Standard Cost Estimate'!$G$3:$G$499)</f>
        <v>#VALUE!</v>
      </c>
      <c r="AB235" s="68" t="e">
        <f>LARGE('Standard Cost Estimate'!$G$3:$G$499,COUNT(G$3:'Standard Cost Estimate'!$G235))+IF(ISNUMBER(AB234),AB234,0)</f>
        <v>#VALUE!</v>
      </c>
      <c r="AC235" s="67" t="e">
        <f>IF(AB235/G$500&lt;0.8,COUNT(V$3:V235)+1,1)</f>
        <v>#VALUE!</v>
      </c>
      <c r="AD235" s="93" t="e">
        <f>IF('Standard Cost Estimate'!$AA235&lt;=MAX('Standard Cost Estimate'!$AC$3:$AC$499),"YES","NO")</f>
        <v>#VALUE!</v>
      </c>
      <c r="AE235" s="94" t="e">
        <f>IF(AND('Standard Cost Estimate'!$AD235="YES",ABS('Standard Cost Estimate'!$R235)&gt;0.2),"ANALYZE"," ")</f>
        <v>#VALUE!</v>
      </c>
      <c r="AF235" s="77"/>
    </row>
    <row r="236" spans="1:32" ht="15" thickBot="1" x14ac:dyDescent="0.4">
      <c r="A236" s="50" t="e">
        <f>Table1[[#This Row],[Item Line Number]]</f>
        <v>#VALUE!</v>
      </c>
      <c r="B236" s="50" t="e">
        <f>Table1[[#This Row],[Item Number]]</f>
        <v>#VALUE!</v>
      </c>
      <c r="C236" s="51" t="e">
        <f>Table1[[#This Row],[Item Description]]</f>
        <v>#VALUE!</v>
      </c>
      <c r="D236" s="50" t="e">
        <f>Table1[[#This Row],[Quantity]]</f>
        <v>#VALUE!</v>
      </c>
      <c r="E236" s="50" t="e">
        <f>Table1[[#This Row],[Units]]</f>
        <v>#VALUE!</v>
      </c>
      <c r="F236" s="52" t="e">
        <f>Table1[[#This Row],[Engineer''s Estimate (EE)]]</f>
        <v>#VALUE!</v>
      </c>
      <c r="G236" s="53" t="e">
        <f>'Standard Cost Estimate'!$D236*'Standard Cost Estimate'!$F236</f>
        <v>#VALUE!</v>
      </c>
      <c r="H236" s="54" t="e">
        <f>'Standard Cost Estimate'!$G236/G$500</f>
        <v>#VALUE!</v>
      </c>
      <c r="I236" s="52" t="e">
        <f>Table1[[#This Row],[Low Bidder 
or CM/GC]]</f>
        <v>#VALUE!</v>
      </c>
      <c r="J236" s="53" t="e">
        <f>'Standard Cost Estimate'!$I236*'Standard Cost Estimate'!$D236</f>
        <v>#VALUE!</v>
      </c>
      <c r="K236" s="55" t="e">
        <f>'Standard Cost Estimate'!$J236/J$500</f>
        <v>#VALUE!</v>
      </c>
      <c r="L236" s="52" t="e">
        <f>TRIMMEAN(Table1[[#This Row],[Low Bidder 
or CM/GC]:[Bidder 23]],2/COUNT(Table1[[#This Row],[Low Bidder 
or CM/GC]:[Bidder 23]]))</f>
        <v>#VALUE!</v>
      </c>
      <c r="M236" s="53" t="e">
        <f>IF('Standard Cost Estimate'!$D236=0,0,'Standard Cost Estimate'!$D236*'Standard Cost Estimate'!$L236)</f>
        <v>#VALUE!</v>
      </c>
      <c r="N236" s="54" t="e">
        <f>'Standard Cost Estimate'!$M236/M$500</f>
        <v>#VALUE!</v>
      </c>
      <c r="O236" s="78" t="e">
        <f>MIN(Table1[[#This Row],[Low Bidder 
or CM/GC]:[Bidder 23]])*D236</f>
        <v>#VALUE!</v>
      </c>
      <c r="P236" s="65" t="e">
        <f>Table2[[#This Row],[LB
Amount]]</f>
        <v>#VALUE!</v>
      </c>
      <c r="Q236" s="79" t="e">
        <f>MAX(Table1[[#This Row],[Low Bidder 
or CM/GC]:[Bidder 23]])*D236</f>
        <v>#VALUE!</v>
      </c>
      <c r="R236" s="33" t="e">
        <f>('Standard Cost Estimate'!$J236-'Standard Cost Estimate'!$G236)/'Standard Cost Estimate'!$G236</f>
        <v>#VALUE!</v>
      </c>
      <c r="S236" s="32" t="e">
        <f>('Standard Cost Estimate'!$J236-'Standard Cost Estimate'!$M236)/'Standard Cost Estimate'!$M236</f>
        <v>#VALUE!</v>
      </c>
      <c r="T236" s="31" t="e">
        <f>'Standard Cost Estimate'!$J236-'Standard Cost Estimate'!$G236</f>
        <v>#VALUE!</v>
      </c>
      <c r="U236" s="28" t="e">
        <f>RANK('Standard Cost Estimate'!$J236,'Standard Cost Estimate'!$J$3:$J$499)</f>
        <v>#VALUE!</v>
      </c>
      <c r="V236" s="34" t="e">
        <f>LARGE('Standard Cost Estimate'!$J$3:$J$499,COUNT(J$3:'Standard Cost Estimate'!$J236))+IF(ISNUMBER(V235),V235,0)</f>
        <v>#VALUE!</v>
      </c>
      <c r="W236" s="28" t="e">
        <f>IF(V236/J$500&lt;0.8,COUNT(V$3:V236)+1,1)</f>
        <v>#VALUE!</v>
      </c>
      <c r="X236" s="35" t="e">
        <f>IF('Standard Cost Estimate'!$U236&lt;=MAX('Standard Cost Estimate'!$W$3:$W$499),"YES","NO")</f>
        <v>#VALUE!</v>
      </c>
      <c r="Y236" s="36" t="e">
        <f>IF(AND('Standard Cost Estimate'!$X236="YES",OR('Standard Cost Estimate'!$R236&gt;0.2,'Standard Cost Estimate'!$R236&lt;-0.2)),"ANALYZE"," ")</f>
        <v>#VALUE!</v>
      </c>
      <c r="Z236" s="72" t="e">
        <f>IF(AND('Standard Cost Estimate'!$X236="YES",OR('Standard Cost Estimate'!$S236&gt;0.2,'Standard Cost Estimate'!$S236&lt;-0.2)),"ANALYZE"," ")</f>
        <v>#VALUE!</v>
      </c>
      <c r="AA236" s="67" t="e">
        <f>RANK('Standard Cost Estimate'!$G236,'Standard Cost Estimate'!$G$3:$G$499)</f>
        <v>#VALUE!</v>
      </c>
      <c r="AB236" s="68" t="e">
        <f>LARGE('Standard Cost Estimate'!$G$3:$G$499,COUNT(G$3:'Standard Cost Estimate'!$G236))+IF(ISNUMBER(AB235),AB235,0)</f>
        <v>#VALUE!</v>
      </c>
      <c r="AC236" s="67" t="e">
        <f>IF(AB236/G$500&lt;0.8,COUNT(V$3:V236)+1,1)</f>
        <v>#VALUE!</v>
      </c>
      <c r="AD236" s="93" t="e">
        <f>IF('Standard Cost Estimate'!$AA236&lt;=MAX('Standard Cost Estimate'!$AC$3:$AC$499),"YES","NO")</f>
        <v>#VALUE!</v>
      </c>
      <c r="AE236" s="94" t="e">
        <f>IF(AND('Standard Cost Estimate'!$AD236="YES",ABS('Standard Cost Estimate'!$R236)&gt;0.2),"ANALYZE"," ")</f>
        <v>#VALUE!</v>
      </c>
      <c r="AF236" s="77"/>
    </row>
    <row r="237" spans="1:32" ht="15" thickBot="1" x14ac:dyDescent="0.4">
      <c r="A237" s="50" t="e">
        <f>Table1[[#This Row],[Item Line Number]]</f>
        <v>#VALUE!</v>
      </c>
      <c r="B237" s="50" t="e">
        <f>Table1[[#This Row],[Item Number]]</f>
        <v>#VALUE!</v>
      </c>
      <c r="C237" s="51" t="e">
        <f>Table1[[#This Row],[Item Description]]</f>
        <v>#VALUE!</v>
      </c>
      <c r="D237" s="50" t="e">
        <f>Table1[[#This Row],[Quantity]]</f>
        <v>#VALUE!</v>
      </c>
      <c r="E237" s="50" t="e">
        <f>Table1[[#This Row],[Units]]</f>
        <v>#VALUE!</v>
      </c>
      <c r="F237" s="52" t="e">
        <f>Table1[[#This Row],[Engineer''s Estimate (EE)]]</f>
        <v>#VALUE!</v>
      </c>
      <c r="G237" s="53" t="e">
        <f>'Standard Cost Estimate'!$D237*'Standard Cost Estimate'!$F237</f>
        <v>#VALUE!</v>
      </c>
      <c r="H237" s="54" t="e">
        <f>'Standard Cost Estimate'!$G237/G$500</f>
        <v>#VALUE!</v>
      </c>
      <c r="I237" s="52" t="e">
        <f>Table1[[#This Row],[Low Bidder 
or CM/GC]]</f>
        <v>#VALUE!</v>
      </c>
      <c r="J237" s="53" t="e">
        <f>'Standard Cost Estimate'!$I237*'Standard Cost Estimate'!$D237</f>
        <v>#VALUE!</v>
      </c>
      <c r="K237" s="55" t="e">
        <f>'Standard Cost Estimate'!$J237/J$500</f>
        <v>#VALUE!</v>
      </c>
      <c r="L237" s="52" t="e">
        <f>TRIMMEAN(Table1[[#This Row],[Low Bidder 
or CM/GC]:[Bidder 23]],2/COUNT(Table1[[#This Row],[Low Bidder 
or CM/GC]:[Bidder 23]]))</f>
        <v>#VALUE!</v>
      </c>
      <c r="M237" s="53" t="e">
        <f>IF('Standard Cost Estimate'!$D237=0,0,'Standard Cost Estimate'!$D237*'Standard Cost Estimate'!$L237)</f>
        <v>#VALUE!</v>
      </c>
      <c r="N237" s="54" t="e">
        <f>'Standard Cost Estimate'!$M237/M$500</f>
        <v>#VALUE!</v>
      </c>
      <c r="O237" s="78" t="e">
        <f>MIN(Table1[[#This Row],[Low Bidder 
or CM/GC]:[Bidder 23]])*D237</f>
        <v>#VALUE!</v>
      </c>
      <c r="P237" s="65" t="e">
        <f>Table2[[#This Row],[LB
Amount]]</f>
        <v>#VALUE!</v>
      </c>
      <c r="Q237" s="79" t="e">
        <f>MAX(Table1[[#This Row],[Low Bidder 
or CM/GC]:[Bidder 23]])*D237</f>
        <v>#VALUE!</v>
      </c>
      <c r="R237" s="33" t="e">
        <f>('Standard Cost Estimate'!$J237-'Standard Cost Estimate'!$G237)/'Standard Cost Estimate'!$G237</f>
        <v>#VALUE!</v>
      </c>
      <c r="S237" s="32" t="e">
        <f>('Standard Cost Estimate'!$J237-'Standard Cost Estimate'!$M237)/'Standard Cost Estimate'!$M237</f>
        <v>#VALUE!</v>
      </c>
      <c r="T237" s="31" t="e">
        <f>'Standard Cost Estimate'!$J237-'Standard Cost Estimate'!$G237</f>
        <v>#VALUE!</v>
      </c>
      <c r="U237" s="28" t="e">
        <f>RANK('Standard Cost Estimate'!$J237,'Standard Cost Estimate'!$J$3:$J$499)</f>
        <v>#VALUE!</v>
      </c>
      <c r="V237" s="34" t="e">
        <f>LARGE('Standard Cost Estimate'!$J$3:$J$499,COUNT(J$3:'Standard Cost Estimate'!$J237))+IF(ISNUMBER(V236),V236,0)</f>
        <v>#VALUE!</v>
      </c>
      <c r="W237" s="28" t="e">
        <f>IF(V237/J$500&lt;0.8,COUNT(V$3:V237)+1,1)</f>
        <v>#VALUE!</v>
      </c>
      <c r="X237" s="35" t="e">
        <f>IF('Standard Cost Estimate'!$U237&lt;=MAX('Standard Cost Estimate'!$W$3:$W$499),"YES","NO")</f>
        <v>#VALUE!</v>
      </c>
      <c r="Y237" s="36" t="e">
        <f>IF(AND('Standard Cost Estimate'!$X237="YES",OR('Standard Cost Estimate'!$R237&gt;0.2,'Standard Cost Estimate'!$R237&lt;-0.2)),"ANALYZE"," ")</f>
        <v>#VALUE!</v>
      </c>
      <c r="Z237" s="72" t="e">
        <f>IF(AND('Standard Cost Estimate'!$X237="YES",OR('Standard Cost Estimate'!$S237&gt;0.2,'Standard Cost Estimate'!$S237&lt;-0.2)),"ANALYZE"," ")</f>
        <v>#VALUE!</v>
      </c>
      <c r="AA237" s="67" t="e">
        <f>RANK('Standard Cost Estimate'!$G237,'Standard Cost Estimate'!$G$3:$G$499)</f>
        <v>#VALUE!</v>
      </c>
      <c r="AB237" s="68" t="e">
        <f>LARGE('Standard Cost Estimate'!$G$3:$G$499,COUNT(G$3:'Standard Cost Estimate'!$G237))+IF(ISNUMBER(AB236),AB236,0)</f>
        <v>#VALUE!</v>
      </c>
      <c r="AC237" s="67" t="e">
        <f>IF(AB237/G$500&lt;0.8,COUNT(V$3:V237)+1,1)</f>
        <v>#VALUE!</v>
      </c>
      <c r="AD237" s="93" t="e">
        <f>IF('Standard Cost Estimate'!$AA237&lt;=MAX('Standard Cost Estimate'!$AC$3:$AC$499),"YES","NO")</f>
        <v>#VALUE!</v>
      </c>
      <c r="AE237" s="94" t="e">
        <f>IF(AND('Standard Cost Estimate'!$AD237="YES",ABS('Standard Cost Estimate'!$R237)&gt;0.2),"ANALYZE"," ")</f>
        <v>#VALUE!</v>
      </c>
      <c r="AF237" s="77"/>
    </row>
    <row r="238" spans="1:32" ht="15" thickBot="1" x14ac:dyDescent="0.4">
      <c r="A238" s="50" t="e">
        <f>Table1[[#This Row],[Item Line Number]]</f>
        <v>#VALUE!</v>
      </c>
      <c r="B238" s="50" t="e">
        <f>Table1[[#This Row],[Item Number]]</f>
        <v>#VALUE!</v>
      </c>
      <c r="C238" s="51" t="e">
        <f>Table1[[#This Row],[Item Description]]</f>
        <v>#VALUE!</v>
      </c>
      <c r="D238" s="50" t="e">
        <f>Table1[[#This Row],[Quantity]]</f>
        <v>#VALUE!</v>
      </c>
      <c r="E238" s="50" t="e">
        <f>Table1[[#This Row],[Units]]</f>
        <v>#VALUE!</v>
      </c>
      <c r="F238" s="52" t="e">
        <f>Table1[[#This Row],[Engineer''s Estimate (EE)]]</f>
        <v>#VALUE!</v>
      </c>
      <c r="G238" s="53" t="e">
        <f>'Standard Cost Estimate'!$D238*'Standard Cost Estimate'!$F238</f>
        <v>#VALUE!</v>
      </c>
      <c r="H238" s="54" t="e">
        <f>'Standard Cost Estimate'!$G238/G$500</f>
        <v>#VALUE!</v>
      </c>
      <c r="I238" s="52" t="e">
        <f>Table1[[#This Row],[Low Bidder 
or CM/GC]]</f>
        <v>#VALUE!</v>
      </c>
      <c r="J238" s="53" t="e">
        <f>'Standard Cost Estimate'!$I238*'Standard Cost Estimate'!$D238</f>
        <v>#VALUE!</v>
      </c>
      <c r="K238" s="55" t="e">
        <f>'Standard Cost Estimate'!$J238/J$500</f>
        <v>#VALUE!</v>
      </c>
      <c r="L238" s="52" t="e">
        <f>TRIMMEAN(Table1[[#This Row],[Low Bidder 
or CM/GC]:[Bidder 23]],2/COUNT(Table1[[#This Row],[Low Bidder 
or CM/GC]:[Bidder 23]]))</f>
        <v>#VALUE!</v>
      </c>
      <c r="M238" s="53" t="e">
        <f>IF('Standard Cost Estimate'!$D238=0,0,'Standard Cost Estimate'!$D238*'Standard Cost Estimate'!$L238)</f>
        <v>#VALUE!</v>
      </c>
      <c r="N238" s="54" t="e">
        <f>'Standard Cost Estimate'!$M238/M$500</f>
        <v>#VALUE!</v>
      </c>
      <c r="O238" s="78" t="e">
        <f>MIN(Table1[[#This Row],[Low Bidder 
or CM/GC]:[Bidder 23]])*D238</f>
        <v>#VALUE!</v>
      </c>
      <c r="P238" s="65" t="e">
        <f>Table2[[#This Row],[LB
Amount]]</f>
        <v>#VALUE!</v>
      </c>
      <c r="Q238" s="79" t="e">
        <f>MAX(Table1[[#This Row],[Low Bidder 
or CM/GC]:[Bidder 23]])*D238</f>
        <v>#VALUE!</v>
      </c>
      <c r="R238" s="33" t="e">
        <f>('Standard Cost Estimate'!$J238-'Standard Cost Estimate'!$G238)/'Standard Cost Estimate'!$G238</f>
        <v>#VALUE!</v>
      </c>
      <c r="S238" s="32" t="e">
        <f>('Standard Cost Estimate'!$J238-'Standard Cost Estimate'!$M238)/'Standard Cost Estimate'!$M238</f>
        <v>#VALUE!</v>
      </c>
      <c r="T238" s="31" t="e">
        <f>'Standard Cost Estimate'!$J238-'Standard Cost Estimate'!$G238</f>
        <v>#VALUE!</v>
      </c>
      <c r="U238" s="28" t="e">
        <f>RANK('Standard Cost Estimate'!$J238,'Standard Cost Estimate'!$J$3:$J$499)</f>
        <v>#VALUE!</v>
      </c>
      <c r="V238" s="34" t="e">
        <f>LARGE('Standard Cost Estimate'!$J$3:$J$499,COUNT(J$3:'Standard Cost Estimate'!$J238))+IF(ISNUMBER(V237),V237,0)</f>
        <v>#VALUE!</v>
      </c>
      <c r="W238" s="28" t="e">
        <f>IF(V238/J$500&lt;0.8,COUNT(V$3:V238)+1,1)</f>
        <v>#VALUE!</v>
      </c>
      <c r="X238" s="35" t="e">
        <f>IF('Standard Cost Estimate'!$U238&lt;=MAX('Standard Cost Estimate'!$W$3:$W$499),"YES","NO")</f>
        <v>#VALUE!</v>
      </c>
      <c r="Y238" s="36" t="e">
        <f>IF(AND('Standard Cost Estimate'!$X238="YES",OR('Standard Cost Estimate'!$R238&gt;0.2,'Standard Cost Estimate'!$R238&lt;-0.2)),"ANALYZE"," ")</f>
        <v>#VALUE!</v>
      </c>
      <c r="Z238" s="72" t="e">
        <f>IF(AND('Standard Cost Estimate'!$X238="YES",OR('Standard Cost Estimate'!$S238&gt;0.2,'Standard Cost Estimate'!$S238&lt;-0.2)),"ANALYZE"," ")</f>
        <v>#VALUE!</v>
      </c>
      <c r="AA238" s="67" t="e">
        <f>RANK('Standard Cost Estimate'!$G238,'Standard Cost Estimate'!$G$3:$G$499)</f>
        <v>#VALUE!</v>
      </c>
      <c r="AB238" s="68" t="e">
        <f>LARGE('Standard Cost Estimate'!$G$3:$G$499,COUNT(G$3:'Standard Cost Estimate'!$G238))+IF(ISNUMBER(AB237),AB237,0)</f>
        <v>#VALUE!</v>
      </c>
      <c r="AC238" s="67" t="e">
        <f>IF(AB238/G$500&lt;0.8,COUNT(V$3:V238)+1,1)</f>
        <v>#VALUE!</v>
      </c>
      <c r="AD238" s="93" t="e">
        <f>IF('Standard Cost Estimate'!$AA238&lt;=MAX('Standard Cost Estimate'!$AC$3:$AC$499),"YES","NO")</f>
        <v>#VALUE!</v>
      </c>
      <c r="AE238" s="94" t="e">
        <f>IF(AND('Standard Cost Estimate'!$AD238="YES",ABS('Standard Cost Estimate'!$R238)&gt;0.2),"ANALYZE"," ")</f>
        <v>#VALUE!</v>
      </c>
      <c r="AF238" s="77"/>
    </row>
    <row r="239" spans="1:32" ht="15" thickBot="1" x14ac:dyDescent="0.4">
      <c r="A239" s="50" t="e">
        <f>Table1[[#This Row],[Item Line Number]]</f>
        <v>#VALUE!</v>
      </c>
      <c r="B239" s="50" t="e">
        <f>Table1[[#This Row],[Item Number]]</f>
        <v>#VALUE!</v>
      </c>
      <c r="C239" s="51" t="e">
        <f>Table1[[#This Row],[Item Description]]</f>
        <v>#VALUE!</v>
      </c>
      <c r="D239" s="50" t="e">
        <f>Table1[[#This Row],[Quantity]]</f>
        <v>#VALUE!</v>
      </c>
      <c r="E239" s="50" t="e">
        <f>Table1[[#This Row],[Units]]</f>
        <v>#VALUE!</v>
      </c>
      <c r="F239" s="52" t="e">
        <f>Table1[[#This Row],[Engineer''s Estimate (EE)]]</f>
        <v>#VALUE!</v>
      </c>
      <c r="G239" s="53" t="e">
        <f>'Standard Cost Estimate'!$D239*'Standard Cost Estimate'!$F239</f>
        <v>#VALUE!</v>
      </c>
      <c r="H239" s="54" t="e">
        <f>'Standard Cost Estimate'!$G239/G$500</f>
        <v>#VALUE!</v>
      </c>
      <c r="I239" s="52" t="e">
        <f>Table1[[#This Row],[Low Bidder 
or CM/GC]]</f>
        <v>#VALUE!</v>
      </c>
      <c r="J239" s="53" t="e">
        <f>'Standard Cost Estimate'!$I239*'Standard Cost Estimate'!$D239</f>
        <v>#VALUE!</v>
      </c>
      <c r="K239" s="55" t="e">
        <f>'Standard Cost Estimate'!$J239/J$500</f>
        <v>#VALUE!</v>
      </c>
      <c r="L239" s="52" t="e">
        <f>TRIMMEAN(Table1[[#This Row],[Low Bidder 
or CM/GC]:[Bidder 23]],2/COUNT(Table1[[#This Row],[Low Bidder 
or CM/GC]:[Bidder 23]]))</f>
        <v>#VALUE!</v>
      </c>
      <c r="M239" s="53" t="e">
        <f>IF('Standard Cost Estimate'!$D239=0,0,'Standard Cost Estimate'!$D239*'Standard Cost Estimate'!$L239)</f>
        <v>#VALUE!</v>
      </c>
      <c r="N239" s="54" t="e">
        <f>'Standard Cost Estimate'!$M239/M$500</f>
        <v>#VALUE!</v>
      </c>
      <c r="O239" s="78" t="e">
        <f>MIN(Table1[[#This Row],[Low Bidder 
or CM/GC]:[Bidder 23]])*D239</f>
        <v>#VALUE!</v>
      </c>
      <c r="P239" s="65" t="e">
        <f>Table2[[#This Row],[LB
Amount]]</f>
        <v>#VALUE!</v>
      </c>
      <c r="Q239" s="79" t="e">
        <f>MAX(Table1[[#This Row],[Low Bidder 
or CM/GC]:[Bidder 23]])*D239</f>
        <v>#VALUE!</v>
      </c>
      <c r="R239" s="33" t="e">
        <f>('Standard Cost Estimate'!$J239-'Standard Cost Estimate'!$G239)/'Standard Cost Estimate'!$G239</f>
        <v>#VALUE!</v>
      </c>
      <c r="S239" s="32" t="e">
        <f>('Standard Cost Estimate'!$J239-'Standard Cost Estimate'!$M239)/'Standard Cost Estimate'!$M239</f>
        <v>#VALUE!</v>
      </c>
      <c r="T239" s="31" t="e">
        <f>'Standard Cost Estimate'!$J239-'Standard Cost Estimate'!$G239</f>
        <v>#VALUE!</v>
      </c>
      <c r="U239" s="28" t="e">
        <f>RANK('Standard Cost Estimate'!$J239,'Standard Cost Estimate'!$J$3:$J$499)</f>
        <v>#VALUE!</v>
      </c>
      <c r="V239" s="34" t="e">
        <f>LARGE('Standard Cost Estimate'!$J$3:$J$499,COUNT(J$3:'Standard Cost Estimate'!$J239))+IF(ISNUMBER(V238),V238,0)</f>
        <v>#VALUE!</v>
      </c>
      <c r="W239" s="28" t="e">
        <f>IF(V239/J$500&lt;0.8,COUNT(V$3:V239)+1,1)</f>
        <v>#VALUE!</v>
      </c>
      <c r="X239" s="35" t="e">
        <f>IF('Standard Cost Estimate'!$U239&lt;=MAX('Standard Cost Estimate'!$W$3:$W$499),"YES","NO")</f>
        <v>#VALUE!</v>
      </c>
      <c r="Y239" s="36" t="e">
        <f>IF(AND('Standard Cost Estimate'!$X239="YES",OR('Standard Cost Estimate'!$R239&gt;0.2,'Standard Cost Estimate'!$R239&lt;-0.2)),"ANALYZE"," ")</f>
        <v>#VALUE!</v>
      </c>
      <c r="Z239" s="72" t="e">
        <f>IF(AND('Standard Cost Estimate'!$X239="YES",OR('Standard Cost Estimate'!$S239&gt;0.2,'Standard Cost Estimate'!$S239&lt;-0.2)),"ANALYZE"," ")</f>
        <v>#VALUE!</v>
      </c>
      <c r="AA239" s="67" t="e">
        <f>RANK('Standard Cost Estimate'!$G239,'Standard Cost Estimate'!$G$3:$G$499)</f>
        <v>#VALUE!</v>
      </c>
      <c r="AB239" s="68" t="e">
        <f>LARGE('Standard Cost Estimate'!$G$3:$G$499,COUNT(G$3:'Standard Cost Estimate'!$G239))+IF(ISNUMBER(AB238),AB238,0)</f>
        <v>#VALUE!</v>
      </c>
      <c r="AC239" s="67" t="e">
        <f>IF(AB239/G$500&lt;0.8,COUNT(V$3:V239)+1,1)</f>
        <v>#VALUE!</v>
      </c>
      <c r="AD239" s="93" t="e">
        <f>IF('Standard Cost Estimate'!$AA239&lt;=MAX('Standard Cost Estimate'!$AC$3:$AC$499),"YES","NO")</f>
        <v>#VALUE!</v>
      </c>
      <c r="AE239" s="94" t="e">
        <f>IF(AND('Standard Cost Estimate'!$AD239="YES",ABS('Standard Cost Estimate'!$R239)&gt;0.2),"ANALYZE"," ")</f>
        <v>#VALUE!</v>
      </c>
      <c r="AF239" s="77"/>
    </row>
    <row r="240" spans="1:32" ht="15" thickBot="1" x14ac:dyDescent="0.4">
      <c r="A240" s="50" t="e">
        <f>Table1[[#This Row],[Item Line Number]]</f>
        <v>#VALUE!</v>
      </c>
      <c r="B240" s="50" t="e">
        <f>Table1[[#This Row],[Item Number]]</f>
        <v>#VALUE!</v>
      </c>
      <c r="C240" s="51" t="e">
        <f>Table1[[#This Row],[Item Description]]</f>
        <v>#VALUE!</v>
      </c>
      <c r="D240" s="50" t="e">
        <f>Table1[[#This Row],[Quantity]]</f>
        <v>#VALUE!</v>
      </c>
      <c r="E240" s="50" t="e">
        <f>Table1[[#This Row],[Units]]</f>
        <v>#VALUE!</v>
      </c>
      <c r="F240" s="52" t="e">
        <f>Table1[[#This Row],[Engineer''s Estimate (EE)]]</f>
        <v>#VALUE!</v>
      </c>
      <c r="G240" s="53" t="e">
        <f>'Standard Cost Estimate'!$D240*'Standard Cost Estimate'!$F240</f>
        <v>#VALUE!</v>
      </c>
      <c r="H240" s="54" t="e">
        <f>'Standard Cost Estimate'!$G240/G$500</f>
        <v>#VALUE!</v>
      </c>
      <c r="I240" s="52" t="e">
        <f>Table1[[#This Row],[Low Bidder 
or CM/GC]]</f>
        <v>#VALUE!</v>
      </c>
      <c r="J240" s="53" t="e">
        <f>'Standard Cost Estimate'!$I240*'Standard Cost Estimate'!$D240</f>
        <v>#VALUE!</v>
      </c>
      <c r="K240" s="55" t="e">
        <f>'Standard Cost Estimate'!$J240/J$500</f>
        <v>#VALUE!</v>
      </c>
      <c r="L240" s="52" t="e">
        <f>TRIMMEAN(Table1[[#This Row],[Low Bidder 
or CM/GC]:[Bidder 23]],2/COUNT(Table1[[#This Row],[Low Bidder 
or CM/GC]:[Bidder 23]]))</f>
        <v>#VALUE!</v>
      </c>
      <c r="M240" s="53" t="e">
        <f>IF('Standard Cost Estimate'!$D240=0,0,'Standard Cost Estimate'!$D240*'Standard Cost Estimate'!$L240)</f>
        <v>#VALUE!</v>
      </c>
      <c r="N240" s="54" t="e">
        <f>'Standard Cost Estimate'!$M240/M$500</f>
        <v>#VALUE!</v>
      </c>
      <c r="O240" s="78" t="e">
        <f>MIN(Table1[[#This Row],[Low Bidder 
or CM/GC]:[Bidder 23]])*D240</f>
        <v>#VALUE!</v>
      </c>
      <c r="P240" s="65" t="e">
        <f>Table2[[#This Row],[LB
Amount]]</f>
        <v>#VALUE!</v>
      </c>
      <c r="Q240" s="79" t="e">
        <f>MAX(Table1[[#This Row],[Low Bidder 
or CM/GC]:[Bidder 23]])*D240</f>
        <v>#VALUE!</v>
      </c>
      <c r="R240" s="33" t="e">
        <f>('Standard Cost Estimate'!$J240-'Standard Cost Estimate'!$G240)/'Standard Cost Estimate'!$G240</f>
        <v>#VALUE!</v>
      </c>
      <c r="S240" s="32" t="e">
        <f>('Standard Cost Estimate'!$J240-'Standard Cost Estimate'!$M240)/'Standard Cost Estimate'!$M240</f>
        <v>#VALUE!</v>
      </c>
      <c r="T240" s="31" t="e">
        <f>'Standard Cost Estimate'!$J240-'Standard Cost Estimate'!$G240</f>
        <v>#VALUE!</v>
      </c>
      <c r="U240" s="28" t="e">
        <f>RANK('Standard Cost Estimate'!$J240,'Standard Cost Estimate'!$J$3:$J$499)</f>
        <v>#VALUE!</v>
      </c>
      <c r="V240" s="34" t="e">
        <f>LARGE('Standard Cost Estimate'!$J$3:$J$499,COUNT(J$3:'Standard Cost Estimate'!$J240))+IF(ISNUMBER(V239),V239,0)</f>
        <v>#VALUE!</v>
      </c>
      <c r="W240" s="28" t="e">
        <f>IF(V240/J$500&lt;0.8,COUNT(V$3:V240)+1,1)</f>
        <v>#VALUE!</v>
      </c>
      <c r="X240" s="35" t="e">
        <f>IF('Standard Cost Estimate'!$U240&lt;=MAX('Standard Cost Estimate'!$W$3:$W$499),"YES","NO")</f>
        <v>#VALUE!</v>
      </c>
      <c r="Y240" s="36" t="e">
        <f>IF(AND('Standard Cost Estimate'!$X240="YES",OR('Standard Cost Estimate'!$R240&gt;0.2,'Standard Cost Estimate'!$R240&lt;-0.2)),"ANALYZE"," ")</f>
        <v>#VALUE!</v>
      </c>
      <c r="Z240" s="72" t="e">
        <f>IF(AND('Standard Cost Estimate'!$X240="YES",OR('Standard Cost Estimate'!$S240&gt;0.2,'Standard Cost Estimate'!$S240&lt;-0.2)),"ANALYZE"," ")</f>
        <v>#VALUE!</v>
      </c>
      <c r="AA240" s="67" t="e">
        <f>RANK('Standard Cost Estimate'!$G240,'Standard Cost Estimate'!$G$3:$G$499)</f>
        <v>#VALUE!</v>
      </c>
      <c r="AB240" s="68" t="e">
        <f>LARGE('Standard Cost Estimate'!$G$3:$G$499,COUNT(G$3:'Standard Cost Estimate'!$G240))+IF(ISNUMBER(AB239),AB239,0)</f>
        <v>#VALUE!</v>
      </c>
      <c r="AC240" s="67" t="e">
        <f>IF(AB240/G$500&lt;0.8,COUNT(V$3:V240)+1,1)</f>
        <v>#VALUE!</v>
      </c>
      <c r="AD240" s="93" t="e">
        <f>IF('Standard Cost Estimate'!$AA240&lt;=MAX('Standard Cost Estimate'!$AC$3:$AC$499),"YES","NO")</f>
        <v>#VALUE!</v>
      </c>
      <c r="AE240" s="94" t="e">
        <f>IF(AND('Standard Cost Estimate'!$AD240="YES",ABS('Standard Cost Estimate'!$R240)&gt;0.2),"ANALYZE"," ")</f>
        <v>#VALUE!</v>
      </c>
      <c r="AF240" s="77"/>
    </row>
    <row r="241" spans="1:32" ht="15" thickBot="1" x14ac:dyDescent="0.4">
      <c r="A241" s="50" t="e">
        <f>Table1[[#This Row],[Item Line Number]]</f>
        <v>#VALUE!</v>
      </c>
      <c r="B241" s="50" t="e">
        <f>Table1[[#This Row],[Item Number]]</f>
        <v>#VALUE!</v>
      </c>
      <c r="C241" s="51" t="e">
        <f>Table1[[#This Row],[Item Description]]</f>
        <v>#VALUE!</v>
      </c>
      <c r="D241" s="50" t="e">
        <f>Table1[[#This Row],[Quantity]]</f>
        <v>#VALUE!</v>
      </c>
      <c r="E241" s="50" t="e">
        <f>Table1[[#This Row],[Units]]</f>
        <v>#VALUE!</v>
      </c>
      <c r="F241" s="52" t="e">
        <f>Table1[[#This Row],[Engineer''s Estimate (EE)]]</f>
        <v>#VALUE!</v>
      </c>
      <c r="G241" s="53" t="e">
        <f>'Standard Cost Estimate'!$D241*'Standard Cost Estimate'!$F241</f>
        <v>#VALUE!</v>
      </c>
      <c r="H241" s="54" t="e">
        <f>'Standard Cost Estimate'!$G241/G$500</f>
        <v>#VALUE!</v>
      </c>
      <c r="I241" s="52" t="e">
        <f>Table1[[#This Row],[Low Bidder 
or CM/GC]]</f>
        <v>#VALUE!</v>
      </c>
      <c r="J241" s="53" t="e">
        <f>'Standard Cost Estimate'!$I241*'Standard Cost Estimate'!$D241</f>
        <v>#VALUE!</v>
      </c>
      <c r="K241" s="55" t="e">
        <f>'Standard Cost Estimate'!$J241/J$500</f>
        <v>#VALUE!</v>
      </c>
      <c r="L241" s="52" t="e">
        <f>TRIMMEAN(Table1[[#This Row],[Low Bidder 
or CM/GC]:[Bidder 23]],2/COUNT(Table1[[#This Row],[Low Bidder 
or CM/GC]:[Bidder 23]]))</f>
        <v>#VALUE!</v>
      </c>
      <c r="M241" s="53" t="e">
        <f>IF('Standard Cost Estimate'!$D241=0,0,'Standard Cost Estimate'!$D241*'Standard Cost Estimate'!$L241)</f>
        <v>#VALUE!</v>
      </c>
      <c r="N241" s="54" t="e">
        <f>'Standard Cost Estimate'!$M241/M$500</f>
        <v>#VALUE!</v>
      </c>
      <c r="O241" s="78" t="e">
        <f>MIN(Table1[[#This Row],[Low Bidder 
or CM/GC]:[Bidder 23]])*D241</f>
        <v>#VALUE!</v>
      </c>
      <c r="P241" s="65" t="e">
        <f>Table2[[#This Row],[LB
Amount]]</f>
        <v>#VALUE!</v>
      </c>
      <c r="Q241" s="79" t="e">
        <f>MAX(Table1[[#This Row],[Low Bidder 
or CM/GC]:[Bidder 23]])*D241</f>
        <v>#VALUE!</v>
      </c>
      <c r="R241" s="33" t="e">
        <f>('Standard Cost Estimate'!$J241-'Standard Cost Estimate'!$G241)/'Standard Cost Estimate'!$G241</f>
        <v>#VALUE!</v>
      </c>
      <c r="S241" s="32" t="e">
        <f>('Standard Cost Estimate'!$J241-'Standard Cost Estimate'!$M241)/'Standard Cost Estimate'!$M241</f>
        <v>#VALUE!</v>
      </c>
      <c r="T241" s="31" t="e">
        <f>'Standard Cost Estimate'!$J241-'Standard Cost Estimate'!$G241</f>
        <v>#VALUE!</v>
      </c>
      <c r="U241" s="28" t="e">
        <f>RANK('Standard Cost Estimate'!$J241,'Standard Cost Estimate'!$J$3:$J$499)</f>
        <v>#VALUE!</v>
      </c>
      <c r="V241" s="34" t="e">
        <f>LARGE('Standard Cost Estimate'!$J$3:$J$499,COUNT(J$3:'Standard Cost Estimate'!$J241))+IF(ISNUMBER(V240),V240,0)</f>
        <v>#VALUE!</v>
      </c>
      <c r="W241" s="28" t="e">
        <f>IF(V241/J$500&lt;0.8,COUNT(V$3:V241)+1,1)</f>
        <v>#VALUE!</v>
      </c>
      <c r="X241" s="35" t="e">
        <f>IF('Standard Cost Estimate'!$U241&lt;=MAX('Standard Cost Estimate'!$W$3:$W$499),"YES","NO")</f>
        <v>#VALUE!</v>
      </c>
      <c r="Y241" s="36" t="e">
        <f>IF(AND('Standard Cost Estimate'!$X241="YES",OR('Standard Cost Estimate'!$R241&gt;0.2,'Standard Cost Estimate'!$R241&lt;-0.2)),"ANALYZE"," ")</f>
        <v>#VALUE!</v>
      </c>
      <c r="Z241" s="72" t="e">
        <f>IF(AND('Standard Cost Estimate'!$X241="YES",OR('Standard Cost Estimate'!$S241&gt;0.2,'Standard Cost Estimate'!$S241&lt;-0.2)),"ANALYZE"," ")</f>
        <v>#VALUE!</v>
      </c>
      <c r="AA241" s="67" t="e">
        <f>RANK('Standard Cost Estimate'!$G241,'Standard Cost Estimate'!$G$3:$G$499)</f>
        <v>#VALUE!</v>
      </c>
      <c r="AB241" s="68" t="e">
        <f>LARGE('Standard Cost Estimate'!$G$3:$G$499,COUNT(G$3:'Standard Cost Estimate'!$G241))+IF(ISNUMBER(AB240),AB240,0)</f>
        <v>#VALUE!</v>
      </c>
      <c r="AC241" s="67" t="e">
        <f>IF(AB241/G$500&lt;0.8,COUNT(V$3:V241)+1,1)</f>
        <v>#VALUE!</v>
      </c>
      <c r="AD241" s="93" t="e">
        <f>IF('Standard Cost Estimate'!$AA241&lt;=MAX('Standard Cost Estimate'!$AC$3:$AC$499),"YES","NO")</f>
        <v>#VALUE!</v>
      </c>
      <c r="AE241" s="94" t="e">
        <f>IF(AND('Standard Cost Estimate'!$AD241="YES",ABS('Standard Cost Estimate'!$R241)&gt;0.2),"ANALYZE"," ")</f>
        <v>#VALUE!</v>
      </c>
      <c r="AF241" s="77"/>
    </row>
    <row r="242" spans="1:32" ht="15" thickBot="1" x14ac:dyDescent="0.4">
      <c r="A242" s="50" t="e">
        <f>Table1[[#This Row],[Item Line Number]]</f>
        <v>#VALUE!</v>
      </c>
      <c r="B242" s="50" t="e">
        <f>Table1[[#This Row],[Item Number]]</f>
        <v>#VALUE!</v>
      </c>
      <c r="C242" s="51" t="e">
        <f>Table1[[#This Row],[Item Description]]</f>
        <v>#VALUE!</v>
      </c>
      <c r="D242" s="50" t="e">
        <f>Table1[[#This Row],[Quantity]]</f>
        <v>#VALUE!</v>
      </c>
      <c r="E242" s="50" t="e">
        <f>Table1[[#This Row],[Units]]</f>
        <v>#VALUE!</v>
      </c>
      <c r="F242" s="52" t="e">
        <f>Table1[[#This Row],[Engineer''s Estimate (EE)]]</f>
        <v>#VALUE!</v>
      </c>
      <c r="G242" s="53" t="e">
        <f>'Standard Cost Estimate'!$D242*'Standard Cost Estimate'!$F242</f>
        <v>#VALUE!</v>
      </c>
      <c r="H242" s="54" t="e">
        <f>'Standard Cost Estimate'!$G242/G$500</f>
        <v>#VALUE!</v>
      </c>
      <c r="I242" s="52" t="e">
        <f>Table1[[#This Row],[Low Bidder 
or CM/GC]]</f>
        <v>#VALUE!</v>
      </c>
      <c r="J242" s="53" t="e">
        <f>'Standard Cost Estimate'!$I242*'Standard Cost Estimate'!$D242</f>
        <v>#VALUE!</v>
      </c>
      <c r="K242" s="55" t="e">
        <f>'Standard Cost Estimate'!$J242/J$500</f>
        <v>#VALUE!</v>
      </c>
      <c r="L242" s="52" t="e">
        <f>TRIMMEAN(Table1[[#This Row],[Low Bidder 
or CM/GC]:[Bidder 23]],2/COUNT(Table1[[#This Row],[Low Bidder 
or CM/GC]:[Bidder 23]]))</f>
        <v>#VALUE!</v>
      </c>
      <c r="M242" s="53" t="e">
        <f>IF('Standard Cost Estimate'!$D242=0,0,'Standard Cost Estimate'!$D242*'Standard Cost Estimate'!$L242)</f>
        <v>#VALUE!</v>
      </c>
      <c r="N242" s="54" t="e">
        <f>'Standard Cost Estimate'!$M242/M$500</f>
        <v>#VALUE!</v>
      </c>
      <c r="O242" s="78" t="e">
        <f>MIN(Table1[[#This Row],[Low Bidder 
or CM/GC]:[Bidder 23]])*D242</f>
        <v>#VALUE!</v>
      </c>
      <c r="P242" s="65" t="e">
        <f>Table2[[#This Row],[LB
Amount]]</f>
        <v>#VALUE!</v>
      </c>
      <c r="Q242" s="79" t="e">
        <f>MAX(Table1[[#This Row],[Low Bidder 
or CM/GC]:[Bidder 23]])*D242</f>
        <v>#VALUE!</v>
      </c>
      <c r="R242" s="33" t="e">
        <f>('Standard Cost Estimate'!$J242-'Standard Cost Estimate'!$G242)/'Standard Cost Estimate'!$G242</f>
        <v>#VALUE!</v>
      </c>
      <c r="S242" s="32" t="e">
        <f>('Standard Cost Estimate'!$J242-'Standard Cost Estimate'!$M242)/'Standard Cost Estimate'!$M242</f>
        <v>#VALUE!</v>
      </c>
      <c r="T242" s="31" t="e">
        <f>'Standard Cost Estimate'!$J242-'Standard Cost Estimate'!$G242</f>
        <v>#VALUE!</v>
      </c>
      <c r="U242" s="28" t="e">
        <f>RANK('Standard Cost Estimate'!$J242,'Standard Cost Estimate'!$J$3:$J$499)</f>
        <v>#VALUE!</v>
      </c>
      <c r="V242" s="34" t="e">
        <f>LARGE('Standard Cost Estimate'!$J$3:$J$499,COUNT(J$3:'Standard Cost Estimate'!$J242))+IF(ISNUMBER(V241),V241,0)</f>
        <v>#VALUE!</v>
      </c>
      <c r="W242" s="28" t="e">
        <f>IF(V242/J$500&lt;0.8,COUNT(V$3:V242)+1,1)</f>
        <v>#VALUE!</v>
      </c>
      <c r="X242" s="35" t="e">
        <f>IF('Standard Cost Estimate'!$U242&lt;=MAX('Standard Cost Estimate'!$W$3:$W$499),"YES","NO")</f>
        <v>#VALUE!</v>
      </c>
      <c r="Y242" s="36" t="e">
        <f>IF(AND('Standard Cost Estimate'!$X242="YES",OR('Standard Cost Estimate'!$R242&gt;0.2,'Standard Cost Estimate'!$R242&lt;-0.2)),"ANALYZE"," ")</f>
        <v>#VALUE!</v>
      </c>
      <c r="Z242" s="72" t="e">
        <f>IF(AND('Standard Cost Estimate'!$X242="YES",OR('Standard Cost Estimate'!$S242&gt;0.2,'Standard Cost Estimate'!$S242&lt;-0.2)),"ANALYZE"," ")</f>
        <v>#VALUE!</v>
      </c>
      <c r="AA242" s="67" t="e">
        <f>RANK('Standard Cost Estimate'!$G242,'Standard Cost Estimate'!$G$3:$G$499)</f>
        <v>#VALUE!</v>
      </c>
      <c r="AB242" s="68" t="e">
        <f>LARGE('Standard Cost Estimate'!$G$3:$G$499,COUNT(G$3:'Standard Cost Estimate'!$G242))+IF(ISNUMBER(AB241),AB241,0)</f>
        <v>#VALUE!</v>
      </c>
      <c r="AC242" s="67" t="e">
        <f>IF(AB242/G$500&lt;0.8,COUNT(V$3:V242)+1,1)</f>
        <v>#VALUE!</v>
      </c>
      <c r="AD242" s="93" t="e">
        <f>IF('Standard Cost Estimate'!$AA242&lt;=MAX('Standard Cost Estimate'!$AC$3:$AC$499),"YES","NO")</f>
        <v>#VALUE!</v>
      </c>
      <c r="AE242" s="94" t="e">
        <f>IF(AND('Standard Cost Estimate'!$AD242="YES",ABS('Standard Cost Estimate'!$R242)&gt;0.2),"ANALYZE"," ")</f>
        <v>#VALUE!</v>
      </c>
      <c r="AF242" s="77"/>
    </row>
    <row r="243" spans="1:32" ht="15" thickBot="1" x14ac:dyDescent="0.4">
      <c r="A243" s="50" t="e">
        <f>Table1[[#This Row],[Item Line Number]]</f>
        <v>#VALUE!</v>
      </c>
      <c r="B243" s="50" t="e">
        <f>Table1[[#This Row],[Item Number]]</f>
        <v>#VALUE!</v>
      </c>
      <c r="C243" s="51" t="e">
        <f>Table1[[#This Row],[Item Description]]</f>
        <v>#VALUE!</v>
      </c>
      <c r="D243" s="50" t="e">
        <f>Table1[[#This Row],[Quantity]]</f>
        <v>#VALUE!</v>
      </c>
      <c r="E243" s="50" t="e">
        <f>Table1[[#This Row],[Units]]</f>
        <v>#VALUE!</v>
      </c>
      <c r="F243" s="52" t="e">
        <f>Table1[[#This Row],[Engineer''s Estimate (EE)]]</f>
        <v>#VALUE!</v>
      </c>
      <c r="G243" s="53" t="e">
        <f>'Standard Cost Estimate'!$D243*'Standard Cost Estimate'!$F243</f>
        <v>#VALUE!</v>
      </c>
      <c r="H243" s="54" t="e">
        <f>'Standard Cost Estimate'!$G243/G$500</f>
        <v>#VALUE!</v>
      </c>
      <c r="I243" s="52" t="e">
        <f>Table1[[#This Row],[Low Bidder 
or CM/GC]]</f>
        <v>#VALUE!</v>
      </c>
      <c r="J243" s="53" t="e">
        <f>'Standard Cost Estimate'!$I243*'Standard Cost Estimate'!$D243</f>
        <v>#VALUE!</v>
      </c>
      <c r="K243" s="55" t="e">
        <f>'Standard Cost Estimate'!$J243/J$500</f>
        <v>#VALUE!</v>
      </c>
      <c r="L243" s="52" t="e">
        <f>TRIMMEAN(Table1[[#This Row],[Low Bidder 
or CM/GC]:[Bidder 23]],2/COUNT(Table1[[#This Row],[Low Bidder 
or CM/GC]:[Bidder 23]]))</f>
        <v>#VALUE!</v>
      </c>
      <c r="M243" s="53" t="e">
        <f>IF('Standard Cost Estimate'!$D243=0,0,'Standard Cost Estimate'!$D243*'Standard Cost Estimate'!$L243)</f>
        <v>#VALUE!</v>
      </c>
      <c r="N243" s="54" t="e">
        <f>'Standard Cost Estimate'!$M243/M$500</f>
        <v>#VALUE!</v>
      </c>
      <c r="O243" s="78" t="e">
        <f>MIN(Table1[[#This Row],[Low Bidder 
or CM/GC]:[Bidder 23]])*D243</f>
        <v>#VALUE!</v>
      </c>
      <c r="P243" s="65" t="e">
        <f>Table2[[#This Row],[LB
Amount]]</f>
        <v>#VALUE!</v>
      </c>
      <c r="Q243" s="79" t="e">
        <f>MAX(Table1[[#This Row],[Low Bidder 
or CM/GC]:[Bidder 23]])*D243</f>
        <v>#VALUE!</v>
      </c>
      <c r="R243" s="33" t="e">
        <f>('Standard Cost Estimate'!$J243-'Standard Cost Estimate'!$G243)/'Standard Cost Estimate'!$G243</f>
        <v>#VALUE!</v>
      </c>
      <c r="S243" s="32" t="e">
        <f>('Standard Cost Estimate'!$J243-'Standard Cost Estimate'!$M243)/'Standard Cost Estimate'!$M243</f>
        <v>#VALUE!</v>
      </c>
      <c r="T243" s="31" t="e">
        <f>'Standard Cost Estimate'!$J243-'Standard Cost Estimate'!$G243</f>
        <v>#VALUE!</v>
      </c>
      <c r="U243" s="28" t="e">
        <f>RANK('Standard Cost Estimate'!$J243,'Standard Cost Estimate'!$J$3:$J$499)</f>
        <v>#VALUE!</v>
      </c>
      <c r="V243" s="34" t="e">
        <f>LARGE('Standard Cost Estimate'!$J$3:$J$499,COUNT(J$3:'Standard Cost Estimate'!$J243))+IF(ISNUMBER(V242),V242,0)</f>
        <v>#VALUE!</v>
      </c>
      <c r="W243" s="28" t="e">
        <f>IF(V243/J$500&lt;0.8,COUNT(V$3:V243)+1,1)</f>
        <v>#VALUE!</v>
      </c>
      <c r="X243" s="35" t="e">
        <f>IF('Standard Cost Estimate'!$U243&lt;=MAX('Standard Cost Estimate'!$W$3:$W$499),"YES","NO")</f>
        <v>#VALUE!</v>
      </c>
      <c r="Y243" s="36" t="e">
        <f>IF(AND('Standard Cost Estimate'!$X243="YES",OR('Standard Cost Estimate'!$R243&gt;0.2,'Standard Cost Estimate'!$R243&lt;-0.2)),"ANALYZE"," ")</f>
        <v>#VALUE!</v>
      </c>
      <c r="Z243" s="72" t="e">
        <f>IF(AND('Standard Cost Estimate'!$X243="YES",OR('Standard Cost Estimate'!$S243&gt;0.2,'Standard Cost Estimate'!$S243&lt;-0.2)),"ANALYZE"," ")</f>
        <v>#VALUE!</v>
      </c>
      <c r="AA243" s="67" t="e">
        <f>RANK('Standard Cost Estimate'!$G243,'Standard Cost Estimate'!$G$3:$G$499)</f>
        <v>#VALUE!</v>
      </c>
      <c r="AB243" s="68" t="e">
        <f>LARGE('Standard Cost Estimate'!$G$3:$G$499,COUNT(G$3:'Standard Cost Estimate'!$G243))+IF(ISNUMBER(AB242),AB242,0)</f>
        <v>#VALUE!</v>
      </c>
      <c r="AC243" s="67" t="e">
        <f>IF(AB243/G$500&lt;0.8,COUNT(V$3:V243)+1,1)</f>
        <v>#VALUE!</v>
      </c>
      <c r="AD243" s="93" t="e">
        <f>IF('Standard Cost Estimate'!$AA243&lt;=MAX('Standard Cost Estimate'!$AC$3:$AC$499),"YES","NO")</f>
        <v>#VALUE!</v>
      </c>
      <c r="AE243" s="94" t="e">
        <f>IF(AND('Standard Cost Estimate'!$AD243="YES",ABS('Standard Cost Estimate'!$R243)&gt;0.2),"ANALYZE"," ")</f>
        <v>#VALUE!</v>
      </c>
      <c r="AF243" s="77"/>
    </row>
    <row r="244" spans="1:32" ht="15" thickBot="1" x14ac:dyDescent="0.4">
      <c r="A244" s="50" t="e">
        <f>Table1[[#This Row],[Item Line Number]]</f>
        <v>#VALUE!</v>
      </c>
      <c r="B244" s="50" t="e">
        <f>Table1[[#This Row],[Item Number]]</f>
        <v>#VALUE!</v>
      </c>
      <c r="C244" s="51" t="e">
        <f>Table1[[#This Row],[Item Description]]</f>
        <v>#VALUE!</v>
      </c>
      <c r="D244" s="50" t="e">
        <f>Table1[[#This Row],[Quantity]]</f>
        <v>#VALUE!</v>
      </c>
      <c r="E244" s="50" t="e">
        <f>Table1[[#This Row],[Units]]</f>
        <v>#VALUE!</v>
      </c>
      <c r="F244" s="52" t="e">
        <f>Table1[[#This Row],[Engineer''s Estimate (EE)]]</f>
        <v>#VALUE!</v>
      </c>
      <c r="G244" s="53" t="e">
        <f>'Standard Cost Estimate'!$D244*'Standard Cost Estimate'!$F244</f>
        <v>#VALUE!</v>
      </c>
      <c r="H244" s="54" t="e">
        <f>'Standard Cost Estimate'!$G244/G$500</f>
        <v>#VALUE!</v>
      </c>
      <c r="I244" s="52" t="e">
        <f>Table1[[#This Row],[Low Bidder 
or CM/GC]]</f>
        <v>#VALUE!</v>
      </c>
      <c r="J244" s="53" t="e">
        <f>'Standard Cost Estimate'!$I244*'Standard Cost Estimate'!$D244</f>
        <v>#VALUE!</v>
      </c>
      <c r="K244" s="55" t="e">
        <f>'Standard Cost Estimate'!$J244/J$500</f>
        <v>#VALUE!</v>
      </c>
      <c r="L244" s="52" t="e">
        <f>TRIMMEAN(Table1[[#This Row],[Low Bidder 
or CM/GC]:[Bidder 23]],2/COUNT(Table1[[#This Row],[Low Bidder 
or CM/GC]:[Bidder 23]]))</f>
        <v>#VALUE!</v>
      </c>
      <c r="M244" s="53" t="e">
        <f>IF('Standard Cost Estimate'!$D244=0,0,'Standard Cost Estimate'!$D244*'Standard Cost Estimate'!$L244)</f>
        <v>#VALUE!</v>
      </c>
      <c r="N244" s="54" t="e">
        <f>'Standard Cost Estimate'!$M244/M$500</f>
        <v>#VALUE!</v>
      </c>
      <c r="O244" s="78" t="e">
        <f>MIN(Table1[[#This Row],[Low Bidder 
or CM/GC]:[Bidder 23]])*D244</f>
        <v>#VALUE!</v>
      </c>
      <c r="P244" s="65" t="e">
        <f>Table2[[#This Row],[LB
Amount]]</f>
        <v>#VALUE!</v>
      </c>
      <c r="Q244" s="79" t="e">
        <f>MAX(Table1[[#This Row],[Low Bidder 
or CM/GC]:[Bidder 23]])*D244</f>
        <v>#VALUE!</v>
      </c>
      <c r="R244" s="33" t="e">
        <f>('Standard Cost Estimate'!$J244-'Standard Cost Estimate'!$G244)/'Standard Cost Estimate'!$G244</f>
        <v>#VALUE!</v>
      </c>
      <c r="S244" s="32" t="e">
        <f>('Standard Cost Estimate'!$J244-'Standard Cost Estimate'!$M244)/'Standard Cost Estimate'!$M244</f>
        <v>#VALUE!</v>
      </c>
      <c r="T244" s="31" t="e">
        <f>'Standard Cost Estimate'!$J244-'Standard Cost Estimate'!$G244</f>
        <v>#VALUE!</v>
      </c>
      <c r="U244" s="28" t="e">
        <f>RANK('Standard Cost Estimate'!$J244,'Standard Cost Estimate'!$J$3:$J$499)</f>
        <v>#VALUE!</v>
      </c>
      <c r="V244" s="34" t="e">
        <f>LARGE('Standard Cost Estimate'!$J$3:$J$499,COUNT(J$3:'Standard Cost Estimate'!$J244))+IF(ISNUMBER(V243),V243,0)</f>
        <v>#VALUE!</v>
      </c>
      <c r="W244" s="28" t="e">
        <f>IF(V244/J$500&lt;0.8,COUNT(V$3:V244)+1,1)</f>
        <v>#VALUE!</v>
      </c>
      <c r="X244" s="35" t="e">
        <f>IF('Standard Cost Estimate'!$U244&lt;=MAX('Standard Cost Estimate'!$W$3:$W$499),"YES","NO")</f>
        <v>#VALUE!</v>
      </c>
      <c r="Y244" s="36" t="e">
        <f>IF(AND('Standard Cost Estimate'!$X244="YES",OR('Standard Cost Estimate'!$R244&gt;0.2,'Standard Cost Estimate'!$R244&lt;-0.2)),"ANALYZE"," ")</f>
        <v>#VALUE!</v>
      </c>
      <c r="Z244" s="72" t="e">
        <f>IF(AND('Standard Cost Estimate'!$X244="YES",OR('Standard Cost Estimate'!$S244&gt;0.2,'Standard Cost Estimate'!$S244&lt;-0.2)),"ANALYZE"," ")</f>
        <v>#VALUE!</v>
      </c>
      <c r="AA244" s="67" t="e">
        <f>RANK('Standard Cost Estimate'!$G244,'Standard Cost Estimate'!$G$3:$G$499)</f>
        <v>#VALUE!</v>
      </c>
      <c r="AB244" s="68" t="e">
        <f>LARGE('Standard Cost Estimate'!$G$3:$G$499,COUNT(G$3:'Standard Cost Estimate'!$G244))+IF(ISNUMBER(AB243),AB243,0)</f>
        <v>#VALUE!</v>
      </c>
      <c r="AC244" s="67" t="e">
        <f>IF(AB244/G$500&lt;0.8,COUNT(V$3:V244)+1,1)</f>
        <v>#VALUE!</v>
      </c>
      <c r="AD244" s="93" t="e">
        <f>IF('Standard Cost Estimate'!$AA244&lt;=MAX('Standard Cost Estimate'!$AC$3:$AC$499),"YES","NO")</f>
        <v>#VALUE!</v>
      </c>
      <c r="AE244" s="94" t="e">
        <f>IF(AND('Standard Cost Estimate'!$AD244="YES",ABS('Standard Cost Estimate'!$R244)&gt;0.2),"ANALYZE"," ")</f>
        <v>#VALUE!</v>
      </c>
      <c r="AF244" s="77"/>
    </row>
    <row r="245" spans="1:32" ht="15" thickBot="1" x14ac:dyDescent="0.4">
      <c r="A245" s="50" t="e">
        <f>Table1[[#This Row],[Item Line Number]]</f>
        <v>#VALUE!</v>
      </c>
      <c r="B245" s="50" t="e">
        <f>Table1[[#This Row],[Item Number]]</f>
        <v>#VALUE!</v>
      </c>
      <c r="C245" s="51" t="e">
        <f>Table1[[#This Row],[Item Description]]</f>
        <v>#VALUE!</v>
      </c>
      <c r="D245" s="50" t="e">
        <f>Table1[[#This Row],[Quantity]]</f>
        <v>#VALUE!</v>
      </c>
      <c r="E245" s="50" t="e">
        <f>Table1[[#This Row],[Units]]</f>
        <v>#VALUE!</v>
      </c>
      <c r="F245" s="52" t="e">
        <f>Table1[[#This Row],[Engineer''s Estimate (EE)]]</f>
        <v>#VALUE!</v>
      </c>
      <c r="G245" s="53" t="e">
        <f>'Standard Cost Estimate'!$D245*'Standard Cost Estimate'!$F245</f>
        <v>#VALUE!</v>
      </c>
      <c r="H245" s="54" t="e">
        <f>'Standard Cost Estimate'!$G245/G$500</f>
        <v>#VALUE!</v>
      </c>
      <c r="I245" s="52" t="e">
        <f>Table1[[#This Row],[Low Bidder 
or CM/GC]]</f>
        <v>#VALUE!</v>
      </c>
      <c r="J245" s="53" t="e">
        <f>'Standard Cost Estimate'!$I245*'Standard Cost Estimate'!$D245</f>
        <v>#VALUE!</v>
      </c>
      <c r="K245" s="55" t="e">
        <f>'Standard Cost Estimate'!$J245/J$500</f>
        <v>#VALUE!</v>
      </c>
      <c r="L245" s="52" t="e">
        <f>TRIMMEAN(Table1[[#This Row],[Low Bidder 
or CM/GC]:[Bidder 23]],2/COUNT(Table1[[#This Row],[Low Bidder 
or CM/GC]:[Bidder 23]]))</f>
        <v>#VALUE!</v>
      </c>
      <c r="M245" s="53" t="e">
        <f>IF('Standard Cost Estimate'!$D245=0,0,'Standard Cost Estimate'!$D245*'Standard Cost Estimate'!$L245)</f>
        <v>#VALUE!</v>
      </c>
      <c r="N245" s="54" t="e">
        <f>'Standard Cost Estimate'!$M245/M$500</f>
        <v>#VALUE!</v>
      </c>
      <c r="O245" s="78" t="e">
        <f>MIN(Table1[[#This Row],[Low Bidder 
or CM/GC]:[Bidder 23]])*D245</f>
        <v>#VALUE!</v>
      </c>
      <c r="P245" s="65" t="e">
        <f>Table2[[#This Row],[LB
Amount]]</f>
        <v>#VALUE!</v>
      </c>
      <c r="Q245" s="79" t="e">
        <f>MAX(Table1[[#This Row],[Low Bidder 
or CM/GC]:[Bidder 23]])*D245</f>
        <v>#VALUE!</v>
      </c>
      <c r="R245" s="33" t="e">
        <f>('Standard Cost Estimate'!$J245-'Standard Cost Estimate'!$G245)/'Standard Cost Estimate'!$G245</f>
        <v>#VALUE!</v>
      </c>
      <c r="S245" s="32" t="e">
        <f>('Standard Cost Estimate'!$J245-'Standard Cost Estimate'!$M245)/'Standard Cost Estimate'!$M245</f>
        <v>#VALUE!</v>
      </c>
      <c r="T245" s="31" t="e">
        <f>'Standard Cost Estimate'!$J245-'Standard Cost Estimate'!$G245</f>
        <v>#VALUE!</v>
      </c>
      <c r="U245" s="28" t="e">
        <f>RANK('Standard Cost Estimate'!$J245,'Standard Cost Estimate'!$J$3:$J$499)</f>
        <v>#VALUE!</v>
      </c>
      <c r="V245" s="34" t="e">
        <f>LARGE('Standard Cost Estimate'!$J$3:$J$499,COUNT(J$3:'Standard Cost Estimate'!$J245))+IF(ISNUMBER(V244),V244,0)</f>
        <v>#VALUE!</v>
      </c>
      <c r="W245" s="28" t="e">
        <f>IF(V245/J$500&lt;0.8,COUNT(V$3:V245)+1,1)</f>
        <v>#VALUE!</v>
      </c>
      <c r="X245" s="35" t="e">
        <f>IF('Standard Cost Estimate'!$U245&lt;=MAX('Standard Cost Estimate'!$W$3:$W$499),"YES","NO")</f>
        <v>#VALUE!</v>
      </c>
      <c r="Y245" s="36" t="e">
        <f>IF(AND('Standard Cost Estimate'!$X245="YES",OR('Standard Cost Estimate'!$R245&gt;0.2,'Standard Cost Estimate'!$R245&lt;-0.2)),"ANALYZE"," ")</f>
        <v>#VALUE!</v>
      </c>
      <c r="Z245" s="72" t="e">
        <f>IF(AND('Standard Cost Estimate'!$X245="YES",OR('Standard Cost Estimate'!$S245&gt;0.2,'Standard Cost Estimate'!$S245&lt;-0.2)),"ANALYZE"," ")</f>
        <v>#VALUE!</v>
      </c>
      <c r="AA245" s="67" t="e">
        <f>RANK('Standard Cost Estimate'!$G245,'Standard Cost Estimate'!$G$3:$G$499)</f>
        <v>#VALUE!</v>
      </c>
      <c r="AB245" s="68" t="e">
        <f>LARGE('Standard Cost Estimate'!$G$3:$G$499,COUNT(G$3:'Standard Cost Estimate'!$G245))+IF(ISNUMBER(AB244),AB244,0)</f>
        <v>#VALUE!</v>
      </c>
      <c r="AC245" s="67" t="e">
        <f>IF(AB245/G$500&lt;0.8,COUNT(V$3:V245)+1,1)</f>
        <v>#VALUE!</v>
      </c>
      <c r="AD245" s="93" t="e">
        <f>IF('Standard Cost Estimate'!$AA245&lt;=MAX('Standard Cost Estimate'!$AC$3:$AC$499),"YES","NO")</f>
        <v>#VALUE!</v>
      </c>
      <c r="AE245" s="94" t="e">
        <f>IF(AND('Standard Cost Estimate'!$AD245="YES",ABS('Standard Cost Estimate'!$R245)&gt;0.2),"ANALYZE"," ")</f>
        <v>#VALUE!</v>
      </c>
      <c r="AF245" s="77"/>
    </row>
    <row r="246" spans="1:32" ht="15" thickBot="1" x14ac:dyDescent="0.4">
      <c r="A246" s="50" t="e">
        <f>Table1[[#This Row],[Item Line Number]]</f>
        <v>#VALUE!</v>
      </c>
      <c r="B246" s="50" t="e">
        <f>Table1[[#This Row],[Item Number]]</f>
        <v>#VALUE!</v>
      </c>
      <c r="C246" s="51" t="e">
        <f>Table1[[#This Row],[Item Description]]</f>
        <v>#VALUE!</v>
      </c>
      <c r="D246" s="50" t="e">
        <f>Table1[[#This Row],[Quantity]]</f>
        <v>#VALUE!</v>
      </c>
      <c r="E246" s="50" t="e">
        <f>Table1[[#This Row],[Units]]</f>
        <v>#VALUE!</v>
      </c>
      <c r="F246" s="52" t="e">
        <f>Table1[[#This Row],[Engineer''s Estimate (EE)]]</f>
        <v>#VALUE!</v>
      </c>
      <c r="G246" s="53" t="e">
        <f>'Standard Cost Estimate'!$D246*'Standard Cost Estimate'!$F246</f>
        <v>#VALUE!</v>
      </c>
      <c r="H246" s="54" t="e">
        <f>'Standard Cost Estimate'!$G246/G$500</f>
        <v>#VALUE!</v>
      </c>
      <c r="I246" s="52" t="e">
        <f>Table1[[#This Row],[Low Bidder 
or CM/GC]]</f>
        <v>#VALUE!</v>
      </c>
      <c r="J246" s="53" t="e">
        <f>'Standard Cost Estimate'!$I246*'Standard Cost Estimate'!$D246</f>
        <v>#VALUE!</v>
      </c>
      <c r="K246" s="55" t="e">
        <f>'Standard Cost Estimate'!$J246/J$500</f>
        <v>#VALUE!</v>
      </c>
      <c r="L246" s="52" t="e">
        <f>TRIMMEAN(Table1[[#This Row],[Low Bidder 
or CM/GC]:[Bidder 23]],2/COUNT(Table1[[#This Row],[Low Bidder 
or CM/GC]:[Bidder 23]]))</f>
        <v>#VALUE!</v>
      </c>
      <c r="M246" s="53" t="e">
        <f>IF('Standard Cost Estimate'!$D246=0,0,'Standard Cost Estimate'!$D246*'Standard Cost Estimate'!$L246)</f>
        <v>#VALUE!</v>
      </c>
      <c r="N246" s="54" t="e">
        <f>'Standard Cost Estimate'!$M246/M$500</f>
        <v>#VALUE!</v>
      </c>
      <c r="O246" s="78" t="e">
        <f>MIN(Table1[[#This Row],[Low Bidder 
or CM/GC]:[Bidder 23]])*D246</f>
        <v>#VALUE!</v>
      </c>
      <c r="P246" s="65" t="e">
        <f>Table2[[#This Row],[LB
Amount]]</f>
        <v>#VALUE!</v>
      </c>
      <c r="Q246" s="79" t="e">
        <f>MAX(Table1[[#This Row],[Low Bidder 
or CM/GC]:[Bidder 23]])*D246</f>
        <v>#VALUE!</v>
      </c>
      <c r="R246" s="33" t="e">
        <f>('Standard Cost Estimate'!$J246-'Standard Cost Estimate'!$G246)/'Standard Cost Estimate'!$G246</f>
        <v>#VALUE!</v>
      </c>
      <c r="S246" s="32" t="e">
        <f>('Standard Cost Estimate'!$J246-'Standard Cost Estimate'!$M246)/'Standard Cost Estimate'!$M246</f>
        <v>#VALUE!</v>
      </c>
      <c r="T246" s="31" t="e">
        <f>'Standard Cost Estimate'!$J246-'Standard Cost Estimate'!$G246</f>
        <v>#VALUE!</v>
      </c>
      <c r="U246" s="28" t="e">
        <f>RANK('Standard Cost Estimate'!$J246,'Standard Cost Estimate'!$J$3:$J$499)</f>
        <v>#VALUE!</v>
      </c>
      <c r="V246" s="34" t="e">
        <f>LARGE('Standard Cost Estimate'!$J$3:$J$499,COUNT(J$3:'Standard Cost Estimate'!$J246))+IF(ISNUMBER(V245),V245,0)</f>
        <v>#VALUE!</v>
      </c>
      <c r="W246" s="28" t="e">
        <f>IF(V246/J$500&lt;0.8,COUNT(V$3:V246)+1,1)</f>
        <v>#VALUE!</v>
      </c>
      <c r="X246" s="35" t="e">
        <f>IF('Standard Cost Estimate'!$U246&lt;=MAX('Standard Cost Estimate'!$W$3:$W$499),"YES","NO")</f>
        <v>#VALUE!</v>
      </c>
      <c r="Y246" s="36" t="e">
        <f>IF(AND('Standard Cost Estimate'!$X246="YES",OR('Standard Cost Estimate'!$R246&gt;0.2,'Standard Cost Estimate'!$R246&lt;-0.2)),"ANALYZE"," ")</f>
        <v>#VALUE!</v>
      </c>
      <c r="Z246" s="72" t="e">
        <f>IF(AND('Standard Cost Estimate'!$X246="YES",OR('Standard Cost Estimate'!$S246&gt;0.2,'Standard Cost Estimate'!$S246&lt;-0.2)),"ANALYZE"," ")</f>
        <v>#VALUE!</v>
      </c>
      <c r="AA246" s="67" t="e">
        <f>RANK('Standard Cost Estimate'!$G246,'Standard Cost Estimate'!$G$3:$G$499)</f>
        <v>#VALUE!</v>
      </c>
      <c r="AB246" s="68" t="e">
        <f>LARGE('Standard Cost Estimate'!$G$3:$G$499,COUNT(G$3:'Standard Cost Estimate'!$G246))+IF(ISNUMBER(AB245),AB245,0)</f>
        <v>#VALUE!</v>
      </c>
      <c r="AC246" s="67" t="e">
        <f>IF(AB246/G$500&lt;0.8,COUNT(V$3:V246)+1,1)</f>
        <v>#VALUE!</v>
      </c>
      <c r="AD246" s="93" t="e">
        <f>IF('Standard Cost Estimate'!$AA246&lt;=MAX('Standard Cost Estimate'!$AC$3:$AC$499),"YES","NO")</f>
        <v>#VALUE!</v>
      </c>
      <c r="AE246" s="94" t="e">
        <f>IF(AND('Standard Cost Estimate'!$AD246="YES",ABS('Standard Cost Estimate'!$R246)&gt;0.2),"ANALYZE"," ")</f>
        <v>#VALUE!</v>
      </c>
      <c r="AF246" s="77"/>
    </row>
    <row r="247" spans="1:32" ht="15" thickBot="1" x14ac:dyDescent="0.4">
      <c r="A247" s="50" t="e">
        <f>Table1[[#This Row],[Item Line Number]]</f>
        <v>#VALUE!</v>
      </c>
      <c r="B247" s="50" t="e">
        <f>Table1[[#This Row],[Item Number]]</f>
        <v>#VALUE!</v>
      </c>
      <c r="C247" s="51" t="e">
        <f>Table1[[#This Row],[Item Description]]</f>
        <v>#VALUE!</v>
      </c>
      <c r="D247" s="50" t="e">
        <f>Table1[[#This Row],[Quantity]]</f>
        <v>#VALUE!</v>
      </c>
      <c r="E247" s="50" t="e">
        <f>Table1[[#This Row],[Units]]</f>
        <v>#VALUE!</v>
      </c>
      <c r="F247" s="52" t="e">
        <f>Table1[[#This Row],[Engineer''s Estimate (EE)]]</f>
        <v>#VALUE!</v>
      </c>
      <c r="G247" s="53" t="e">
        <f>'Standard Cost Estimate'!$D247*'Standard Cost Estimate'!$F247</f>
        <v>#VALUE!</v>
      </c>
      <c r="H247" s="54" t="e">
        <f>'Standard Cost Estimate'!$G247/G$500</f>
        <v>#VALUE!</v>
      </c>
      <c r="I247" s="52" t="e">
        <f>Table1[[#This Row],[Low Bidder 
or CM/GC]]</f>
        <v>#VALUE!</v>
      </c>
      <c r="J247" s="53" t="e">
        <f>'Standard Cost Estimate'!$I247*'Standard Cost Estimate'!$D247</f>
        <v>#VALUE!</v>
      </c>
      <c r="K247" s="55" t="e">
        <f>'Standard Cost Estimate'!$J247/J$500</f>
        <v>#VALUE!</v>
      </c>
      <c r="L247" s="52" t="e">
        <f>TRIMMEAN(Table1[[#This Row],[Low Bidder 
or CM/GC]:[Bidder 23]],2/COUNT(Table1[[#This Row],[Low Bidder 
or CM/GC]:[Bidder 23]]))</f>
        <v>#VALUE!</v>
      </c>
      <c r="M247" s="53" t="e">
        <f>IF('Standard Cost Estimate'!$D247=0,0,'Standard Cost Estimate'!$D247*'Standard Cost Estimate'!$L247)</f>
        <v>#VALUE!</v>
      </c>
      <c r="N247" s="54" t="e">
        <f>'Standard Cost Estimate'!$M247/M$500</f>
        <v>#VALUE!</v>
      </c>
      <c r="O247" s="78" t="e">
        <f>MIN(Table1[[#This Row],[Low Bidder 
or CM/GC]:[Bidder 23]])*D247</f>
        <v>#VALUE!</v>
      </c>
      <c r="P247" s="65" t="e">
        <f>Table2[[#This Row],[LB
Amount]]</f>
        <v>#VALUE!</v>
      </c>
      <c r="Q247" s="79" t="e">
        <f>MAX(Table1[[#This Row],[Low Bidder 
or CM/GC]:[Bidder 23]])*D247</f>
        <v>#VALUE!</v>
      </c>
      <c r="R247" s="33" t="e">
        <f>('Standard Cost Estimate'!$J247-'Standard Cost Estimate'!$G247)/'Standard Cost Estimate'!$G247</f>
        <v>#VALUE!</v>
      </c>
      <c r="S247" s="32" t="e">
        <f>('Standard Cost Estimate'!$J247-'Standard Cost Estimate'!$M247)/'Standard Cost Estimate'!$M247</f>
        <v>#VALUE!</v>
      </c>
      <c r="T247" s="31" t="e">
        <f>'Standard Cost Estimate'!$J247-'Standard Cost Estimate'!$G247</f>
        <v>#VALUE!</v>
      </c>
      <c r="U247" s="28" t="e">
        <f>RANK('Standard Cost Estimate'!$J247,'Standard Cost Estimate'!$J$3:$J$499)</f>
        <v>#VALUE!</v>
      </c>
      <c r="V247" s="34" t="e">
        <f>LARGE('Standard Cost Estimate'!$J$3:$J$499,COUNT(J$3:'Standard Cost Estimate'!$J247))+IF(ISNUMBER(V246),V246,0)</f>
        <v>#VALUE!</v>
      </c>
      <c r="W247" s="28" t="e">
        <f>IF(V247/J$500&lt;0.8,COUNT(V$3:V247)+1,1)</f>
        <v>#VALUE!</v>
      </c>
      <c r="X247" s="35" t="e">
        <f>IF('Standard Cost Estimate'!$U247&lt;=MAX('Standard Cost Estimate'!$W$3:$W$499),"YES","NO")</f>
        <v>#VALUE!</v>
      </c>
      <c r="Y247" s="36" t="e">
        <f>IF(AND('Standard Cost Estimate'!$X247="YES",OR('Standard Cost Estimate'!$R247&gt;0.2,'Standard Cost Estimate'!$R247&lt;-0.2)),"ANALYZE"," ")</f>
        <v>#VALUE!</v>
      </c>
      <c r="Z247" s="72" t="e">
        <f>IF(AND('Standard Cost Estimate'!$X247="YES",OR('Standard Cost Estimate'!$S247&gt;0.2,'Standard Cost Estimate'!$S247&lt;-0.2)),"ANALYZE"," ")</f>
        <v>#VALUE!</v>
      </c>
      <c r="AA247" s="67" t="e">
        <f>RANK('Standard Cost Estimate'!$G247,'Standard Cost Estimate'!$G$3:$G$499)</f>
        <v>#VALUE!</v>
      </c>
      <c r="AB247" s="68" t="e">
        <f>LARGE('Standard Cost Estimate'!$G$3:$G$499,COUNT(G$3:'Standard Cost Estimate'!$G247))+IF(ISNUMBER(AB246),AB246,0)</f>
        <v>#VALUE!</v>
      </c>
      <c r="AC247" s="67" t="e">
        <f>IF(AB247/G$500&lt;0.8,COUNT(V$3:V247)+1,1)</f>
        <v>#VALUE!</v>
      </c>
      <c r="AD247" s="93" t="e">
        <f>IF('Standard Cost Estimate'!$AA247&lt;=MAX('Standard Cost Estimate'!$AC$3:$AC$499),"YES","NO")</f>
        <v>#VALUE!</v>
      </c>
      <c r="AE247" s="94" t="e">
        <f>IF(AND('Standard Cost Estimate'!$AD247="YES",ABS('Standard Cost Estimate'!$R247)&gt;0.2),"ANALYZE"," ")</f>
        <v>#VALUE!</v>
      </c>
      <c r="AF247" s="77"/>
    </row>
    <row r="248" spans="1:32" ht="15" thickBot="1" x14ac:dyDescent="0.4">
      <c r="A248" s="50" t="e">
        <f>Table1[[#This Row],[Item Line Number]]</f>
        <v>#VALUE!</v>
      </c>
      <c r="B248" s="50" t="e">
        <f>Table1[[#This Row],[Item Number]]</f>
        <v>#VALUE!</v>
      </c>
      <c r="C248" s="51" t="e">
        <f>Table1[[#This Row],[Item Description]]</f>
        <v>#VALUE!</v>
      </c>
      <c r="D248" s="50" t="e">
        <f>Table1[[#This Row],[Quantity]]</f>
        <v>#VALUE!</v>
      </c>
      <c r="E248" s="50" t="e">
        <f>Table1[[#This Row],[Units]]</f>
        <v>#VALUE!</v>
      </c>
      <c r="F248" s="52" t="e">
        <f>Table1[[#This Row],[Engineer''s Estimate (EE)]]</f>
        <v>#VALUE!</v>
      </c>
      <c r="G248" s="53" t="e">
        <f>'Standard Cost Estimate'!$D248*'Standard Cost Estimate'!$F248</f>
        <v>#VALUE!</v>
      </c>
      <c r="H248" s="54" t="e">
        <f>'Standard Cost Estimate'!$G248/G$500</f>
        <v>#VALUE!</v>
      </c>
      <c r="I248" s="52" t="e">
        <f>Table1[[#This Row],[Low Bidder 
or CM/GC]]</f>
        <v>#VALUE!</v>
      </c>
      <c r="J248" s="53" t="e">
        <f>'Standard Cost Estimate'!$I248*'Standard Cost Estimate'!$D248</f>
        <v>#VALUE!</v>
      </c>
      <c r="K248" s="55" t="e">
        <f>'Standard Cost Estimate'!$J248/J$500</f>
        <v>#VALUE!</v>
      </c>
      <c r="L248" s="52" t="e">
        <f>TRIMMEAN(Table1[[#This Row],[Low Bidder 
or CM/GC]:[Bidder 23]],2/COUNT(Table1[[#This Row],[Low Bidder 
or CM/GC]:[Bidder 23]]))</f>
        <v>#VALUE!</v>
      </c>
      <c r="M248" s="53" t="e">
        <f>IF('Standard Cost Estimate'!$D248=0,0,'Standard Cost Estimate'!$D248*'Standard Cost Estimate'!$L248)</f>
        <v>#VALUE!</v>
      </c>
      <c r="N248" s="54" t="e">
        <f>'Standard Cost Estimate'!$M248/M$500</f>
        <v>#VALUE!</v>
      </c>
      <c r="O248" s="78" t="e">
        <f>MIN(Table1[[#This Row],[Low Bidder 
or CM/GC]:[Bidder 23]])*D248</f>
        <v>#VALUE!</v>
      </c>
      <c r="P248" s="65" t="e">
        <f>Table2[[#This Row],[LB
Amount]]</f>
        <v>#VALUE!</v>
      </c>
      <c r="Q248" s="79" t="e">
        <f>MAX(Table1[[#This Row],[Low Bidder 
or CM/GC]:[Bidder 23]])*D248</f>
        <v>#VALUE!</v>
      </c>
      <c r="R248" s="33" t="e">
        <f>('Standard Cost Estimate'!$J248-'Standard Cost Estimate'!$G248)/'Standard Cost Estimate'!$G248</f>
        <v>#VALUE!</v>
      </c>
      <c r="S248" s="32" t="e">
        <f>('Standard Cost Estimate'!$J248-'Standard Cost Estimate'!$M248)/'Standard Cost Estimate'!$M248</f>
        <v>#VALUE!</v>
      </c>
      <c r="T248" s="31" t="e">
        <f>'Standard Cost Estimate'!$J248-'Standard Cost Estimate'!$G248</f>
        <v>#VALUE!</v>
      </c>
      <c r="U248" s="28" t="e">
        <f>RANK('Standard Cost Estimate'!$J248,'Standard Cost Estimate'!$J$3:$J$499)</f>
        <v>#VALUE!</v>
      </c>
      <c r="V248" s="34" t="e">
        <f>LARGE('Standard Cost Estimate'!$J$3:$J$499,COUNT(J$3:'Standard Cost Estimate'!$J248))+IF(ISNUMBER(V247),V247,0)</f>
        <v>#VALUE!</v>
      </c>
      <c r="W248" s="28" t="e">
        <f>IF(V248/J$500&lt;0.8,COUNT(V$3:V248)+1,1)</f>
        <v>#VALUE!</v>
      </c>
      <c r="X248" s="35" t="e">
        <f>IF('Standard Cost Estimate'!$U248&lt;=MAX('Standard Cost Estimate'!$W$3:$W$499),"YES","NO")</f>
        <v>#VALUE!</v>
      </c>
      <c r="Y248" s="36" t="e">
        <f>IF(AND('Standard Cost Estimate'!$X248="YES",OR('Standard Cost Estimate'!$R248&gt;0.2,'Standard Cost Estimate'!$R248&lt;-0.2)),"ANALYZE"," ")</f>
        <v>#VALUE!</v>
      </c>
      <c r="Z248" s="72" t="e">
        <f>IF(AND('Standard Cost Estimate'!$X248="YES",OR('Standard Cost Estimate'!$S248&gt;0.2,'Standard Cost Estimate'!$S248&lt;-0.2)),"ANALYZE"," ")</f>
        <v>#VALUE!</v>
      </c>
      <c r="AA248" s="67" t="e">
        <f>RANK('Standard Cost Estimate'!$G248,'Standard Cost Estimate'!$G$3:$G$499)</f>
        <v>#VALUE!</v>
      </c>
      <c r="AB248" s="68" t="e">
        <f>LARGE('Standard Cost Estimate'!$G$3:$G$499,COUNT(G$3:'Standard Cost Estimate'!$G248))+IF(ISNUMBER(AB247),AB247,0)</f>
        <v>#VALUE!</v>
      </c>
      <c r="AC248" s="67" t="e">
        <f>IF(AB248/G$500&lt;0.8,COUNT(V$3:V248)+1,1)</f>
        <v>#VALUE!</v>
      </c>
      <c r="AD248" s="93" t="e">
        <f>IF('Standard Cost Estimate'!$AA248&lt;=MAX('Standard Cost Estimate'!$AC$3:$AC$499),"YES","NO")</f>
        <v>#VALUE!</v>
      </c>
      <c r="AE248" s="94" t="e">
        <f>IF(AND('Standard Cost Estimate'!$AD248="YES",ABS('Standard Cost Estimate'!$R248)&gt;0.2),"ANALYZE"," ")</f>
        <v>#VALUE!</v>
      </c>
      <c r="AF248" s="77"/>
    </row>
    <row r="249" spans="1:32" ht="15" thickBot="1" x14ac:dyDescent="0.4">
      <c r="A249" s="50" t="e">
        <f>Table1[[#This Row],[Item Line Number]]</f>
        <v>#VALUE!</v>
      </c>
      <c r="B249" s="50" t="e">
        <f>Table1[[#This Row],[Item Number]]</f>
        <v>#VALUE!</v>
      </c>
      <c r="C249" s="51" t="e">
        <f>Table1[[#This Row],[Item Description]]</f>
        <v>#VALUE!</v>
      </c>
      <c r="D249" s="50" t="e">
        <f>Table1[[#This Row],[Quantity]]</f>
        <v>#VALUE!</v>
      </c>
      <c r="E249" s="50" t="e">
        <f>Table1[[#This Row],[Units]]</f>
        <v>#VALUE!</v>
      </c>
      <c r="F249" s="52" t="e">
        <f>Table1[[#This Row],[Engineer''s Estimate (EE)]]</f>
        <v>#VALUE!</v>
      </c>
      <c r="G249" s="53" t="e">
        <f>'Standard Cost Estimate'!$D249*'Standard Cost Estimate'!$F249</f>
        <v>#VALUE!</v>
      </c>
      <c r="H249" s="54" t="e">
        <f>'Standard Cost Estimate'!$G249/G$500</f>
        <v>#VALUE!</v>
      </c>
      <c r="I249" s="52" t="e">
        <f>Table1[[#This Row],[Low Bidder 
or CM/GC]]</f>
        <v>#VALUE!</v>
      </c>
      <c r="J249" s="53" t="e">
        <f>'Standard Cost Estimate'!$I249*'Standard Cost Estimate'!$D249</f>
        <v>#VALUE!</v>
      </c>
      <c r="K249" s="55" t="e">
        <f>'Standard Cost Estimate'!$J249/J$500</f>
        <v>#VALUE!</v>
      </c>
      <c r="L249" s="52" t="e">
        <f>TRIMMEAN(Table1[[#This Row],[Low Bidder 
or CM/GC]:[Bidder 23]],2/COUNT(Table1[[#This Row],[Low Bidder 
or CM/GC]:[Bidder 23]]))</f>
        <v>#VALUE!</v>
      </c>
      <c r="M249" s="53" t="e">
        <f>IF('Standard Cost Estimate'!$D249=0,0,'Standard Cost Estimate'!$D249*'Standard Cost Estimate'!$L249)</f>
        <v>#VALUE!</v>
      </c>
      <c r="N249" s="54" t="e">
        <f>'Standard Cost Estimate'!$M249/M$500</f>
        <v>#VALUE!</v>
      </c>
      <c r="O249" s="78" t="e">
        <f>MIN(Table1[[#This Row],[Low Bidder 
or CM/GC]:[Bidder 23]])*D249</f>
        <v>#VALUE!</v>
      </c>
      <c r="P249" s="65" t="e">
        <f>Table2[[#This Row],[LB
Amount]]</f>
        <v>#VALUE!</v>
      </c>
      <c r="Q249" s="79" t="e">
        <f>MAX(Table1[[#This Row],[Low Bidder 
or CM/GC]:[Bidder 23]])*D249</f>
        <v>#VALUE!</v>
      </c>
      <c r="R249" s="33" t="e">
        <f>('Standard Cost Estimate'!$J249-'Standard Cost Estimate'!$G249)/'Standard Cost Estimate'!$G249</f>
        <v>#VALUE!</v>
      </c>
      <c r="S249" s="32" t="e">
        <f>('Standard Cost Estimate'!$J249-'Standard Cost Estimate'!$M249)/'Standard Cost Estimate'!$M249</f>
        <v>#VALUE!</v>
      </c>
      <c r="T249" s="31" t="e">
        <f>'Standard Cost Estimate'!$J249-'Standard Cost Estimate'!$G249</f>
        <v>#VALUE!</v>
      </c>
      <c r="U249" s="28" t="e">
        <f>RANK('Standard Cost Estimate'!$J249,'Standard Cost Estimate'!$J$3:$J$499)</f>
        <v>#VALUE!</v>
      </c>
      <c r="V249" s="34" t="e">
        <f>LARGE('Standard Cost Estimate'!$J$3:$J$499,COUNT(J$3:'Standard Cost Estimate'!$J249))+IF(ISNUMBER(V248),V248,0)</f>
        <v>#VALUE!</v>
      </c>
      <c r="W249" s="28" t="e">
        <f>IF(V249/J$500&lt;0.8,COUNT(V$3:V249)+1,1)</f>
        <v>#VALUE!</v>
      </c>
      <c r="X249" s="35" t="e">
        <f>IF('Standard Cost Estimate'!$U249&lt;=MAX('Standard Cost Estimate'!$W$3:$W$499),"YES","NO")</f>
        <v>#VALUE!</v>
      </c>
      <c r="Y249" s="36" t="e">
        <f>IF(AND('Standard Cost Estimate'!$X249="YES",OR('Standard Cost Estimate'!$R249&gt;0.2,'Standard Cost Estimate'!$R249&lt;-0.2)),"ANALYZE"," ")</f>
        <v>#VALUE!</v>
      </c>
      <c r="Z249" s="72" t="e">
        <f>IF(AND('Standard Cost Estimate'!$X249="YES",OR('Standard Cost Estimate'!$S249&gt;0.2,'Standard Cost Estimate'!$S249&lt;-0.2)),"ANALYZE"," ")</f>
        <v>#VALUE!</v>
      </c>
      <c r="AA249" s="67" t="e">
        <f>RANK('Standard Cost Estimate'!$G249,'Standard Cost Estimate'!$G$3:$G$499)</f>
        <v>#VALUE!</v>
      </c>
      <c r="AB249" s="68" t="e">
        <f>LARGE('Standard Cost Estimate'!$G$3:$G$499,COUNT(G$3:'Standard Cost Estimate'!$G249))+IF(ISNUMBER(AB248),AB248,0)</f>
        <v>#VALUE!</v>
      </c>
      <c r="AC249" s="67" t="e">
        <f>IF(AB249/G$500&lt;0.8,COUNT(V$3:V249)+1,1)</f>
        <v>#VALUE!</v>
      </c>
      <c r="AD249" s="93" t="e">
        <f>IF('Standard Cost Estimate'!$AA249&lt;=MAX('Standard Cost Estimate'!$AC$3:$AC$499),"YES","NO")</f>
        <v>#VALUE!</v>
      </c>
      <c r="AE249" s="94" t="e">
        <f>IF(AND('Standard Cost Estimate'!$AD249="YES",ABS('Standard Cost Estimate'!$R249)&gt;0.2),"ANALYZE"," ")</f>
        <v>#VALUE!</v>
      </c>
      <c r="AF249" s="77"/>
    </row>
    <row r="250" spans="1:32" ht="15" thickBot="1" x14ac:dyDescent="0.4">
      <c r="A250" s="50" t="e">
        <f>Table1[[#This Row],[Item Line Number]]</f>
        <v>#VALUE!</v>
      </c>
      <c r="B250" s="50" t="e">
        <f>Table1[[#This Row],[Item Number]]</f>
        <v>#VALUE!</v>
      </c>
      <c r="C250" s="51" t="e">
        <f>Table1[[#This Row],[Item Description]]</f>
        <v>#VALUE!</v>
      </c>
      <c r="D250" s="50" t="e">
        <f>Table1[[#This Row],[Quantity]]</f>
        <v>#VALUE!</v>
      </c>
      <c r="E250" s="50" t="e">
        <f>Table1[[#This Row],[Units]]</f>
        <v>#VALUE!</v>
      </c>
      <c r="F250" s="52" t="e">
        <f>Table1[[#This Row],[Engineer''s Estimate (EE)]]</f>
        <v>#VALUE!</v>
      </c>
      <c r="G250" s="53" t="e">
        <f>'Standard Cost Estimate'!$D250*'Standard Cost Estimate'!$F250</f>
        <v>#VALUE!</v>
      </c>
      <c r="H250" s="54" t="e">
        <f>'Standard Cost Estimate'!$G250/G$500</f>
        <v>#VALUE!</v>
      </c>
      <c r="I250" s="52" t="e">
        <f>Table1[[#This Row],[Low Bidder 
or CM/GC]]</f>
        <v>#VALUE!</v>
      </c>
      <c r="J250" s="53" t="e">
        <f>'Standard Cost Estimate'!$I250*'Standard Cost Estimate'!$D250</f>
        <v>#VALUE!</v>
      </c>
      <c r="K250" s="55" t="e">
        <f>'Standard Cost Estimate'!$J250/J$500</f>
        <v>#VALUE!</v>
      </c>
      <c r="L250" s="52" t="e">
        <f>TRIMMEAN(Table1[[#This Row],[Low Bidder 
or CM/GC]:[Bidder 23]],2/COUNT(Table1[[#This Row],[Low Bidder 
or CM/GC]:[Bidder 23]]))</f>
        <v>#VALUE!</v>
      </c>
      <c r="M250" s="53" t="e">
        <f>IF('Standard Cost Estimate'!$D250=0,0,'Standard Cost Estimate'!$D250*'Standard Cost Estimate'!$L250)</f>
        <v>#VALUE!</v>
      </c>
      <c r="N250" s="54" t="e">
        <f>'Standard Cost Estimate'!$M250/M$500</f>
        <v>#VALUE!</v>
      </c>
      <c r="O250" s="78" t="e">
        <f>MIN(Table1[[#This Row],[Low Bidder 
or CM/GC]:[Bidder 23]])*D250</f>
        <v>#VALUE!</v>
      </c>
      <c r="P250" s="65" t="e">
        <f>Table2[[#This Row],[LB
Amount]]</f>
        <v>#VALUE!</v>
      </c>
      <c r="Q250" s="79" t="e">
        <f>MAX(Table1[[#This Row],[Low Bidder 
or CM/GC]:[Bidder 23]])*D250</f>
        <v>#VALUE!</v>
      </c>
      <c r="R250" s="33" t="e">
        <f>('Standard Cost Estimate'!$J250-'Standard Cost Estimate'!$G250)/'Standard Cost Estimate'!$G250</f>
        <v>#VALUE!</v>
      </c>
      <c r="S250" s="32" t="e">
        <f>('Standard Cost Estimate'!$J250-'Standard Cost Estimate'!$M250)/'Standard Cost Estimate'!$M250</f>
        <v>#VALUE!</v>
      </c>
      <c r="T250" s="31" t="e">
        <f>'Standard Cost Estimate'!$J250-'Standard Cost Estimate'!$G250</f>
        <v>#VALUE!</v>
      </c>
      <c r="U250" s="28" t="e">
        <f>RANK('Standard Cost Estimate'!$J250,'Standard Cost Estimate'!$J$3:$J$499)</f>
        <v>#VALUE!</v>
      </c>
      <c r="V250" s="34" t="e">
        <f>LARGE('Standard Cost Estimate'!$J$3:$J$499,COUNT(J$3:'Standard Cost Estimate'!$J250))+IF(ISNUMBER(V249),V249,0)</f>
        <v>#VALUE!</v>
      </c>
      <c r="W250" s="28" t="e">
        <f>IF(V250/J$500&lt;0.8,COUNT(V$3:V250)+1,1)</f>
        <v>#VALUE!</v>
      </c>
      <c r="X250" s="35" t="e">
        <f>IF('Standard Cost Estimate'!$U250&lt;=MAX('Standard Cost Estimate'!$W$3:$W$499),"YES","NO")</f>
        <v>#VALUE!</v>
      </c>
      <c r="Y250" s="36" t="e">
        <f>IF(AND('Standard Cost Estimate'!$X250="YES",OR('Standard Cost Estimate'!$R250&gt;0.2,'Standard Cost Estimate'!$R250&lt;-0.2)),"ANALYZE"," ")</f>
        <v>#VALUE!</v>
      </c>
      <c r="Z250" s="72" t="e">
        <f>IF(AND('Standard Cost Estimate'!$X250="YES",OR('Standard Cost Estimate'!$S250&gt;0.2,'Standard Cost Estimate'!$S250&lt;-0.2)),"ANALYZE"," ")</f>
        <v>#VALUE!</v>
      </c>
      <c r="AA250" s="67" t="e">
        <f>RANK('Standard Cost Estimate'!$G250,'Standard Cost Estimate'!$G$3:$G$499)</f>
        <v>#VALUE!</v>
      </c>
      <c r="AB250" s="68" t="e">
        <f>LARGE('Standard Cost Estimate'!$G$3:$G$499,COUNT(G$3:'Standard Cost Estimate'!$G250))+IF(ISNUMBER(AB249),AB249,0)</f>
        <v>#VALUE!</v>
      </c>
      <c r="AC250" s="67" t="e">
        <f>IF(AB250/G$500&lt;0.8,COUNT(V$3:V250)+1,1)</f>
        <v>#VALUE!</v>
      </c>
      <c r="AD250" s="93" t="e">
        <f>IF('Standard Cost Estimate'!$AA250&lt;=MAX('Standard Cost Estimate'!$AC$3:$AC$499),"YES","NO")</f>
        <v>#VALUE!</v>
      </c>
      <c r="AE250" s="94" t="e">
        <f>IF(AND('Standard Cost Estimate'!$AD250="YES",ABS('Standard Cost Estimate'!$R250)&gt;0.2),"ANALYZE"," ")</f>
        <v>#VALUE!</v>
      </c>
      <c r="AF250" s="77"/>
    </row>
    <row r="251" spans="1:32" ht="15" thickBot="1" x14ac:dyDescent="0.4">
      <c r="A251" s="50" t="e">
        <f>Table1[[#This Row],[Item Line Number]]</f>
        <v>#VALUE!</v>
      </c>
      <c r="B251" s="50" t="e">
        <f>Table1[[#This Row],[Item Number]]</f>
        <v>#VALUE!</v>
      </c>
      <c r="C251" s="51" t="e">
        <f>Table1[[#This Row],[Item Description]]</f>
        <v>#VALUE!</v>
      </c>
      <c r="D251" s="50" t="e">
        <f>Table1[[#This Row],[Quantity]]</f>
        <v>#VALUE!</v>
      </c>
      <c r="E251" s="50" t="e">
        <f>Table1[[#This Row],[Units]]</f>
        <v>#VALUE!</v>
      </c>
      <c r="F251" s="52" t="e">
        <f>Table1[[#This Row],[Engineer''s Estimate (EE)]]</f>
        <v>#VALUE!</v>
      </c>
      <c r="G251" s="53" t="e">
        <f>'Standard Cost Estimate'!$D251*'Standard Cost Estimate'!$F251</f>
        <v>#VALUE!</v>
      </c>
      <c r="H251" s="54" t="e">
        <f>'Standard Cost Estimate'!$G251/G$500</f>
        <v>#VALUE!</v>
      </c>
      <c r="I251" s="52" t="e">
        <f>Table1[[#This Row],[Low Bidder 
or CM/GC]]</f>
        <v>#VALUE!</v>
      </c>
      <c r="J251" s="53" t="e">
        <f>'Standard Cost Estimate'!$I251*'Standard Cost Estimate'!$D251</f>
        <v>#VALUE!</v>
      </c>
      <c r="K251" s="55" t="e">
        <f>'Standard Cost Estimate'!$J251/J$500</f>
        <v>#VALUE!</v>
      </c>
      <c r="L251" s="52" t="e">
        <f>TRIMMEAN(Table1[[#This Row],[Low Bidder 
or CM/GC]:[Bidder 23]],2/COUNT(Table1[[#This Row],[Low Bidder 
or CM/GC]:[Bidder 23]]))</f>
        <v>#VALUE!</v>
      </c>
      <c r="M251" s="53" t="e">
        <f>IF('Standard Cost Estimate'!$D251=0,0,'Standard Cost Estimate'!$D251*'Standard Cost Estimate'!$L251)</f>
        <v>#VALUE!</v>
      </c>
      <c r="N251" s="54" t="e">
        <f>'Standard Cost Estimate'!$M251/M$500</f>
        <v>#VALUE!</v>
      </c>
      <c r="O251" s="78" t="e">
        <f>MIN(Table1[[#This Row],[Low Bidder 
or CM/GC]:[Bidder 23]])*D251</f>
        <v>#VALUE!</v>
      </c>
      <c r="P251" s="65" t="e">
        <f>Table2[[#This Row],[LB
Amount]]</f>
        <v>#VALUE!</v>
      </c>
      <c r="Q251" s="79" t="e">
        <f>MAX(Table1[[#This Row],[Low Bidder 
or CM/GC]:[Bidder 23]])*D251</f>
        <v>#VALUE!</v>
      </c>
      <c r="R251" s="33" t="e">
        <f>('Standard Cost Estimate'!$J251-'Standard Cost Estimate'!$G251)/'Standard Cost Estimate'!$G251</f>
        <v>#VALUE!</v>
      </c>
      <c r="S251" s="32" t="e">
        <f>('Standard Cost Estimate'!$J251-'Standard Cost Estimate'!$M251)/'Standard Cost Estimate'!$M251</f>
        <v>#VALUE!</v>
      </c>
      <c r="T251" s="31" t="e">
        <f>'Standard Cost Estimate'!$J251-'Standard Cost Estimate'!$G251</f>
        <v>#VALUE!</v>
      </c>
      <c r="U251" s="28" t="e">
        <f>RANK('Standard Cost Estimate'!$J251,'Standard Cost Estimate'!$J$3:$J$499)</f>
        <v>#VALUE!</v>
      </c>
      <c r="V251" s="34" t="e">
        <f>LARGE('Standard Cost Estimate'!$J$3:$J$499,COUNT(J$3:'Standard Cost Estimate'!$J251))+IF(ISNUMBER(V250),V250,0)</f>
        <v>#VALUE!</v>
      </c>
      <c r="W251" s="28" t="e">
        <f>IF(V251/J$500&lt;0.8,COUNT(V$3:V251)+1,1)</f>
        <v>#VALUE!</v>
      </c>
      <c r="X251" s="35" t="e">
        <f>IF('Standard Cost Estimate'!$U251&lt;=MAX('Standard Cost Estimate'!$W$3:$W$499),"YES","NO")</f>
        <v>#VALUE!</v>
      </c>
      <c r="Y251" s="36" t="e">
        <f>IF(AND('Standard Cost Estimate'!$X251="YES",OR('Standard Cost Estimate'!$R251&gt;0.2,'Standard Cost Estimate'!$R251&lt;-0.2)),"ANALYZE"," ")</f>
        <v>#VALUE!</v>
      </c>
      <c r="Z251" s="72" t="e">
        <f>IF(AND('Standard Cost Estimate'!$X251="YES",OR('Standard Cost Estimate'!$S251&gt;0.2,'Standard Cost Estimate'!$S251&lt;-0.2)),"ANALYZE"," ")</f>
        <v>#VALUE!</v>
      </c>
      <c r="AA251" s="67" t="e">
        <f>RANK('Standard Cost Estimate'!$G251,'Standard Cost Estimate'!$G$3:$G$499)</f>
        <v>#VALUE!</v>
      </c>
      <c r="AB251" s="68" t="e">
        <f>LARGE('Standard Cost Estimate'!$G$3:$G$499,COUNT(G$3:'Standard Cost Estimate'!$G251))+IF(ISNUMBER(AB250),AB250,0)</f>
        <v>#VALUE!</v>
      </c>
      <c r="AC251" s="67" t="e">
        <f>IF(AB251/G$500&lt;0.8,COUNT(V$3:V251)+1,1)</f>
        <v>#VALUE!</v>
      </c>
      <c r="AD251" s="93" t="e">
        <f>IF('Standard Cost Estimate'!$AA251&lt;=MAX('Standard Cost Estimate'!$AC$3:$AC$499),"YES","NO")</f>
        <v>#VALUE!</v>
      </c>
      <c r="AE251" s="94" t="e">
        <f>IF(AND('Standard Cost Estimate'!$AD251="YES",ABS('Standard Cost Estimate'!$R251)&gt;0.2),"ANALYZE"," ")</f>
        <v>#VALUE!</v>
      </c>
      <c r="AF251" s="77"/>
    </row>
    <row r="252" spans="1:32" ht="15" thickBot="1" x14ac:dyDescent="0.4">
      <c r="A252" s="50" t="e">
        <f>Table1[[#This Row],[Item Line Number]]</f>
        <v>#VALUE!</v>
      </c>
      <c r="B252" s="50" t="e">
        <f>Table1[[#This Row],[Item Number]]</f>
        <v>#VALUE!</v>
      </c>
      <c r="C252" s="51" t="e">
        <f>Table1[[#This Row],[Item Description]]</f>
        <v>#VALUE!</v>
      </c>
      <c r="D252" s="50" t="e">
        <f>Table1[[#This Row],[Quantity]]</f>
        <v>#VALUE!</v>
      </c>
      <c r="E252" s="50" t="e">
        <f>Table1[[#This Row],[Units]]</f>
        <v>#VALUE!</v>
      </c>
      <c r="F252" s="52" t="e">
        <f>Table1[[#This Row],[Engineer''s Estimate (EE)]]</f>
        <v>#VALUE!</v>
      </c>
      <c r="G252" s="53" t="e">
        <f>'Standard Cost Estimate'!$D252*'Standard Cost Estimate'!$F252</f>
        <v>#VALUE!</v>
      </c>
      <c r="H252" s="54" t="e">
        <f>'Standard Cost Estimate'!$G252/G$500</f>
        <v>#VALUE!</v>
      </c>
      <c r="I252" s="52" t="e">
        <f>Table1[[#This Row],[Low Bidder 
or CM/GC]]</f>
        <v>#VALUE!</v>
      </c>
      <c r="J252" s="53" t="e">
        <f>'Standard Cost Estimate'!$I252*'Standard Cost Estimate'!$D252</f>
        <v>#VALUE!</v>
      </c>
      <c r="K252" s="55" t="e">
        <f>'Standard Cost Estimate'!$J252/J$500</f>
        <v>#VALUE!</v>
      </c>
      <c r="L252" s="52" t="e">
        <f>TRIMMEAN(Table1[[#This Row],[Low Bidder 
or CM/GC]:[Bidder 23]],2/COUNT(Table1[[#This Row],[Low Bidder 
or CM/GC]:[Bidder 23]]))</f>
        <v>#VALUE!</v>
      </c>
      <c r="M252" s="53" t="e">
        <f>IF('Standard Cost Estimate'!$D252=0,0,'Standard Cost Estimate'!$D252*'Standard Cost Estimate'!$L252)</f>
        <v>#VALUE!</v>
      </c>
      <c r="N252" s="54" t="e">
        <f>'Standard Cost Estimate'!$M252/M$500</f>
        <v>#VALUE!</v>
      </c>
      <c r="O252" s="78" t="e">
        <f>MIN(Table1[[#This Row],[Low Bidder 
or CM/GC]:[Bidder 23]])*D252</f>
        <v>#VALUE!</v>
      </c>
      <c r="P252" s="65" t="e">
        <f>Table2[[#This Row],[LB
Amount]]</f>
        <v>#VALUE!</v>
      </c>
      <c r="Q252" s="79" t="e">
        <f>MAX(Table1[[#This Row],[Low Bidder 
or CM/GC]:[Bidder 23]])*D252</f>
        <v>#VALUE!</v>
      </c>
      <c r="R252" s="33" t="e">
        <f>('Standard Cost Estimate'!$J252-'Standard Cost Estimate'!$G252)/'Standard Cost Estimate'!$G252</f>
        <v>#VALUE!</v>
      </c>
      <c r="S252" s="32" t="e">
        <f>('Standard Cost Estimate'!$J252-'Standard Cost Estimate'!$M252)/'Standard Cost Estimate'!$M252</f>
        <v>#VALUE!</v>
      </c>
      <c r="T252" s="31" t="e">
        <f>'Standard Cost Estimate'!$J252-'Standard Cost Estimate'!$G252</f>
        <v>#VALUE!</v>
      </c>
      <c r="U252" s="28" t="e">
        <f>RANK('Standard Cost Estimate'!$J252,'Standard Cost Estimate'!$J$3:$J$499)</f>
        <v>#VALUE!</v>
      </c>
      <c r="V252" s="34" t="e">
        <f>LARGE('Standard Cost Estimate'!$J$3:$J$499,COUNT(J$3:'Standard Cost Estimate'!$J252))+IF(ISNUMBER(V251),V251,0)</f>
        <v>#VALUE!</v>
      </c>
      <c r="W252" s="28" t="e">
        <f>IF(V252/J$500&lt;0.8,COUNT(V$3:V252)+1,1)</f>
        <v>#VALUE!</v>
      </c>
      <c r="X252" s="35" t="e">
        <f>IF('Standard Cost Estimate'!$U252&lt;=MAX('Standard Cost Estimate'!$W$3:$W$499),"YES","NO")</f>
        <v>#VALUE!</v>
      </c>
      <c r="Y252" s="36" t="e">
        <f>IF(AND('Standard Cost Estimate'!$X252="YES",OR('Standard Cost Estimate'!$R252&gt;0.2,'Standard Cost Estimate'!$R252&lt;-0.2)),"ANALYZE"," ")</f>
        <v>#VALUE!</v>
      </c>
      <c r="Z252" s="72" t="e">
        <f>IF(AND('Standard Cost Estimate'!$X252="YES",OR('Standard Cost Estimate'!$S252&gt;0.2,'Standard Cost Estimate'!$S252&lt;-0.2)),"ANALYZE"," ")</f>
        <v>#VALUE!</v>
      </c>
      <c r="AA252" s="67" t="e">
        <f>RANK('Standard Cost Estimate'!$G252,'Standard Cost Estimate'!$G$3:$G$499)</f>
        <v>#VALUE!</v>
      </c>
      <c r="AB252" s="68" t="e">
        <f>LARGE('Standard Cost Estimate'!$G$3:$G$499,COUNT(G$3:'Standard Cost Estimate'!$G252))+IF(ISNUMBER(AB251),AB251,0)</f>
        <v>#VALUE!</v>
      </c>
      <c r="AC252" s="67" t="e">
        <f>IF(AB252/G$500&lt;0.8,COUNT(V$3:V252)+1,1)</f>
        <v>#VALUE!</v>
      </c>
      <c r="AD252" s="93" t="e">
        <f>IF('Standard Cost Estimate'!$AA252&lt;=MAX('Standard Cost Estimate'!$AC$3:$AC$499),"YES","NO")</f>
        <v>#VALUE!</v>
      </c>
      <c r="AE252" s="94" t="e">
        <f>IF(AND('Standard Cost Estimate'!$AD252="YES",ABS('Standard Cost Estimate'!$R252)&gt;0.2),"ANALYZE"," ")</f>
        <v>#VALUE!</v>
      </c>
      <c r="AF252" s="77"/>
    </row>
    <row r="253" spans="1:32" ht="15" thickBot="1" x14ac:dyDescent="0.4">
      <c r="A253" s="50" t="e">
        <f>Table1[[#This Row],[Item Line Number]]</f>
        <v>#VALUE!</v>
      </c>
      <c r="B253" s="50" t="e">
        <f>Table1[[#This Row],[Item Number]]</f>
        <v>#VALUE!</v>
      </c>
      <c r="C253" s="51" t="e">
        <f>Table1[[#This Row],[Item Description]]</f>
        <v>#VALUE!</v>
      </c>
      <c r="D253" s="50" t="e">
        <f>Table1[[#This Row],[Quantity]]</f>
        <v>#VALUE!</v>
      </c>
      <c r="E253" s="50" t="e">
        <f>Table1[[#This Row],[Units]]</f>
        <v>#VALUE!</v>
      </c>
      <c r="F253" s="52" t="e">
        <f>Table1[[#This Row],[Engineer''s Estimate (EE)]]</f>
        <v>#VALUE!</v>
      </c>
      <c r="G253" s="53" t="e">
        <f>'Standard Cost Estimate'!$D253*'Standard Cost Estimate'!$F253</f>
        <v>#VALUE!</v>
      </c>
      <c r="H253" s="54" t="e">
        <f>'Standard Cost Estimate'!$G253/G$500</f>
        <v>#VALUE!</v>
      </c>
      <c r="I253" s="52" t="e">
        <f>Table1[[#This Row],[Low Bidder 
or CM/GC]]</f>
        <v>#VALUE!</v>
      </c>
      <c r="J253" s="53" t="e">
        <f>'Standard Cost Estimate'!$I253*'Standard Cost Estimate'!$D253</f>
        <v>#VALUE!</v>
      </c>
      <c r="K253" s="55" t="e">
        <f>'Standard Cost Estimate'!$J253/J$500</f>
        <v>#VALUE!</v>
      </c>
      <c r="L253" s="52" t="e">
        <f>TRIMMEAN(Table1[[#This Row],[Low Bidder 
or CM/GC]:[Bidder 23]],2/COUNT(Table1[[#This Row],[Low Bidder 
or CM/GC]:[Bidder 23]]))</f>
        <v>#VALUE!</v>
      </c>
      <c r="M253" s="53" t="e">
        <f>IF('Standard Cost Estimate'!$D253=0,0,'Standard Cost Estimate'!$D253*'Standard Cost Estimate'!$L253)</f>
        <v>#VALUE!</v>
      </c>
      <c r="N253" s="54" t="e">
        <f>'Standard Cost Estimate'!$M253/M$500</f>
        <v>#VALUE!</v>
      </c>
      <c r="O253" s="78" t="e">
        <f>MIN(Table1[[#This Row],[Low Bidder 
or CM/GC]:[Bidder 23]])*D253</f>
        <v>#VALUE!</v>
      </c>
      <c r="P253" s="65" t="e">
        <f>Table2[[#This Row],[LB
Amount]]</f>
        <v>#VALUE!</v>
      </c>
      <c r="Q253" s="79" t="e">
        <f>MAX(Table1[[#This Row],[Low Bidder 
or CM/GC]:[Bidder 23]])*D253</f>
        <v>#VALUE!</v>
      </c>
      <c r="R253" s="33" t="e">
        <f>('Standard Cost Estimate'!$J253-'Standard Cost Estimate'!$G253)/'Standard Cost Estimate'!$G253</f>
        <v>#VALUE!</v>
      </c>
      <c r="S253" s="32" t="e">
        <f>('Standard Cost Estimate'!$J253-'Standard Cost Estimate'!$M253)/'Standard Cost Estimate'!$M253</f>
        <v>#VALUE!</v>
      </c>
      <c r="T253" s="31" t="e">
        <f>'Standard Cost Estimate'!$J253-'Standard Cost Estimate'!$G253</f>
        <v>#VALUE!</v>
      </c>
      <c r="U253" s="28" t="e">
        <f>RANK('Standard Cost Estimate'!$J253,'Standard Cost Estimate'!$J$3:$J$499)</f>
        <v>#VALUE!</v>
      </c>
      <c r="V253" s="34" t="e">
        <f>LARGE('Standard Cost Estimate'!$J$3:$J$499,COUNT(J$3:'Standard Cost Estimate'!$J253))+IF(ISNUMBER(V252),V252,0)</f>
        <v>#VALUE!</v>
      </c>
      <c r="W253" s="28" t="e">
        <f>IF(V253/J$500&lt;0.8,COUNT(V$3:V253)+1,1)</f>
        <v>#VALUE!</v>
      </c>
      <c r="X253" s="35" t="e">
        <f>IF('Standard Cost Estimate'!$U253&lt;=MAX('Standard Cost Estimate'!$W$3:$W$499),"YES","NO")</f>
        <v>#VALUE!</v>
      </c>
      <c r="Y253" s="36" t="e">
        <f>IF(AND('Standard Cost Estimate'!$X253="YES",OR('Standard Cost Estimate'!$R253&gt;0.2,'Standard Cost Estimate'!$R253&lt;-0.2)),"ANALYZE"," ")</f>
        <v>#VALUE!</v>
      </c>
      <c r="Z253" s="72" t="e">
        <f>IF(AND('Standard Cost Estimate'!$X253="YES",OR('Standard Cost Estimate'!$S253&gt;0.2,'Standard Cost Estimate'!$S253&lt;-0.2)),"ANALYZE"," ")</f>
        <v>#VALUE!</v>
      </c>
      <c r="AA253" s="67" t="e">
        <f>RANK('Standard Cost Estimate'!$G253,'Standard Cost Estimate'!$G$3:$G$499)</f>
        <v>#VALUE!</v>
      </c>
      <c r="AB253" s="68" t="e">
        <f>LARGE('Standard Cost Estimate'!$G$3:$G$499,COUNT(G$3:'Standard Cost Estimate'!$G253))+IF(ISNUMBER(AB252),AB252,0)</f>
        <v>#VALUE!</v>
      </c>
      <c r="AC253" s="67" t="e">
        <f>IF(AB253/G$500&lt;0.8,COUNT(V$3:V253)+1,1)</f>
        <v>#VALUE!</v>
      </c>
      <c r="AD253" s="93" t="e">
        <f>IF('Standard Cost Estimate'!$AA253&lt;=MAX('Standard Cost Estimate'!$AC$3:$AC$499),"YES","NO")</f>
        <v>#VALUE!</v>
      </c>
      <c r="AE253" s="94" t="e">
        <f>IF(AND('Standard Cost Estimate'!$AD253="YES",ABS('Standard Cost Estimate'!$R253)&gt;0.2),"ANALYZE"," ")</f>
        <v>#VALUE!</v>
      </c>
      <c r="AF253" s="77"/>
    </row>
    <row r="254" spans="1:32" ht="15" thickBot="1" x14ac:dyDescent="0.4">
      <c r="A254" s="50" t="e">
        <f>Table1[[#This Row],[Item Line Number]]</f>
        <v>#VALUE!</v>
      </c>
      <c r="B254" s="50" t="e">
        <f>Table1[[#This Row],[Item Number]]</f>
        <v>#VALUE!</v>
      </c>
      <c r="C254" s="51" t="e">
        <f>Table1[[#This Row],[Item Description]]</f>
        <v>#VALUE!</v>
      </c>
      <c r="D254" s="50" t="e">
        <f>Table1[[#This Row],[Quantity]]</f>
        <v>#VALUE!</v>
      </c>
      <c r="E254" s="50" t="e">
        <f>Table1[[#This Row],[Units]]</f>
        <v>#VALUE!</v>
      </c>
      <c r="F254" s="52" t="e">
        <f>Table1[[#This Row],[Engineer''s Estimate (EE)]]</f>
        <v>#VALUE!</v>
      </c>
      <c r="G254" s="53" t="e">
        <f>'Standard Cost Estimate'!$D254*'Standard Cost Estimate'!$F254</f>
        <v>#VALUE!</v>
      </c>
      <c r="H254" s="54" t="e">
        <f>'Standard Cost Estimate'!$G254/G$500</f>
        <v>#VALUE!</v>
      </c>
      <c r="I254" s="52" t="e">
        <f>Table1[[#This Row],[Low Bidder 
or CM/GC]]</f>
        <v>#VALUE!</v>
      </c>
      <c r="J254" s="53" t="e">
        <f>'Standard Cost Estimate'!$I254*'Standard Cost Estimate'!$D254</f>
        <v>#VALUE!</v>
      </c>
      <c r="K254" s="55" t="e">
        <f>'Standard Cost Estimate'!$J254/J$500</f>
        <v>#VALUE!</v>
      </c>
      <c r="L254" s="52" t="e">
        <f>TRIMMEAN(Table1[[#This Row],[Low Bidder 
or CM/GC]:[Bidder 23]],2/COUNT(Table1[[#This Row],[Low Bidder 
or CM/GC]:[Bidder 23]]))</f>
        <v>#VALUE!</v>
      </c>
      <c r="M254" s="53" t="e">
        <f>IF('Standard Cost Estimate'!$D254=0,0,'Standard Cost Estimate'!$D254*'Standard Cost Estimate'!$L254)</f>
        <v>#VALUE!</v>
      </c>
      <c r="N254" s="54" t="e">
        <f>'Standard Cost Estimate'!$M254/M$500</f>
        <v>#VALUE!</v>
      </c>
      <c r="O254" s="78" t="e">
        <f>MIN(Table1[[#This Row],[Low Bidder 
or CM/GC]:[Bidder 23]])*D254</f>
        <v>#VALUE!</v>
      </c>
      <c r="P254" s="65" t="e">
        <f>Table2[[#This Row],[LB
Amount]]</f>
        <v>#VALUE!</v>
      </c>
      <c r="Q254" s="79" t="e">
        <f>MAX(Table1[[#This Row],[Low Bidder 
or CM/GC]:[Bidder 23]])*D254</f>
        <v>#VALUE!</v>
      </c>
      <c r="R254" s="33" t="e">
        <f>('Standard Cost Estimate'!$J254-'Standard Cost Estimate'!$G254)/'Standard Cost Estimate'!$G254</f>
        <v>#VALUE!</v>
      </c>
      <c r="S254" s="32" t="e">
        <f>('Standard Cost Estimate'!$J254-'Standard Cost Estimate'!$M254)/'Standard Cost Estimate'!$M254</f>
        <v>#VALUE!</v>
      </c>
      <c r="T254" s="31" t="e">
        <f>'Standard Cost Estimate'!$J254-'Standard Cost Estimate'!$G254</f>
        <v>#VALUE!</v>
      </c>
      <c r="U254" s="28" t="e">
        <f>RANK('Standard Cost Estimate'!$J254,'Standard Cost Estimate'!$J$3:$J$499)</f>
        <v>#VALUE!</v>
      </c>
      <c r="V254" s="34" t="e">
        <f>LARGE('Standard Cost Estimate'!$J$3:$J$499,COUNT(J$3:'Standard Cost Estimate'!$J254))+IF(ISNUMBER(V253),V253,0)</f>
        <v>#VALUE!</v>
      </c>
      <c r="W254" s="28" t="e">
        <f>IF(V254/J$500&lt;0.8,COUNT(V$3:V254)+1,1)</f>
        <v>#VALUE!</v>
      </c>
      <c r="X254" s="35" t="e">
        <f>IF('Standard Cost Estimate'!$U254&lt;=MAX('Standard Cost Estimate'!$W$3:$W$499),"YES","NO")</f>
        <v>#VALUE!</v>
      </c>
      <c r="Y254" s="36" t="e">
        <f>IF(AND('Standard Cost Estimate'!$X254="YES",OR('Standard Cost Estimate'!$R254&gt;0.2,'Standard Cost Estimate'!$R254&lt;-0.2)),"ANALYZE"," ")</f>
        <v>#VALUE!</v>
      </c>
      <c r="Z254" s="72" t="e">
        <f>IF(AND('Standard Cost Estimate'!$X254="YES",OR('Standard Cost Estimate'!$S254&gt;0.2,'Standard Cost Estimate'!$S254&lt;-0.2)),"ANALYZE"," ")</f>
        <v>#VALUE!</v>
      </c>
      <c r="AA254" s="67" t="e">
        <f>RANK('Standard Cost Estimate'!$G254,'Standard Cost Estimate'!$G$3:$G$499)</f>
        <v>#VALUE!</v>
      </c>
      <c r="AB254" s="68" t="e">
        <f>LARGE('Standard Cost Estimate'!$G$3:$G$499,COUNT(G$3:'Standard Cost Estimate'!$G254))+IF(ISNUMBER(AB253),AB253,0)</f>
        <v>#VALUE!</v>
      </c>
      <c r="AC254" s="67" t="e">
        <f>IF(AB254/G$500&lt;0.8,COUNT(V$3:V254)+1,1)</f>
        <v>#VALUE!</v>
      </c>
      <c r="AD254" s="93" t="e">
        <f>IF('Standard Cost Estimate'!$AA254&lt;=MAX('Standard Cost Estimate'!$AC$3:$AC$499),"YES","NO")</f>
        <v>#VALUE!</v>
      </c>
      <c r="AE254" s="94" t="e">
        <f>IF(AND('Standard Cost Estimate'!$AD254="YES",ABS('Standard Cost Estimate'!$R254)&gt;0.2),"ANALYZE"," ")</f>
        <v>#VALUE!</v>
      </c>
      <c r="AF254" s="77"/>
    </row>
    <row r="255" spans="1:32" ht="15" thickBot="1" x14ac:dyDescent="0.4">
      <c r="A255" s="50" t="e">
        <f>Table1[[#This Row],[Item Line Number]]</f>
        <v>#VALUE!</v>
      </c>
      <c r="B255" s="50" t="e">
        <f>Table1[[#This Row],[Item Number]]</f>
        <v>#VALUE!</v>
      </c>
      <c r="C255" s="51" t="e">
        <f>Table1[[#This Row],[Item Description]]</f>
        <v>#VALUE!</v>
      </c>
      <c r="D255" s="50" t="e">
        <f>Table1[[#This Row],[Quantity]]</f>
        <v>#VALUE!</v>
      </c>
      <c r="E255" s="50" t="e">
        <f>Table1[[#This Row],[Units]]</f>
        <v>#VALUE!</v>
      </c>
      <c r="F255" s="52" t="e">
        <f>Table1[[#This Row],[Engineer''s Estimate (EE)]]</f>
        <v>#VALUE!</v>
      </c>
      <c r="G255" s="53" t="e">
        <f>'Standard Cost Estimate'!$D255*'Standard Cost Estimate'!$F255</f>
        <v>#VALUE!</v>
      </c>
      <c r="H255" s="54" t="e">
        <f>'Standard Cost Estimate'!$G255/G$500</f>
        <v>#VALUE!</v>
      </c>
      <c r="I255" s="52" t="e">
        <f>Table1[[#This Row],[Low Bidder 
or CM/GC]]</f>
        <v>#VALUE!</v>
      </c>
      <c r="J255" s="53" t="e">
        <f>'Standard Cost Estimate'!$I255*'Standard Cost Estimate'!$D255</f>
        <v>#VALUE!</v>
      </c>
      <c r="K255" s="55" t="e">
        <f>'Standard Cost Estimate'!$J255/J$500</f>
        <v>#VALUE!</v>
      </c>
      <c r="L255" s="52" t="e">
        <f>TRIMMEAN(Table1[[#This Row],[Low Bidder 
or CM/GC]:[Bidder 23]],2/COUNT(Table1[[#This Row],[Low Bidder 
or CM/GC]:[Bidder 23]]))</f>
        <v>#VALUE!</v>
      </c>
      <c r="M255" s="53" t="e">
        <f>IF('Standard Cost Estimate'!$D255=0,0,'Standard Cost Estimate'!$D255*'Standard Cost Estimate'!$L255)</f>
        <v>#VALUE!</v>
      </c>
      <c r="N255" s="54" t="e">
        <f>'Standard Cost Estimate'!$M255/M$500</f>
        <v>#VALUE!</v>
      </c>
      <c r="O255" s="78" t="e">
        <f>MIN(Table1[[#This Row],[Low Bidder 
or CM/GC]:[Bidder 23]])*D255</f>
        <v>#VALUE!</v>
      </c>
      <c r="P255" s="65" t="e">
        <f>Table2[[#This Row],[LB
Amount]]</f>
        <v>#VALUE!</v>
      </c>
      <c r="Q255" s="79" t="e">
        <f>MAX(Table1[[#This Row],[Low Bidder 
or CM/GC]:[Bidder 23]])*D255</f>
        <v>#VALUE!</v>
      </c>
      <c r="R255" s="33" t="e">
        <f>('Standard Cost Estimate'!$J255-'Standard Cost Estimate'!$G255)/'Standard Cost Estimate'!$G255</f>
        <v>#VALUE!</v>
      </c>
      <c r="S255" s="32" t="e">
        <f>('Standard Cost Estimate'!$J255-'Standard Cost Estimate'!$M255)/'Standard Cost Estimate'!$M255</f>
        <v>#VALUE!</v>
      </c>
      <c r="T255" s="31" t="e">
        <f>'Standard Cost Estimate'!$J255-'Standard Cost Estimate'!$G255</f>
        <v>#VALUE!</v>
      </c>
      <c r="U255" s="28" t="e">
        <f>RANK('Standard Cost Estimate'!$J255,'Standard Cost Estimate'!$J$3:$J$499)</f>
        <v>#VALUE!</v>
      </c>
      <c r="V255" s="34" t="e">
        <f>LARGE('Standard Cost Estimate'!$J$3:$J$499,COUNT(J$3:'Standard Cost Estimate'!$J255))+IF(ISNUMBER(V254),V254,0)</f>
        <v>#VALUE!</v>
      </c>
      <c r="W255" s="28" t="e">
        <f>IF(V255/J$500&lt;0.8,COUNT(V$3:V255)+1,1)</f>
        <v>#VALUE!</v>
      </c>
      <c r="X255" s="35" t="e">
        <f>IF('Standard Cost Estimate'!$U255&lt;=MAX('Standard Cost Estimate'!$W$3:$W$499),"YES","NO")</f>
        <v>#VALUE!</v>
      </c>
      <c r="Y255" s="36" t="e">
        <f>IF(AND('Standard Cost Estimate'!$X255="YES",OR('Standard Cost Estimate'!$R255&gt;0.2,'Standard Cost Estimate'!$R255&lt;-0.2)),"ANALYZE"," ")</f>
        <v>#VALUE!</v>
      </c>
      <c r="Z255" s="72" t="e">
        <f>IF(AND('Standard Cost Estimate'!$X255="YES",OR('Standard Cost Estimate'!$S255&gt;0.2,'Standard Cost Estimate'!$S255&lt;-0.2)),"ANALYZE"," ")</f>
        <v>#VALUE!</v>
      </c>
      <c r="AA255" s="67" t="e">
        <f>RANK('Standard Cost Estimate'!$G255,'Standard Cost Estimate'!$G$3:$G$499)</f>
        <v>#VALUE!</v>
      </c>
      <c r="AB255" s="68" t="e">
        <f>LARGE('Standard Cost Estimate'!$G$3:$G$499,COUNT(G$3:'Standard Cost Estimate'!$G255))+IF(ISNUMBER(AB254),AB254,0)</f>
        <v>#VALUE!</v>
      </c>
      <c r="AC255" s="67" t="e">
        <f>IF(AB255/G$500&lt;0.8,COUNT(V$3:V255)+1,1)</f>
        <v>#VALUE!</v>
      </c>
      <c r="AD255" s="93" t="e">
        <f>IF('Standard Cost Estimate'!$AA255&lt;=MAX('Standard Cost Estimate'!$AC$3:$AC$499),"YES","NO")</f>
        <v>#VALUE!</v>
      </c>
      <c r="AE255" s="94" t="e">
        <f>IF(AND('Standard Cost Estimate'!$AD255="YES",ABS('Standard Cost Estimate'!$R255)&gt;0.2),"ANALYZE"," ")</f>
        <v>#VALUE!</v>
      </c>
      <c r="AF255" s="77"/>
    </row>
    <row r="256" spans="1:32" ht="15" thickBot="1" x14ac:dyDescent="0.4">
      <c r="A256" s="50" t="e">
        <f>Table1[[#This Row],[Item Line Number]]</f>
        <v>#VALUE!</v>
      </c>
      <c r="B256" s="50" t="e">
        <f>Table1[[#This Row],[Item Number]]</f>
        <v>#VALUE!</v>
      </c>
      <c r="C256" s="51" t="e">
        <f>Table1[[#This Row],[Item Description]]</f>
        <v>#VALUE!</v>
      </c>
      <c r="D256" s="50" t="e">
        <f>Table1[[#This Row],[Quantity]]</f>
        <v>#VALUE!</v>
      </c>
      <c r="E256" s="50" t="e">
        <f>Table1[[#This Row],[Units]]</f>
        <v>#VALUE!</v>
      </c>
      <c r="F256" s="52" t="e">
        <f>Table1[[#This Row],[Engineer''s Estimate (EE)]]</f>
        <v>#VALUE!</v>
      </c>
      <c r="G256" s="53" t="e">
        <f>'Standard Cost Estimate'!$D256*'Standard Cost Estimate'!$F256</f>
        <v>#VALUE!</v>
      </c>
      <c r="H256" s="54" t="e">
        <f>'Standard Cost Estimate'!$G256/G$500</f>
        <v>#VALUE!</v>
      </c>
      <c r="I256" s="52" t="e">
        <f>Table1[[#This Row],[Low Bidder 
or CM/GC]]</f>
        <v>#VALUE!</v>
      </c>
      <c r="J256" s="53" t="e">
        <f>'Standard Cost Estimate'!$I256*'Standard Cost Estimate'!$D256</f>
        <v>#VALUE!</v>
      </c>
      <c r="K256" s="55" t="e">
        <f>'Standard Cost Estimate'!$J256/J$500</f>
        <v>#VALUE!</v>
      </c>
      <c r="L256" s="52" t="e">
        <f>TRIMMEAN(Table1[[#This Row],[Low Bidder 
or CM/GC]:[Bidder 23]],2/COUNT(Table1[[#This Row],[Low Bidder 
or CM/GC]:[Bidder 23]]))</f>
        <v>#VALUE!</v>
      </c>
      <c r="M256" s="53" t="e">
        <f>IF('Standard Cost Estimate'!$D256=0,0,'Standard Cost Estimate'!$D256*'Standard Cost Estimate'!$L256)</f>
        <v>#VALUE!</v>
      </c>
      <c r="N256" s="54" t="e">
        <f>'Standard Cost Estimate'!$M256/M$500</f>
        <v>#VALUE!</v>
      </c>
      <c r="O256" s="78" t="e">
        <f>MIN(Table1[[#This Row],[Low Bidder 
or CM/GC]:[Bidder 23]])*D256</f>
        <v>#VALUE!</v>
      </c>
      <c r="P256" s="65" t="e">
        <f>Table2[[#This Row],[LB
Amount]]</f>
        <v>#VALUE!</v>
      </c>
      <c r="Q256" s="79" t="e">
        <f>MAX(Table1[[#This Row],[Low Bidder 
or CM/GC]:[Bidder 23]])*D256</f>
        <v>#VALUE!</v>
      </c>
      <c r="R256" s="33" t="e">
        <f>('Standard Cost Estimate'!$J256-'Standard Cost Estimate'!$G256)/'Standard Cost Estimate'!$G256</f>
        <v>#VALUE!</v>
      </c>
      <c r="S256" s="32" t="e">
        <f>('Standard Cost Estimate'!$J256-'Standard Cost Estimate'!$M256)/'Standard Cost Estimate'!$M256</f>
        <v>#VALUE!</v>
      </c>
      <c r="T256" s="31" t="e">
        <f>'Standard Cost Estimate'!$J256-'Standard Cost Estimate'!$G256</f>
        <v>#VALUE!</v>
      </c>
      <c r="U256" s="28" t="e">
        <f>RANK('Standard Cost Estimate'!$J256,'Standard Cost Estimate'!$J$3:$J$499)</f>
        <v>#VALUE!</v>
      </c>
      <c r="V256" s="34" t="e">
        <f>LARGE('Standard Cost Estimate'!$J$3:$J$499,COUNT(J$3:'Standard Cost Estimate'!$J256))+IF(ISNUMBER(V255),V255,0)</f>
        <v>#VALUE!</v>
      </c>
      <c r="W256" s="28" t="e">
        <f>IF(V256/J$500&lt;0.8,COUNT(V$3:V256)+1,1)</f>
        <v>#VALUE!</v>
      </c>
      <c r="X256" s="35" t="e">
        <f>IF('Standard Cost Estimate'!$U256&lt;=MAX('Standard Cost Estimate'!$W$3:$W$499),"YES","NO")</f>
        <v>#VALUE!</v>
      </c>
      <c r="Y256" s="36" t="e">
        <f>IF(AND('Standard Cost Estimate'!$X256="YES",OR('Standard Cost Estimate'!$R256&gt;0.2,'Standard Cost Estimate'!$R256&lt;-0.2)),"ANALYZE"," ")</f>
        <v>#VALUE!</v>
      </c>
      <c r="Z256" s="72" t="e">
        <f>IF(AND('Standard Cost Estimate'!$X256="YES",OR('Standard Cost Estimate'!$S256&gt;0.2,'Standard Cost Estimate'!$S256&lt;-0.2)),"ANALYZE"," ")</f>
        <v>#VALUE!</v>
      </c>
      <c r="AA256" s="67" t="e">
        <f>RANK('Standard Cost Estimate'!$G256,'Standard Cost Estimate'!$G$3:$G$499)</f>
        <v>#VALUE!</v>
      </c>
      <c r="AB256" s="68" t="e">
        <f>LARGE('Standard Cost Estimate'!$G$3:$G$499,COUNT(G$3:'Standard Cost Estimate'!$G256))+IF(ISNUMBER(AB255),AB255,0)</f>
        <v>#VALUE!</v>
      </c>
      <c r="AC256" s="67" t="e">
        <f>IF(AB256/G$500&lt;0.8,COUNT(V$3:V256)+1,1)</f>
        <v>#VALUE!</v>
      </c>
      <c r="AD256" s="93" t="e">
        <f>IF('Standard Cost Estimate'!$AA256&lt;=MAX('Standard Cost Estimate'!$AC$3:$AC$499),"YES","NO")</f>
        <v>#VALUE!</v>
      </c>
      <c r="AE256" s="94" t="e">
        <f>IF(AND('Standard Cost Estimate'!$AD256="YES",ABS('Standard Cost Estimate'!$R256)&gt;0.2),"ANALYZE"," ")</f>
        <v>#VALUE!</v>
      </c>
      <c r="AF256" s="77"/>
    </row>
    <row r="257" spans="1:32" ht="15" thickBot="1" x14ac:dyDescent="0.4">
      <c r="A257" s="50" t="e">
        <f>Table1[[#This Row],[Item Line Number]]</f>
        <v>#VALUE!</v>
      </c>
      <c r="B257" s="50" t="e">
        <f>Table1[[#This Row],[Item Number]]</f>
        <v>#VALUE!</v>
      </c>
      <c r="C257" s="51" t="e">
        <f>Table1[[#This Row],[Item Description]]</f>
        <v>#VALUE!</v>
      </c>
      <c r="D257" s="50" t="e">
        <f>Table1[[#This Row],[Quantity]]</f>
        <v>#VALUE!</v>
      </c>
      <c r="E257" s="50" t="e">
        <f>Table1[[#This Row],[Units]]</f>
        <v>#VALUE!</v>
      </c>
      <c r="F257" s="52" t="e">
        <f>Table1[[#This Row],[Engineer''s Estimate (EE)]]</f>
        <v>#VALUE!</v>
      </c>
      <c r="G257" s="53" t="e">
        <f>'Standard Cost Estimate'!$D257*'Standard Cost Estimate'!$F257</f>
        <v>#VALUE!</v>
      </c>
      <c r="H257" s="54" t="e">
        <f>'Standard Cost Estimate'!$G257/G$500</f>
        <v>#VALUE!</v>
      </c>
      <c r="I257" s="52" t="e">
        <f>Table1[[#This Row],[Low Bidder 
or CM/GC]]</f>
        <v>#VALUE!</v>
      </c>
      <c r="J257" s="53" t="e">
        <f>'Standard Cost Estimate'!$I257*'Standard Cost Estimate'!$D257</f>
        <v>#VALUE!</v>
      </c>
      <c r="K257" s="55" t="e">
        <f>'Standard Cost Estimate'!$J257/J$500</f>
        <v>#VALUE!</v>
      </c>
      <c r="L257" s="52" t="e">
        <f>TRIMMEAN(Table1[[#This Row],[Low Bidder 
or CM/GC]:[Bidder 23]],2/COUNT(Table1[[#This Row],[Low Bidder 
or CM/GC]:[Bidder 23]]))</f>
        <v>#VALUE!</v>
      </c>
      <c r="M257" s="53" t="e">
        <f>IF('Standard Cost Estimate'!$D257=0,0,'Standard Cost Estimate'!$D257*'Standard Cost Estimate'!$L257)</f>
        <v>#VALUE!</v>
      </c>
      <c r="N257" s="54" t="e">
        <f>'Standard Cost Estimate'!$M257/M$500</f>
        <v>#VALUE!</v>
      </c>
      <c r="O257" s="78" t="e">
        <f>MIN(Table1[[#This Row],[Low Bidder 
or CM/GC]:[Bidder 23]])*D257</f>
        <v>#VALUE!</v>
      </c>
      <c r="P257" s="65" t="e">
        <f>Table2[[#This Row],[LB
Amount]]</f>
        <v>#VALUE!</v>
      </c>
      <c r="Q257" s="79" t="e">
        <f>MAX(Table1[[#This Row],[Low Bidder 
or CM/GC]:[Bidder 23]])*D257</f>
        <v>#VALUE!</v>
      </c>
      <c r="R257" s="33" t="e">
        <f>('Standard Cost Estimate'!$J257-'Standard Cost Estimate'!$G257)/'Standard Cost Estimate'!$G257</f>
        <v>#VALUE!</v>
      </c>
      <c r="S257" s="32" t="e">
        <f>('Standard Cost Estimate'!$J257-'Standard Cost Estimate'!$M257)/'Standard Cost Estimate'!$M257</f>
        <v>#VALUE!</v>
      </c>
      <c r="T257" s="31" t="e">
        <f>'Standard Cost Estimate'!$J257-'Standard Cost Estimate'!$G257</f>
        <v>#VALUE!</v>
      </c>
      <c r="U257" s="28" t="e">
        <f>RANK('Standard Cost Estimate'!$J257,'Standard Cost Estimate'!$J$3:$J$499)</f>
        <v>#VALUE!</v>
      </c>
      <c r="V257" s="34" t="e">
        <f>LARGE('Standard Cost Estimate'!$J$3:$J$499,COUNT(J$3:'Standard Cost Estimate'!$J257))+IF(ISNUMBER(V256),V256,0)</f>
        <v>#VALUE!</v>
      </c>
      <c r="W257" s="28" t="e">
        <f>IF(V257/J$500&lt;0.8,COUNT(V$3:V257)+1,1)</f>
        <v>#VALUE!</v>
      </c>
      <c r="X257" s="35" t="e">
        <f>IF('Standard Cost Estimate'!$U257&lt;=MAX('Standard Cost Estimate'!$W$3:$W$499),"YES","NO")</f>
        <v>#VALUE!</v>
      </c>
      <c r="Y257" s="36" t="e">
        <f>IF(AND('Standard Cost Estimate'!$X257="YES",OR('Standard Cost Estimate'!$R257&gt;0.2,'Standard Cost Estimate'!$R257&lt;-0.2)),"ANALYZE"," ")</f>
        <v>#VALUE!</v>
      </c>
      <c r="Z257" s="72" t="e">
        <f>IF(AND('Standard Cost Estimate'!$X257="YES",OR('Standard Cost Estimate'!$S257&gt;0.2,'Standard Cost Estimate'!$S257&lt;-0.2)),"ANALYZE"," ")</f>
        <v>#VALUE!</v>
      </c>
      <c r="AA257" s="67" t="e">
        <f>RANK('Standard Cost Estimate'!$G257,'Standard Cost Estimate'!$G$3:$G$499)</f>
        <v>#VALUE!</v>
      </c>
      <c r="AB257" s="68" t="e">
        <f>LARGE('Standard Cost Estimate'!$G$3:$G$499,COUNT(G$3:'Standard Cost Estimate'!$G257))+IF(ISNUMBER(AB256),AB256,0)</f>
        <v>#VALUE!</v>
      </c>
      <c r="AC257" s="67" t="e">
        <f>IF(AB257/G$500&lt;0.8,COUNT(V$3:V257)+1,1)</f>
        <v>#VALUE!</v>
      </c>
      <c r="AD257" s="93" t="e">
        <f>IF('Standard Cost Estimate'!$AA257&lt;=MAX('Standard Cost Estimate'!$AC$3:$AC$499),"YES","NO")</f>
        <v>#VALUE!</v>
      </c>
      <c r="AE257" s="94" t="e">
        <f>IF(AND('Standard Cost Estimate'!$AD257="YES",ABS('Standard Cost Estimate'!$R257)&gt;0.2),"ANALYZE"," ")</f>
        <v>#VALUE!</v>
      </c>
      <c r="AF257" s="77"/>
    </row>
    <row r="258" spans="1:32" ht="15" thickBot="1" x14ac:dyDescent="0.4">
      <c r="A258" s="50" t="e">
        <f>Table1[[#This Row],[Item Line Number]]</f>
        <v>#VALUE!</v>
      </c>
      <c r="B258" s="50" t="e">
        <f>Table1[[#This Row],[Item Number]]</f>
        <v>#VALUE!</v>
      </c>
      <c r="C258" s="51" t="e">
        <f>Table1[[#This Row],[Item Description]]</f>
        <v>#VALUE!</v>
      </c>
      <c r="D258" s="50" t="e">
        <f>Table1[[#This Row],[Quantity]]</f>
        <v>#VALUE!</v>
      </c>
      <c r="E258" s="50" t="e">
        <f>Table1[[#This Row],[Units]]</f>
        <v>#VALUE!</v>
      </c>
      <c r="F258" s="52" t="e">
        <f>Table1[[#This Row],[Engineer''s Estimate (EE)]]</f>
        <v>#VALUE!</v>
      </c>
      <c r="G258" s="53" t="e">
        <f>'Standard Cost Estimate'!$D258*'Standard Cost Estimate'!$F258</f>
        <v>#VALUE!</v>
      </c>
      <c r="H258" s="54" t="e">
        <f>'Standard Cost Estimate'!$G258/G$500</f>
        <v>#VALUE!</v>
      </c>
      <c r="I258" s="52" t="e">
        <f>Table1[[#This Row],[Low Bidder 
or CM/GC]]</f>
        <v>#VALUE!</v>
      </c>
      <c r="J258" s="53" t="e">
        <f>'Standard Cost Estimate'!$I258*'Standard Cost Estimate'!$D258</f>
        <v>#VALUE!</v>
      </c>
      <c r="K258" s="55" t="e">
        <f>'Standard Cost Estimate'!$J258/J$500</f>
        <v>#VALUE!</v>
      </c>
      <c r="L258" s="52" t="e">
        <f>TRIMMEAN(Table1[[#This Row],[Low Bidder 
or CM/GC]:[Bidder 23]],2/COUNT(Table1[[#This Row],[Low Bidder 
or CM/GC]:[Bidder 23]]))</f>
        <v>#VALUE!</v>
      </c>
      <c r="M258" s="53" t="e">
        <f>IF('Standard Cost Estimate'!$D258=0,0,'Standard Cost Estimate'!$D258*'Standard Cost Estimate'!$L258)</f>
        <v>#VALUE!</v>
      </c>
      <c r="N258" s="54" t="e">
        <f>'Standard Cost Estimate'!$M258/M$500</f>
        <v>#VALUE!</v>
      </c>
      <c r="O258" s="78" t="e">
        <f>MIN(Table1[[#This Row],[Low Bidder 
or CM/GC]:[Bidder 23]])*D258</f>
        <v>#VALUE!</v>
      </c>
      <c r="P258" s="65" t="e">
        <f>Table2[[#This Row],[LB
Amount]]</f>
        <v>#VALUE!</v>
      </c>
      <c r="Q258" s="79" t="e">
        <f>MAX(Table1[[#This Row],[Low Bidder 
or CM/GC]:[Bidder 23]])*D258</f>
        <v>#VALUE!</v>
      </c>
      <c r="R258" s="33" t="e">
        <f>('Standard Cost Estimate'!$J258-'Standard Cost Estimate'!$G258)/'Standard Cost Estimate'!$G258</f>
        <v>#VALUE!</v>
      </c>
      <c r="S258" s="32" t="e">
        <f>('Standard Cost Estimate'!$J258-'Standard Cost Estimate'!$M258)/'Standard Cost Estimate'!$M258</f>
        <v>#VALUE!</v>
      </c>
      <c r="T258" s="31" t="e">
        <f>'Standard Cost Estimate'!$J258-'Standard Cost Estimate'!$G258</f>
        <v>#VALUE!</v>
      </c>
      <c r="U258" s="28" t="e">
        <f>RANK('Standard Cost Estimate'!$J258,'Standard Cost Estimate'!$J$3:$J$499)</f>
        <v>#VALUE!</v>
      </c>
      <c r="V258" s="34" t="e">
        <f>LARGE('Standard Cost Estimate'!$J$3:$J$499,COUNT(J$3:'Standard Cost Estimate'!$J258))+IF(ISNUMBER(V257),V257,0)</f>
        <v>#VALUE!</v>
      </c>
      <c r="W258" s="28" t="e">
        <f>IF(V258/J$500&lt;0.8,COUNT(V$3:V258)+1,1)</f>
        <v>#VALUE!</v>
      </c>
      <c r="X258" s="35" t="e">
        <f>IF('Standard Cost Estimate'!$U258&lt;=MAX('Standard Cost Estimate'!$W$3:$W$499),"YES","NO")</f>
        <v>#VALUE!</v>
      </c>
      <c r="Y258" s="36" t="e">
        <f>IF(AND('Standard Cost Estimate'!$X258="YES",OR('Standard Cost Estimate'!$R258&gt;0.2,'Standard Cost Estimate'!$R258&lt;-0.2)),"ANALYZE"," ")</f>
        <v>#VALUE!</v>
      </c>
      <c r="Z258" s="72" t="e">
        <f>IF(AND('Standard Cost Estimate'!$X258="YES",OR('Standard Cost Estimate'!$S258&gt;0.2,'Standard Cost Estimate'!$S258&lt;-0.2)),"ANALYZE"," ")</f>
        <v>#VALUE!</v>
      </c>
      <c r="AA258" s="67" t="e">
        <f>RANK('Standard Cost Estimate'!$G258,'Standard Cost Estimate'!$G$3:$G$499)</f>
        <v>#VALUE!</v>
      </c>
      <c r="AB258" s="68" t="e">
        <f>LARGE('Standard Cost Estimate'!$G$3:$G$499,COUNT(G$3:'Standard Cost Estimate'!$G258))+IF(ISNUMBER(AB257),AB257,0)</f>
        <v>#VALUE!</v>
      </c>
      <c r="AC258" s="67" t="e">
        <f>IF(AB258/G$500&lt;0.8,COUNT(V$3:V258)+1,1)</f>
        <v>#VALUE!</v>
      </c>
      <c r="AD258" s="93" t="e">
        <f>IF('Standard Cost Estimate'!$AA258&lt;=MAX('Standard Cost Estimate'!$AC$3:$AC$499),"YES","NO")</f>
        <v>#VALUE!</v>
      </c>
      <c r="AE258" s="94" t="e">
        <f>IF(AND('Standard Cost Estimate'!$AD258="YES",ABS('Standard Cost Estimate'!$R258)&gt;0.2),"ANALYZE"," ")</f>
        <v>#VALUE!</v>
      </c>
      <c r="AF258" s="77"/>
    </row>
    <row r="259" spans="1:32" ht="15" thickBot="1" x14ac:dyDescent="0.4">
      <c r="A259" s="50" t="e">
        <f>Table1[[#This Row],[Item Line Number]]</f>
        <v>#VALUE!</v>
      </c>
      <c r="B259" s="50" t="e">
        <f>Table1[[#This Row],[Item Number]]</f>
        <v>#VALUE!</v>
      </c>
      <c r="C259" s="51" t="e">
        <f>Table1[[#This Row],[Item Description]]</f>
        <v>#VALUE!</v>
      </c>
      <c r="D259" s="50" t="e">
        <f>Table1[[#This Row],[Quantity]]</f>
        <v>#VALUE!</v>
      </c>
      <c r="E259" s="50" t="e">
        <f>Table1[[#This Row],[Units]]</f>
        <v>#VALUE!</v>
      </c>
      <c r="F259" s="52" t="e">
        <f>Table1[[#This Row],[Engineer''s Estimate (EE)]]</f>
        <v>#VALUE!</v>
      </c>
      <c r="G259" s="53" t="e">
        <f>'Standard Cost Estimate'!$D259*'Standard Cost Estimate'!$F259</f>
        <v>#VALUE!</v>
      </c>
      <c r="H259" s="54" t="e">
        <f>'Standard Cost Estimate'!$G259/G$500</f>
        <v>#VALUE!</v>
      </c>
      <c r="I259" s="52" t="e">
        <f>Table1[[#This Row],[Low Bidder 
or CM/GC]]</f>
        <v>#VALUE!</v>
      </c>
      <c r="J259" s="53" t="e">
        <f>'Standard Cost Estimate'!$I259*'Standard Cost Estimate'!$D259</f>
        <v>#VALUE!</v>
      </c>
      <c r="K259" s="55" t="e">
        <f>'Standard Cost Estimate'!$J259/J$500</f>
        <v>#VALUE!</v>
      </c>
      <c r="L259" s="52" t="e">
        <f>TRIMMEAN(Table1[[#This Row],[Low Bidder 
or CM/GC]:[Bidder 23]],2/COUNT(Table1[[#This Row],[Low Bidder 
or CM/GC]:[Bidder 23]]))</f>
        <v>#VALUE!</v>
      </c>
      <c r="M259" s="53" t="e">
        <f>IF('Standard Cost Estimate'!$D259=0,0,'Standard Cost Estimate'!$D259*'Standard Cost Estimate'!$L259)</f>
        <v>#VALUE!</v>
      </c>
      <c r="N259" s="54" t="e">
        <f>'Standard Cost Estimate'!$M259/M$500</f>
        <v>#VALUE!</v>
      </c>
      <c r="O259" s="78" t="e">
        <f>MIN(Table1[[#This Row],[Low Bidder 
or CM/GC]:[Bidder 23]])*D259</f>
        <v>#VALUE!</v>
      </c>
      <c r="P259" s="65" t="e">
        <f>Table2[[#This Row],[LB
Amount]]</f>
        <v>#VALUE!</v>
      </c>
      <c r="Q259" s="79" t="e">
        <f>MAX(Table1[[#This Row],[Low Bidder 
or CM/GC]:[Bidder 23]])*D259</f>
        <v>#VALUE!</v>
      </c>
      <c r="R259" s="33" t="e">
        <f>('Standard Cost Estimate'!$J259-'Standard Cost Estimate'!$G259)/'Standard Cost Estimate'!$G259</f>
        <v>#VALUE!</v>
      </c>
      <c r="S259" s="32" t="e">
        <f>('Standard Cost Estimate'!$J259-'Standard Cost Estimate'!$M259)/'Standard Cost Estimate'!$M259</f>
        <v>#VALUE!</v>
      </c>
      <c r="T259" s="31" t="e">
        <f>'Standard Cost Estimate'!$J259-'Standard Cost Estimate'!$G259</f>
        <v>#VALUE!</v>
      </c>
      <c r="U259" s="28" t="e">
        <f>RANK('Standard Cost Estimate'!$J259,'Standard Cost Estimate'!$J$3:$J$499)</f>
        <v>#VALUE!</v>
      </c>
      <c r="V259" s="34" t="e">
        <f>LARGE('Standard Cost Estimate'!$J$3:$J$499,COUNT(J$3:'Standard Cost Estimate'!$J259))+IF(ISNUMBER(V258),V258,0)</f>
        <v>#VALUE!</v>
      </c>
      <c r="W259" s="28" t="e">
        <f>IF(V259/J$500&lt;0.8,COUNT(V$3:V259)+1,1)</f>
        <v>#VALUE!</v>
      </c>
      <c r="X259" s="35" t="e">
        <f>IF('Standard Cost Estimate'!$U259&lt;=MAX('Standard Cost Estimate'!$W$3:$W$499),"YES","NO")</f>
        <v>#VALUE!</v>
      </c>
      <c r="Y259" s="36" t="e">
        <f>IF(AND('Standard Cost Estimate'!$X259="YES",OR('Standard Cost Estimate'!$R259&gt;0.2,'Standard Cost Estimate'!$R259&lt;-0.2)),"ANALYZE"," ")</f>
        <v>#VALUE!</v>
      </c>
      <c r="Z259" s="72" t="e">
        <f>IF(AND('Standard Cost Estimate'!$X259="YES",OR('Standard Cost Estimate'!$S259&gt;0.2,'Standard Cost Estimate'!$S259&lt;-0.2)),"ANALYZE"," ")</f>
        <v>#VALUE!</v>
      </c>
      <c r="AA259" s="67" t="e">
        <f>RANK('Standard Cost Estimate'!$G259,'Standard Cost Estimate'!$G$3:$G$499)</f>
        <v>#VALUE!</v>
      </c>
      <c r="AB259" s="68" t="e">
        <f>LARGE('Standard Cost Estimate'!$G$3:$G$499,COUNT(G$3:'Standard Cost Estimate'!$G259))+IF(ISNUMBER(AB258),AB258,0)</f>
        <v>#VALUE!</v>
      </c>
      <c r="AC259" s="67" t="e">
        <f>IF(AB259/G$500&lt;0.8,COUNT(V$3:V259)+1,1)</f>
        <v>#VALUE!</v>
      </c>
      <c r="AD259" s="93" t="e">
        <f>IF('Standard Cost Estimate'!$AA259&lt;=MAX('Standard Cost Estimate'!$AC$3:$AC$499),"YES","NO")</f>
        <v>#VALUE!</v>
      </c>
      <c r="AE259" s="94" t="e">
        <f>IF(AND('Standard Cost Estimate'!$AD259="YES",ABS('Standard Cost Estimate'!$R259)&gt;0.2),"ANALYZE"," ")</f>
        <v>#VALUE!</v>
      </c>
      <c r="AF259" s="77"/>
    </row>
    <row r="260" spans="1:32" ht="15" thickBot="1" x14ac:dyDescent="0.4">
      <c r="A260" s="50" t="e">
        <f>Table1[[#This Row],[Item Line Number]]</f>
        <v>#VALUE!</v>
      </c>
      <c r="B260" s="50" t="e">
        <f>Table1[[#This Row],[Item Number]]</f>
        <v>#VALUE!</v>
      </c>
      <c r="C260" s="51" t="e">
        <f>Table1[[#This Row],[Item Description]]</f>
        <v>#VALUE!</v>
      </c>
      <c r="D260" s="50" t="e">
        <f>Table1[[#This Row],[Quantity]]</f>
        <v>#VALUE!</v>
      </c>
      <c r="E260" s="50" t="e">
        <f>Table1[[#This Row],[Units]]</f>
        <v>#VALUE!</v>
      </c>
      <c r="F260" s="52" t="e">
        <f>Table1[[#This Row],[Engineer''s Estimate (EE)]]</f>
        <v>#VALUE!</v>
      </c>
      <c r="G260" s="53" t="e">
        <f>'Standard Cost Estimate'!$D260*'Standard Cost Estimate'!$F260</f>
        <v>#VALUE!</v>
      </c>
      <c r="H260" s="54" t="e">
        <f>'Standard Cost Estimate'!$G260/G$500</f>
        <v>#VALUE!</v>
      </c>
      <c r="I260" s="52" t="e">
        <f>Table1[[#This Row],[Low Bidder 
or CM/GC]]</f>
        <v>#VALUE!</v>
      </c>
      <c r="J260" s="53" t="e">
        <f>'Standard Cost Estimate'!$I260*'Standard Cost Estimate'!$D260</f>
        <v>#VALUE!</v>
      </c>
      <c r="K260" s="55" t="e">
        <f>'Standard Cost Estimate'!$J260/J$500</f>
        <v>#VALUE!</v>
      </c>
      <c r="L260" s="52" t="e">
        <f>TRIMMEAN(Table1[[#This Row],[Low Bidder 
or CM/GC]:[Bidder 23]],2/COUNT(Table1[[#This Row],[Low Bidder 
or CM/GC]:[Bidder 23]]))</f>
        <v>#VALUE!</v>
      </c>
      <c r="M260" s="53" t="e">
        <f>IF('Standard Cost Estimate'!$D260=0,0,'Standard Cost Estimate'!$D260*'Standard Cost Estimate'!$L260)</f>
        <v>#VALUE!</v>
      </c>
      <c r="N260" s="54" t="e">
        <f>'Standard Cost Estimate'!$M260/M$500</f>
        <v>#VALUE!</v>
      </c>
      <c r="O260" s="78" t="e">
        <f>MIN(Table1[[#This Row],[Low Bidder 
or CM/GC]:[Bidder 23]])*D260</f>
        <v>#VALUE!</v>
      </c>
      <c r="P260" s="65" t="e">
        <f>Table2[[#This Row],[LB
Amount]]</f>
        <v>#VALUE!</v>
      </c>
      <c r="Q260" s="79" t="e">
        <f>MAX(Table1[[#This Row],[Low Bidder 
or CM/GC]:[Bidder 23]])*D260</f>
        <v>#VALUE!</v>
      </c>
      <c r="R260" s="33" t="e">
        <f>('Standard Cost Estimate'!$J260-'Standard Cost Estimate'!$G260)/'Standard Cost Estimate'!$G260</f>
        <v>#VALUE!</v>
      </c>
      <c r="S260" s="32" t="e">
        <f>('Standard Cost Estimate'!$J260-'Standard Cost Estimate'!$M260)/'Standard Cost Estimate'!$M260</f>
        <v>#VALUE!</v>
      </c>
      <c r="T260" s="31" t="e">
        <f>'Standard Cost Estimate'!$J260-'Standard Cost Estimate'!$G260</f>
        <v>#VALUE!</v>
      </c>
      <c r="U260" s="28" t="e">
        <f>RANK('Standard Cost Estimate'!$J260,'Standard Cost Estimate'!$J$3:$J$499)</f>
        <v>#VALUE!</v>
      </c>
      <c r="V260" s="34" t="e">
        <f>LARGE('Standard Cost Estimate'!$J$3:$J$499,COUNT(J$3:'Standard Cost Estimate'!$J260))+IF(ISNUMBER(V259),V259,0)</f>
        <v>#VALUE!</v>
      </c>
      <c r="W260" s="28" t="e">
        <f>IF(V260/J$500&lt;0.8,COUNT(V$3:V260)+1,1)</f>
        <v>#VALUE!</v>
      </c>
      <c r="X260" s="35" t="e">
        <f>IF('Standard Cost Estimate'!$U260&lt;=MAX('Standard Cost Estimate'!$W$3:$W$499),"YES","NO")</f>
        <v>#VALUE!</v>
      </c>
      <c r="Y260" s="36" t="e">
        <f>IF(AND('Standard Cost Estimate'!$X260="YES",OR('Standard Cost Estimate'!$R260&gt;0.2,'Standard Cost Estimate'!$R260&lt;-0.2)),"ANALYZE"," ")</f>
        <v>#VALUE!</v>
      </c>
      <c r="Z260" s="72" t="e">
        <f>IF(AND('Standard Cost Estimate'!$X260="YES",OR('Standard Cost Estimate'!$S260&gt;0.2,'Standard Cost Estimate'!$S260&lt;-0.2)),"ANALYZE"," ")</f>
        <v>#VALUE!</v>
      </c>
      <c r="AA260" s="67" t="e">
        <f>RANK('Standard Cost Estimate'!$G260,'Standard Cost Estimate'!$G$3:$G$499)</f>
        <v>#VALUE!</v>
      </c>
      <c r="AB260" s="68" t="e">
        <f>LARGE('Standard Cost Estimate'!$G$3:$G$499,COUNT(G$3:'Standard Cost Estimate'!$G260))+IF(ISNUMBER(AB259),AB259,0)</f>
        <v>#VALUE!</v>
      </c>
      <c r="AC260" s="67" t="e">
        <f>IF(AB260/G$500&lt;0.8,COUNT(V$3:V260)+1,1)</f>
        <v>#VALUE!</v>
      </c>
      <c r="AD260" s="93" t="e">
        <f>IF('Standard Cost Estimate'!$AA260&lt;=MAX('Standard Cost Estimate'!$AC$3:$AC$499),"YES","NO")</f>
        <v>#VALUE!</v>
      </c>
      <c r="AE260" s="94" t="e">
        <f>IF(AND('Standard Cost Estimate'!$AD260="YES",ABS('Standard Cost Estimate'!$R260)&gt;0.2),"ANALYZE"," ")</f>
        <v>#VALUE!</v>
      </c>
      <c r="AF260" s="77"/>
    </row>
    <row r="261" spans="1:32" ht="15" thickBot="1" x14ac:dyDescent="0.4">
      <c r="A261" s="50" t="e">
        <f>Table1[[#This Row],[Item Line Number]]</f>
        <v>#VALUE!</v>
      </c>
      <c r="B261" s="50" t="e">
        <f>Table1[[#This Row],[Item Number]]</f>
        <v>#VALUE!</v>
      </c>
      <c r="C261" s="51" t="e">
        <f>Table1[[#This Row],[Item Description]]</f>
        <v>#VALUE!</v>
      </c>
      <c r="D261" s="50" t="e">
        <f>Table1[[#This Row],[Quantity]]</f>
        <v>#VALUE!</v>
      </c>
      <c r="E261" s="50" t="e">
        <f>Table1[[#This Row],[Units]]</f>
        <v>#VALUE!</v>
      </c>
      <c r="F261" s="52" t="e">
        <f>Table1[[#This Row],[Engineer''s Estimate (EE)]]</f>
        <v>#VALUE!</v>
      </c>
      <c r="G261" s="53" t="e">
        <f>'Standard Cost Estimate'!$D261*'Standard Cost Estimate'!$F261</f>
        <v>#VALUE!</v>
      </c>
      <c r="H261" s="54" t="e">
        <f>'Standard Cost Estimate'!$G261/G$500</f>
        <v>#VALUE!</v>
      </c>
      <c r="I261" s="52" t="e">
        <f>Table1[[#This Row],[Low Bidder 
or CM/GC]]</f>
        <v>#VALUE!</v>
      </c>
      <c r="J261" s="53" t="e">
        <f>'Standard Cost Estimate'!$I261*'Standard Cost Estimate'!$D261</f>
        <v>#VALUE!</v>
      </c>
      <c r="K261" s="55" t="e">
        <f>'Standard Cost Estimate'!$J261/J$500</f>
        <v>#VALUE!</v>
      </c>
      <c r="L261" s="52" t="e">
        <f>TRIMMEAN(Table1[[#This Row],[Low Bidder 
or CM/GC]:[Bidder 23]],2/COUNT(Table1[[#This Row],[Low Bidder 
or CM/GC]:[Bidder 23]]))</f>
        <v>#VALUE!</v>
      </c>
      <c r="M261" s="53" t="e">
        <f>IF('Standard Cost Estimate'!$D261=0,0,'Standard Cost Estimate'!$D261*'Standard Cost Estimate'!$L261)</f>
        <v>#VALUE!</v>
      </c>
      <c r="N261" s="54" t="e">
        <f>'Standard Cost Estimate'!$M261/M$500</f>
        <v>#VALUE!</v>
      </c>
      <c r="O261" s="78" t="e">
        <f>MIN(Table1[[#This Row],[Low Bidder 
or CM/GC]:[Bidder 23]])*D261</f>
        <v>#VALUE!</v>
      </c>
      <c r="P261" s="65" t="e">
        <f>Table2[[#This Row],[LB
Amount]]</f>
        <v>#VALUE!</v>
      </c>
      <c r="Q261" s="79" t="e">
        <f>MAX(Table1[[#This Row],[Low Bidder 
or CM/GC]:[Bidder 23]])*D261</f>
        <v>#VALUE!</v>
      </c>
      <c r="R261" s="33" t="e">
        <f>('Standard Cost Estimate'!$J261-'Standard Cost Estimate'!$G261)/'Standard Cost Estimate'!$G261</f>
        <v>#VALUE!</v>
      </c>
      <c r="S261" s="32" t="e">
        <f>('Standard Cost Estimate'!$J261-'Standard Cost Estimate'!$M261)/'Standard Cost Estimate'!$M261</f>
        <v>#VALUE!</v>
      </c>
      <c r="T261" s="31" t="e">
        <f>'Standard Cost Estimate'!$J261-'Standard Cost Estimate'!$G261</f>
        <v>#VALUE!</v>
      </c>
      <c r="U261" s="28" t="e">
        <f>RANK('Standard Cost Estimate'!$J261,'Standard Cost Estimate'!$J$3:$J$499)</f>
        <v>#VALUE!</v>
      </c>
      <c r="V261" s="34" t="e">
        <f>LARGE('Standard Cost Estimate'!$J$3:$J$499,COUNT(J$3:'Standard Cost Estimate'!$J261))+IF(ISNUMBER(V260),V260,0)</f>
        <v>#VALUE!</v>
      </c>
      <c r="W261" s="28" t="e">
        <f>IF(V261/J$500&lt;0.8,COUNT(V$3:V261)+1,1)</f>
        <v>#VALUE!</v>
      </c>
      <c r="X261" s="35" t="e">
        <f>IF('Standard Cost Estimate'!$U261&lt;=MAX('Standard Cost Estimate'!$W$3:$W$499),"YES","NO")</f>
        <v>#VALUE!</v>
      </c>
      <c r="Y261" s="36" t="e">
        <f>IF(AND('Standard Cost Estimate'!$X261="YES",OR('Standard Cost Estimate'!$R261&gt;0.2,'Standard Cost Estimate'!$R261&lt;-0.2)),"ANALYZE"," ")</f>
        <v>#VALUE!</v>
      </c>
      <c r="Z261" s="72" t="e">
        <f>IF(AND('Standard Cost Estimate'!$X261="YES",OR('Standard Cost Estimate'!$S261&gt;0.2,'Standard Cost Estimate'!$S261&lt;-0.2)),"ANALYZE"," ")</f>
        <v>#VALUE!</v>
      </c>
      <c r="AA261" s="67" t="e">
        <f>RANK('Standard Cost Estimate'!$G261,'Standard Cost Estimate'!$G$3:$G$499)</f>
        <v>#VALUE!</v>
      </c>
      <c r="AB261" s="68" t="e">
        <f>LARGE('Standard Cost Estimate'!$G$3:$G$499,COUNT(G$3:'Standard Cost Estimate'!$G261))+IF(ISNUMBER(AB260),AB260,0)</f>
        <v>#VALUE!</v>
      </c>
      <c r="AC261" s="67" t="e">
        <f>IF(AB261/G$500&lt;0.8,COUNT(V$3:V261)+1,1)</f>
        <v>#VALUE!</v>
      </c>
      <c r="AD261" s="93" t="e">
        <f>IF('Standard Cost Estimate'!$AA261&lt;=MAX('Standard Cost Estimate'!$AC$3:$AC$499),"YES","NO")</f>
        <v>#VALUE!</v>
      </c>
      <c r="AE261" s="94" t="e">
        <f>IF(AND('Standard Cost Estimate'!$AD261="YES",ABS('Standard Cost Estimate'!$R261)&gt;0.2),"ANALYZE"," ")</f>
        <v>#VALUE!</v>
      </c>
      <c r="AF261" s="77"/>
    </row>
    <row r="262" spans="1:32" ht="15" thickBot="1" x14ac:dyDescent="0.4">
      <c r="A262" s="50" t="e">
        <f>Table1[[#This Row],[Item Line Number]]</f>
        <v>#VALUE!</v>
      </c>
      <c r="B262" s="50" t="e">
        <f>Table1[[#This Row],[Item Number]]</f>
        <v>#VALUE!</v>
      </c>
      <c r="C262" s="51" t="e">
        <f>Table1[[#This Row],[Item Description]]</f>
        <v>#VALUE!</v>
      </c>
      <c r="D262" s="50" t="e">
        <f>Table1[[#This Row],[Quantity]]</f>
        <v>#VALUE!</v>
      </c>
      <c r="E262" s="50" t="e">
        <f>Table1[[#This Row],[Units]]</f>
        <v>#VALUE!</v>
      </c>
      <c r="F262" s="52" t="e">
        <f>Table1[[#This Row],[Engineer''s Estimate (EE)]]</f>
        <v>#VALUE!</v>
      </c>
      <c r="G262" s="53" t="e">
        <f>'Standard Cost Estimate'!$D262*'Standard Cost Estimate'!$F262</f>
        <v>#VALUE!</v>
      </c>
      <c r="H262" s="54" t="e">
        <f>'Standard Cost Estimate'!$G262/G$500</f>
        <v>#VALUE!</v>
      </c>
      <c r="I262" s="52" t="e">
        <f>Table1[[#This Row],[Low Bidder 
or CM/GC]]</f>
        <v>#VALUE!</v>
      </c>
      <c r="J262" s="53" t="e">
        <f>'Standard Cost Estimate'!$I262*'Standard Cost Estimate'!$D262</f>
        <v>#VALUE!</v>
      </c>
      <c r="K262" s="55" t="e">
        <f>'Standard Cost Estimate'!$J262/J$500</f>
        <v>#VALUE!</v>
      </c>
      <c r="L262" s="52" t="e">
        <f>TRIMMEAN(Table1[[#This Row],[Low Bidder 
or CM/GC]:[Bidder 23]],2/COUNT(Table1[[#This Row],[Low Bidder 
or CM/GC]:[Bidder 23]]))</f>
        <v>#VALUE!</v>
      </c>
      <c r="M262" s="53" t="e">
        <f>IF('Standard Cost Estimate'!$D262=0,0,'Standard Cost Estimate'!$D262*'Standard Cost Estimate'!$L262)</f>
        <v>#VALUE!</v>
      </c>
      <c r="N262" s="54" t="e">
        <f>'Standard Cost Estimate'!$M262/M$500</f>
        <v>#VALUE!</v>
      </c>
      <c r="O262" s="78" t="e">
        <f>MIN(Table1[[#This Row],[Low Bidder 
or CM/GC]:[Bidder 23]])*D262</f>
        <v>#VALUE!</v>
      </c>
      <c r="P262" s="65" t="e">
        <f>Table2[[#This Row],[LB
Amount]]</f>
        <v>#VALUE!</v>
      </c>
      <c r="Q262" s="79" t="e">
        <f>MAX(Table1[[#This Row],[Low Bidder 
or CM/GC]:[Bidder 23]])*D262</f>
        <v>#VALUE!</v>
      </c>
      <c r="R262" s="33" t="e">
        <f>('Standard Cost Estimate'!$J262-'Standard Cost Estimate'!$G262)/'Standard Cost Estimate'!$G262</f>
        <v>#VALUE!</v>
      </c>
      <c r="S262" s="32" t="e">
        <f>('Standard Cost Estimate'!$J262-'Standard Cost Estimate'!$M262)/'Standard Cost Estimate'!$M262</f>
        <v>#VALUE!</v>
      </c>
      <c r="T262" s="31" t="e">
        <f>'Standard Cost Estimate'!$J262-'Standard Cost Estimate'!$G262</f>
        <v>#VALUE!</v>
      </c>
      <c r="U262" s="28" t="e">
        <f>RANK('Standard Cost Estimate'!$J262,'Standard Cost Estimate'!$J$3:$J$499)</f>
        <v>#VALUE!</v>
      </c>
      <c r="V262" s="34" t="e">
        <f>LARGE('Standard Cost Estimate'!$J$3:$J$499,COUNT(J$3:'Standard Cost Estimate'!$J262))+IF(ISNUMBER(V261),V261,0)</f>
        <v>#VALUE!</v>
      </c>
      <c r="W262" s="28" t="e">
        <f>IF(V262/J$500&lt;0.8,COUNT(V$3:V262)+1,1)</f>
        <v>#VALUE!</v>
      </c>
      <c r="X262" s="35" t="e">
        <f>IF('Standard Cost Estimate'!$U262&lt;=MAX('Standard Cost Estimate'!$W$3:$W$499),"YES","NO")</f>
        <v>#VALUE!</v>
      </c>
      <c r="Y262" s="36" t="e">
        <f>IF(AND('Standard Cost Estimate'!$X262="YES",OR('Standard Cost Estimate'!$R262&gt;0.2,'Standard Cost Estimate'!$R262&lt;-0.2)),"ANALYZE"," ")</f>
        <v>#VALUE!</v>
      </c>
      <c r="Z262" s="72" t="e">
        <f>IF(AND('Standard Cost Estimate'!$X262="YES",OR('Standard Cost Estimate'!$S262&gt;0.2,'Standard Cost Estimate'!$S262&lt;-0.2)),"ANALYZE"," ")</f>
        <v>#VALUE!</v>
      </c>
      <c r="AA262" s="67" t="e">
        <f>RANK('Standard Cost Estimate'!$G262,'Standard Cost Estimate'!$G$3:$G$499)</f>
        <v>#VALUE!</v>
      </c>
      <c r="AB262" s="68" t="e">
        <f>LARGE('Standard Cost Estimate'!$G$3:$G$499,COUNT(G$3:'Standard Cost Estimate'!$G262))+IF(ISNUMBER(AB261),AB261,0)</f>
        <v>#VALUE!</v>
      </c>
      <c r="AC262" s="67" t="e">
        <f>IF(AB262/G$500&lt;0.8,COUNT(V$3:V262)+1,1)</f>
        <v>#VALUE!</v>
      </c>
      <c r="AD262" s="93" t="e">
        <f>IF('Standard Cost Estimate'!$AA262&lt;=MAX('Standard Cost Estimate'!$AC$3:$AC$499),"YES","NO")</f>
        <v>#VALUE!</v>
      </c>
      <c r="AE262" s="94" t="e">
        <f>IF(AND('Standard Cost Estimate'!$AD262="YES",ABS('Standard Cost Estimate'!$R262)&gt;0.2),"ANALYZE"," ")</f>
        <v>#VALUE!</v>
      </c>
      <c r="AF262" s="77"/>
    </row>
    <row r="263" spans="1:32" ht="15" thickBot="1" x14ac:dyDescent="0.4">
      <c r="A263" s="50" t="e">
        <f>Table1[[#This Row],[Item Line Number]]</f>
        <v>#VALUE!</v>
      </c>
      <c r="B263" s="50" t="e">
        <f>Table1[[#This Row],[Item Number]]</f>
        <v>#VALUE!</v>
      </c>
      <c r="C263" s="51" t="e">
        <f>Table1[[#This Row],[Item Description]]</f>
        <v>#VALUE!</v>
      </c>
      <c r="D263" s="50" t="e">
        <f>Table1[[#This Row],[Quantity]]</f>
        <v>#VALUE!</v>
      </c>
      <c r="E263" s="50" t="e">
        <f>Table1[[#This Row],[Units]]</f>
        <v>#VALUE!</v>
      </c>
      <c r="F263" s="52" t="e">
        <f>Table1[[#This Row],[Engineer''s Estimate (EE)]]</f>
        <v>#VALUE!</v>
      </c>
      <c r="G263" s="53" t="e">
        <f>'Standard Cost Estimate'!$D263*'Standard Cost Estimate'!$F263</f>
        <v>#VALUE!</v>
      </c>
      <c r="H263" s="54" t="e">
        <f>'Standard Cost Estimate'!$G263/G$500</f>
        <v>#VALUE!</v>
      </c>
      <c r="I263" s="52" t="e">
        <f>Table1[[#This Row],[Low Bidder 
or CM/GC]]</f>
        <v>#VALUE!</v>
      </c>
      <c r="J263" s="53" t="e">
        <f>'Standard Cost Estimate'!$I263*'Standard Cost Estimate'!$D263</f>
        <v>#VALUE!</v>
      </c>
      <c r="K263" s="55" t="e">
        <f>'Standard Cost Estimate'!$J263/J$500</f>
        <v>#VALUE!</v>
      </c>
      <c r="L263" s="52" t="e">
        <f>TRIMMEAN(Table1[[#This Row],[Low Bidder 
or CM/GC]:[Bidder 23]],2/COUNT(Table1[[#This Row],[Low Bidder 
or CM/GC]:[Bidder 23]]))</f>
        <v>#VALUE!</v>
      </c>
      <c r="M263" s="53" t="e">
        <f>IF('Standard Cost Estimate'!$D263=0,0,'Standard Cost Estimate'!$D263*'Standard Cost Estimate'!$L263)</f>
        <v>#VALUE!</v>
      </c>
      <c r="N263" s="54" t="e">
        <f>'Standard Cost Estimate'!$M263/M$500</f>
        <v>#VALUE!</v>
      </c>
      <c r="O263" s="78" t="e">
        <f>MIN(Table1[[#This Row],[Low Bidder 
or CM/GC]:[Bidder 23]])*D263</f>
        <v>#VALUE!</v>
      </c>
      <c r="P263" s="65" t="e">
        <f>Table2[[#This Row],[LB
Amount]]</f>
        <v>#VALUE!</v>
      </c>
      <c r="Q263" s="79" t="e">
        <f>MAX(Table1[[#This Row],[Low Bidder 
or CM/GC]:[Bidder 23]])*D263</f>
        <v>#VALUE!</v>
      </c>
      <c r="R263" s="33" t="e">
        <f>('Standard Cost Estimate'!$J263-'Standard Cost Estimate'!$G263)/'Standard Cost Estimate'!$G263</f>
        <v>#VALUE!</v>
      </c>
      <c r="S263" s="32" t="e">
        <f>('Standard Cost Estimate'!$J263-'Standard Cost Estimate'!$M263)/'Standard Cost Estimate'!$M263</f>
        <v>#VALUE!</v>
      </c>
      <c r="T263" s="31" t="e">
        <f>'Standard Cost Estimate'!$J263-'Standard Cost Estimate'!$G263</f>
        <v>#VALUE!</v>
      </c>
      <c r="U263" s="28" t="e">
        <f>RANK('Standard Cost Estimate'!$J263,'Standard Cost Estimate'!$J$3:$J$499)</f>
        <v>#VALUE!</v>
      </c>
      <c r="V263" s="34" t="e">
        <f>LARGE('Standard Cost Estimate'!$J$3:$J$499,COUNT(J$3:'Standard Cost Estimate'!$J263))+IF(ISNUMBER(V262),V262,0)</f>
        <v>#VALUE!</v>
      </c>
      <c r="W263" s="28" t="e">
        <f>IF(V263/J$500&lt;0.8,COUNT(V$3:V263)+1,1)</f>
        <v>#VALUE!</v>
      </c>
      <c r="X263" s="35" t="e">
        <f>IF('Standard Cost Estimate'!$U263&lt;=MAX('Standard Cost Estimate'!$W$3:$W$499),"YES","NO")</f>
        <v>#VALUE!</v>
      </c>
      <c r="Y263" s="36" t="e">
        <f>IF(AND('Standard Cost Estimate'!$X263="YES",OR('Standard Cost Estimate'!$R263&gt;0.2,'Standard Cost Estimate'!$R263&lt;-0.2)),"ANALYZE"," ")</f>
        <v>#VALUE!</v>
      </c>
      <c r="Z263" s="72" t="e">
        <f>IF(AND('Standard Cost Estimate'!$X263="YES",OR('Standard Cost Estimate'!$S263&gt;0.2,'Standard Cost Estimate'!$S263&lt;-0.2)),"ANALYZE"," ")</f>
        <v>#VALUE!</v>
      </c>
      <c r="AA263" s="67" t="e">
        <f>RANK('Standard Cost Estimate'!$G263,'Standard Cost Estimate'!$G$3:$G$499)</f>
        <v>#VALUE!</v>
      </c>
      <c r="AB263" s="68" t="e">
        <f>LARGE('Standard Cost Estimate'!$G$3:$G$499,COUNT(G$3:'Standard Cost Estimate'!$G263))+IF(ISNUMBER(AB262),AB262,0)</f>
        <v>#VALUE!</v>
      </c>
      <c r="AC263" s="67" t="e">
        <f>IF(AB263/G$500&lt;0.8,COUNT(V$3:V263)+1,1)</f>
        <v>#VALUE!</v>
      </c>
      <c r="AD263" s="93" t="e">
        <f>IF('Standard Cost Estimate'!$AA263&lt;=MAX('Standard Cost Estimate'!$AC$3:$AC$499),"YES","NO")</f>
        <v>#VALUE!</v>
      </c>
      <c r="AE263" s="94" t="e">
        <f>IF(AND('Standard Cost Estimate'!$AD263="YES",ABS('Standard Cost Estimate'!$R263)&gt;0.2),"ANALYZE"," ")</f>
        <v>#VALUE!</v>
      </c>
      <c r="AF263" s="77"/>
    </row>
    <row r="264" spans="1:32" ht="15" thickBot="1" x14ac:dyDescent="0.4">
      <c r="A264" s="50" t="e">
        <f>Table1[[#This Row],[Item Line Number]]</f>
        <v>#VALUE!</v>
      </c>
      <c r="B264" s="50" t="e">
        <f>Table1[[#This Row],[Item Number]]</f>
        <v>#VALUE!</v>
      </c>
      <c r="C264" s="51" t="e">
        <f>Table1[[#This Row],[Item Description]]</f>
        <v>#VALUE!</v>
      </c>
      <c r="D264" s="50" t="e">
        <f>Table1[[#This Row],[Quantity]]</f>
        <v>#VALUE!</v>
      </c>
      <c r="E264" s="50" t="e">
        <f>Table1[[#This Row],[Units]]</f>
        <v>#VALUE!</v>
      </c>
      <c r="F264" s="52" t="e">
        <f>Table1[[#This Row],[Engineer''s Estimate (EE)]]</f>
        <v>#VALUE!</v>
      </c>
      <c r="G264" s="53" t="e">
        <f>'Standard Cost Estimate'!$D264*'Standard Cost Estimate'!$F264</f>
        <v>#VALUE!</v>
      </c>
      <c r="H264" s="54" t="e">
        <f>'Standard Cost Estimate'!$G264/G$500</f>
        <v>#VALUE!</v>
      </c>
      <c r="I264" s="52" t="e">
        <f>Table1[[#This Row],[Low Bidder 
or CM/GC]]</f>
        <v>#VALUE!</v>
      </c>
      <c r="J264" s="53" t="e">
        <f>'Standard Cost Estimate'!$I264*'Standard Cost Estimate'!$D264</f>
        <v>#VALUE!</v>
      </c>
      <c r="K264" s="55" t="e">
        <f>'Standard Cost Estimate'!$J264/J$500</f>
        <v>#VALUE!</v>
      </c>
      <c r="L264" s="52" t="e">
        <f>TRIMMEAN(Table1[[#This Row],[Low Bidder 
or CM/GC]:[Bidder 23]],2/COUNT(Table1[[#This Row],[Low Bidder 
or CM/GC]:[Bidder 23]]))</f>
        <v>#VALUE!</v>
      </c>
      <c r="M264" s="53" t="e">
        <f>IF('Standard Cost Estimate'!$D264=0,0,'Standard Cost Estimate'!$D264*'Standard Cost Estimate'!$L264)</f>
        <v>#VALUE!</v>
      </c>
      <c r="N264" s="54" t="e">
        <f>'Standard Cost Estimate'!$M264/M$500</f>
        <v>#VALUE!</v>
      </c>
      <c r="O264" s="78" t="e">
        <f>MIN(Table1[[#This Row],[Low Bidder 
or CM/GC]:[Bidder 23]])*D264</f>
        <v>#VALUE!</v>
      </c>
      <c r="P264" s="65" t="e">
        <f>Table2[[#This Row],[LB
Amount]]</f>
        <v>#VALUE!</v>
      </c>
      <c r="Q264" s="79" t="e">
        <f>MAX(Table1[[#This Row],[Low Bidder 
or CM/GC]:[Bidder 23]])*D264</f>
        <v>#VALUE!</v>
      </c>
      <c r="R264" s="33" t="e">
        <f>('Standard Cost Estimate'!$J264-'Standard Cost Estimate'!$G264)/'Standard Cost Estimate'!$G264</f>
        <v>#VALUE!</v>
      </c>
      <c r="S264" s="32" t="e">
        <f>('Standard Cost Estimate'!$J264-'Standard Cost Estimate'!$M264)/'Standard Cost Estimate'!$M264</f>
        <v>#VALUE!</v>
      </c>
      <c r="T264" s="31" t="e">
        <f>'Standard Cost Estimate'!$J264-'Standard Cost Estimate'!$G264</f>
        <v>#VALUE!</v>
      </c>
      <c r="U264" s="28" t="e">
        <f>RANK('Standard Cost Estimate'!$J264,'Standard Cost Estimate'!$J$3:$J$499)</f>
        <v>#VALUE!</v>
      </c>
      <c r="V264" s="34" t="e">
        <f>LARGE('Standard Cost Estimate'!$J$3:$J$499,COUNT(J$3:'Standard Cost Estimate'!$J264))+IF(ISNUMBER(V263),V263,0)</f>
        <v>#VALUE!</v>
      </c>
      <c r="W264" s="28" t="e">
        <f>IF(V264/J$500&lt;0.8,COUNT(V$3:V264)+1,1)</f>
        <v>#VALUE!</v>
      </c>
      <c r="X264" s="35" t="e">
        <f>IF('Standard Cost Estimate'!$U264&lt;=MAX('Standard Cost Estimate'!$W$3:$W$499),"YES","NO")</f>
        <v>#VALUE!</v>
      </c>
      <c r="Y264" s="36" t="e">
        <f>IF(AND('Standard Cost Estimate'!$X264="YES",OR('Standard Cost Estimate'!$R264&gt;0.2,'Standard Cost Estimate'!$R264&lt;-0.2)),"ANALYZE"," ")</f>
        <v>#VALUE!</v>
      </c>
      <c r="Z264" s="72" t="e">
        <f>IF(AND('Standard Cost Estimate'!$X264="YES",OR('Standard Cost Estimate'!$S264&gt;0.2,'Standard Cost Estimate'!$S264&lt;-0.2)),"ANALYZE"," ")</f>
        <v>#VALUE!</v>
      </c>
      <c r="AA264" s="67" t="e">
        <f>RANK('Standard Cost Estimate'!$G264,'Standard Cost Estimate'!$G$3:$G$499)</f>
        <v>#VALUE!</v>
      </c>
      <c r="AB264" s="68" t="e">
        <f>LARGE('Standard Cost Estimate'!$G$3:$G$499,COUNT(G$3:'Standard Cost Estimate'!$G264))+IF(ISNUMBER(AB263),AB263,0)</f>
        <v>#VALUE!</v>
      </c>
      <c r="AC264" s="67" t="e">
        <f>IF(AB264/G$500&lt;0.8,COUNT(V$3:V264)+1,1)</f>
        <v>#VALUE!</v>
      </c>
      <c r="AD264" s="93" t="e">
        <f>IF('Standard Cost Estimate'!$AA264&lt;=MAX('Standard Cost Estimate'!$AC$3:$AC$499),"YES","NO")</f>
        <v>#VALUE!</v>
      </c>
      <c r="AE264" s="94" t="e">
        <f>IF(AND('Standard Cost Estimate'!$AD264="YES",ABS('Standard Cost Estimate'!$R264)&gt;0.2),"ANALYZE"," ")</f>
        <v>#VALUE!</v>
      </c>
      <c r="AF264" s="77"/>
    </row>
    <row r="265" spans="1:32" ht="15" thickBot="1" x14ac:dyDescent="0.4">
      <c r="A265" s="50" t="e">
        <f>Table1[[#This Row],[Item Line Number]]</f>
        <v>#VALUE!</v>
      </c>
      <c r="B265" s="50" t="e">
        <f>Table1[[#This Row],[Item Number]]</f>
        <v>#VALUE!</v>
      </c>
      <c r="C265" s="51" t="e">
        <f>Table1[[#This Row],[Item Description]]</f>
        <v>#VALUE!</v>
      </c>
      <c r="D265" s="50" t="e">
        <f>Table1[[#This Row],[Quantity]]</f>
        <v>#VALUE!</v>
      </c>
      <c r="E265" s="50" t="e">
        <f>Table1[[#This Row],[Units]]</f>
        <v>#VALUE!</v>
      </c>
      <c r="F265" s="52" t="e">
        <f>Table1[[#This Row],[Engineer''s Estimate (EE)]]</f>
        <v>#VALUE!</v>
      </c>
      <c r="G265" s="53" t="e">
        <f>'Standard Cost Estimate'!$D265*'Standard Cost Estimate'!$F265</f>
        <v>#VALUE!</v>
      </c>
      <c r="H265" s="54" t="e">
        <f>'Standard Cost Estimate'!$G265/G$500</f>
        <v>#VALUE!</v>
      </c>
      <c r="I265" s="52" t="e">
        <f>Table1[[#This Row],[Low Bidder 
or CM/GC]]</f>
        <v>#VALUE!</v>
      </c>
      <c r="J265" s="53" t="e">
        <f>'Standard Cost Estimate'!$I265*'Standard Cost Estimate'!$D265</f>
        <v>#VALUE!</v>
      </c>
      <c r="K265" s="55" t="e">
        <f>'Standard Cost Estimate'!$J265/J$500</f>
        <v>#VALUE!</v>
      </c>
      <c r="L265" s="52" t="e">
        <f>TRIMMEAN(Table1[[#This Row],[Low Bidder 
or CM/GC]:[Bidder 23]],2/COUNT(Table1[[#This Row],[Low Bidder 
or CM/GC]:[Bidder 23]]))</f>
        <v>#VALUE!</v>
      </c>
      <c r="M265" s="53" t="e">
        <f>IF('Standard Cost Estimate'!$D265=0,0,'Standard Cost Estimate'!$D265*'Standard Cost Estimate'!$L265)</f>
        <v>#VALUE!</v>
      </c>
      <c r="N265" s="54" t="e">
        <f>'Standard Cost Estimate'!$M265/M$500</f>
        <v>#VALUE!</v>
      </c>
      <c r="O265" s="78" t="e">
        <f>MIN(Table1[[#This Row],[Low Bidder 
or CM/GC]:[Bidder 23]])*D265</f>
        <v>#VALUE!</v>
      </c>
      <c r="P265" s="65" t="e">
        <f>Table2[[#This Row],[LB
Amount]]</f>
        <v>#VALUE!</v>
      </c>
      <c r="Q265" s="79" t="e">
        <f>MAX(Table1[[#This Row],[Low Bidder 
or CM/GC]:[Bidder 23]])*D265</f>
        <v>#VALUE!</v>
      </c>
      <c r="R265" s="33" t="e">
        <f>('Standard Cost Estimate'!$J265-'Standard Cost Estimate'!$G265)/'Standard Cost Estimate'!$G265</f>
        <v>#VALUE!</v>
      </c>
      <c r="S265" s="32" t="e">
        <f>('Standard Cost Estimate'!$J265-'Standard Cost Estimate'!$M265)/'Standard Cost Estimate'!$M265</f>
        <v>#VALUE!</v>
      </c>
      <c r="T265" s="31" t="e">
        <f>'Standard Cost Estimate'!$J265-'Standard Cost Estimate'!$G265</f>
        <v>#VALUE!</v>
      </c>
      <c r="U265" s="28" t="e">
        <f>RANK('Standard Cost Estimate'!$J265,'Standard Cost Estimate'!$J$3:$J$499)</f>
        <v>#VALUE!</v>
      </c>
      <c r="V265" s="34" t="e">
        <f>LARGE('Standard Cost Estimate'!$J$3:$J$499,COUNT(J$3:'Standard Cost Estimate'!$J265))+IF(ISNUMBER(V264),V264,0)</f>
        <v>#VALUE!</v>
      </c>
      <c r="W265" s="28" t="e">
        <f>IF(V265/J$500&lt;0.8,COUNT(V$3:V265)+1,1)</f>
        <v>#VALUE!</v>
      </c>
      <c r="X265" s="35" t="e">
        <f>IF('Standard Cost Estimate'!$U265&lt;=MAX('Standard Cost Estimate'!$W$3:$W$499),"YES","NO")</f>
        <v>#VALUE!</v>
      </c>
      <c r="Y265" s="36" t="e">
        <f>IF(AND('Standard Cost Estimate'!$X265="YES",OR('Standard Cost Estimate'!$R265&gt;0.2,'Standard Cost Estimate'!$R265&lt;-0.2)),"ANALYZE"," ")</f>
        <v>#VALUE!</v>
      </c>
      <c r="Z265" s="72" t="e">
        <f>IF(AND('Standard Cost Estimate'!$X265="YES",OR('Standard Cost Estimate'!$S265&gt;0.2,'Standard Cost Estimate'!$S265&lt;-0.2)),"ANALYZE"," ")</f>
        <v>#VALUE!</v>
      </c>
      <c r="AA265" s="67" t="e">
        <f>RANK('Standard Cost Estimate'!$G265,'Standard Cost Estimate'!$G$3:$G$499)</f>
        <v>#VALUE!</v>
      </c>
      <c r="AB265" s="68" t="e">
        <f>LARGE('Standard Cost Estimate'!$G$3:$G$499,COUNT(G$3:'Standard Cost Estimate'!$G265))+IF(ISNUMBER(AB264),AB264,0)</f>
        <v>#VALUE!</v>
      </c>
      <c r="AC265" s="67" t="e">
        <f>IF(AB265/G$500&lt;0.8,COUNT(V$3:V265)+1,1)</f>
        <v>#VALUE!</v>
      </c>
      <c r="AD265" s="93" t="e">
        <f>IF('Standard Cost Estimate'!$AA265&lt;=MAX('Standard Cost Estimate'!$AC$3:$AC$499),"YES","NO")</f>
        <v>#VALUE!</v>
      </c>
      <c r="AE265" s="94" t="e">
        <f>IF(AND('Standard Cost Estimate'!$AD265="YES",ABS('Standard Cost Estimate'!$R265)&gt;0.2),"ANALYZE"," ")</f>
        <v>#VALUE!</v>
      </c>
      <c r="AF265" s="77"/>
    </row>
    <row r="266" spans="1:32" ht="15" thickBot="1" x14ac:dyDescent="0.4">
      <c r="A266" s="50" t="e">
        <f>Table1[[#This Row],[Item Line Number]]</f>
        <v>#VALUE!</v>
      </c>
      <c r="B266" s="50" t="e">
        <f>Table1[[#This Row],[Item Number]]</f>
        <v>#VALUE!</v>
      </c>
      <c r="C266" s="51" t="e">
        <f>Table1[[#This Row],[Item Description]]</f>
        <v>#VALUE!</v>
      </c>
      <c r="D266" s="50" t="e">
        <f>Table1[[#This Row],[Quantity]]</f>
        <v>#VALUE!</v>
      </c>
      <c r="E266" s="50" t="e">
        <f>Table1[[#This Row],[Units]]</f>
        <v>#VALUE!</v>
      </c>
      <c r="F266" s="52" t="e">
        <f>Table1[[#This Row],[Engineer''s Estimate (EE)]]</f>
        <v>#VALUE!</v>
      </c>
      <c r="G266" s="53" t="e">
        <f>'Standard Cost Estimate'!$D266*'Standard Cost Estimate'!$F266</f>
        <v>#VALUE!</v>
      </c>
      <c r="H266" s="54" t="e">
        <f>'Standard Cost Estimate'!$G266/G$500</f>
        <v>#VALUE!</v>
      </c>
      <c r="I266" s="52" t="e">
        <f>Table1[[#This Row],[Low Bidder 
or CM/GC]]</f>
        <v>#VALUE!</v>
      </c>
      <c r="J266" s="53" t="e">
        <f>'Standard Cost Estimate'!$I266*'Standard Cost Estimate'!$D266</f>
        <v>#VALUE!</v>
      </c>
      <c r="K266" s="55" t="e">
        <f>'Standard Cost Estimate'!$J266/J$500</f>
        <v>#VALUE!</v>
      </c>
      <c r="L266" s="52" t="e">
        <f>TRIMMEAN(Table1[[#This Row],[Low Bidder 
or CM/GC]:[Bidder 23]],2/COUNT(Table1[[#This Row],[Low Bidder 
or CM/GC]:[Bidder 23]]))</f>
        <v>#VALUE!</v>
      </c>
      <c r="M266" s="53" t="e">
        <f>IF('Standard Cost Estimate'!$D266=0,0,'Standard Cost Estimate'!$D266*'Standard Cost Estimate'!$L266)</f>
        <v>#VALUE!</v>
      </c>
      <c r="N266" s="54" t="e">
        <f>'Standard Cost Estimate'!$M266/M$500</f>
        <v>#VALUE!</v>
      </c>
      <c r="O266" s="78" t="e">
        <f>MIN(Table1[[#This Row],[Low Bidder 
or CM/GC]:[Bidder 23]])*D266</f>
        <v>#VALUE!</v>
      </c>
      <c r="P266" s="65" t="e">
        <f>Table2[[#This Row],[LB
Amount]]</f>
        <v>#VALUE!</v>
      </c>
      <c r="Q266" s="79" t="e">
        <f>MAX(Table1[[#This Row],[Low Bidder 
or CM/GC]:[Bidder 23]])*D266</f>
        <v>#VALUE!</v>
      </c>
      <c r="R266" s="33" t="e">
        <f>('Standard Cost Estimate'!$J266-'Standard Cost Estimate'!$G266)/'Standard Cost Estimate'!$G266</f>
        <v>#VALUE!</v>
      </c>
      <c r="S266" s="32" t="e">
        <f>('Standard Cost Estimate'!$J266-'Standard Cost Estimate'!$M266)/'Standard Cost Estimate'!$M266</f>
        <v>#VALUE!</v>
      </c>
      <c r="T266" s="31" t="e">
        <f>'Standard Cost Estimate'!$J266-'Standard Cost Estimate'!$G266</f>
        <v>#VALUE!</v>
      </c>
      <c r="U266" s="28" t="e">
        <f>RANK('Standard Cost Estimate'!$J266,'Standard Cost Estimate'!$J$3:$J$499)</f>
        <v>#VALUE!</v>
      </c>
      <c r="V266" s="34" t="e">
        <f>LARGE('Standard Cost Estimate'!$J$3:$J$499,COUNT(J$3:'Standard Cost Estimate'!$J266))+IF(ISNUMBER(V265),V265,0)</f>
        <v>#VALUE!</v>
      </c>
      <c r="W266" s="28" t="e">
        <f>IF(V266/J$500&lt;0.8,COUNT(V$3:V266)+1,1)</f>
        <v>#VALUE!</v>
      </c>
      <c r="X266" s="35" t="e">
        <f>IF('Standard Cost Estimate'!$U266&lt;=MAX('Standard Cost Estimate'!$W$3:$W$499),"YES","NO")</f>
        <v>#VALUE!</v>
      </c>
      <c r="Y266" s="36" t="e">
        <f>IF(AND('Standard Cost Estimate'!$X266="YES",OR('Standard Cost Estimate'!$R266&gt;0.2,'Standard Cost Estimate'!$R266&lt;-0.2)),"ANALYZE"," ")</f>
        <v>#VALUE!</v>
      </c>
      <c r="Z266" s="72" t="e">
        <f>IF(AND('Standard Cost Estimate'!$X266="YES",OR('Standard Cost Estimate'!$S266&gt;0.2,'Standard Cost Estimate'!$S266&lt;-0.2)),"ANALYZE"," ")</f>
        <v>#VALUE!</v>
      </c>
      <c r="AA266" s="67" t="e">
        <f>RANK('Standard Cost Estimate'!$G266,'Standard Cost Estimate'!$G$3:$G$499)</f>
        <v>#VALUE!</v>
      </c>
      <c r="AB266" s="68" t="e">
        <f>LARGE('Standard Cost Estimate'!$G$3:$G$499,COUNT(G$3:'Standard Cost Estimate'!$G266))+IF(ISNUMBER(AB265),AB265,0)</f>
        <v>#VALUE!</v>
      </c>
      <c r="AC266" s="67" t="e">
        <f>IF(AB266/G$500&lt;0.8,COUNT(V$3:V266)+1,1)</f>
        <v>#VALUE!</v>
      </c>
      <c r="AD266" s="93" t="e">
        <f>IF('Standard Cost Estimate'!$AA266&lt;=MAX('Standard Cost Estimate'!$AC$3:$AC$499),"YES","NO")</f>
        <v>#VALUE!</v>
      </c>
      <c r="AE266" s="94" t="e">
        <f>IF(AND('Standard Cost Estimate'!$AD266="YES",ABS('Standard Cost Estimate'!$R266)&gt;0.2),"ANALYZE"," ")</f>
        <v>#VALUE!</v>
      </c>
      <c r="AF266" s="77"/>
    </row>
    <row r="267" spans="1:32" ht="15" thickBot="1" x14ac:dyDescent="0.4">
      <c r="A267" s="50" t="e">
        <f>Table1[[#This Row],[Item Line Number]]</f>
        <v>#VALUE!</v>
      </c>
      <c r="B267" s="50" t="e">
        <f>Table1[[#This Row],[Item Number]]</f>
        <v>#VALUE!</v>
      </c>
      <c r="C267" s="51" t="e">
        <f>Table1[[#This Row],[Item Description]]</f>
        <v>#VALUE!</v>
      </c>
      <c r="D267" s="50" t="e">
        <f>Table1[[#This Row],[Quantity]]</f>
        <v>#VALUE!</v>
      </c>
      <c r="E267" s="50" t="e">
        <f>Table1[[#This Row],[Units]]</f>
        <v>#VALUE!</v>
      </c>
      <c r="F267" s="52" t="e">
        <f>Table1[[#This Row],[Engineer''s Estimate (EE)]]</f>
        <v>#VALUE!</v>
      </c>
      <c r="G267" s="53" t="e">
        <f>'Standard Cost Estimate'!$D267*'Standard Cost Estimate'!$F267</f>
        <v>#VALUE!</v>
      </c>
      <c r="H267" s="54" t="e">
        <f>'Standard Cost Estimate'!$G267/G$500</f>
        <v>#VALUE!</v>
      </c>
      <c r="I267" s="52" t="e">
        <f>Table1[[#This Row],[Low Bidder 
or CM/GC]]</f>
        <v>#VALUE!</v>
      </c>
      <c r="J267" s="53" t="e">
        <f>'Standard Cost Estimate'!$I267*'Standard Cost Estimate'!$D267</f>
        <v>#VALUE!</v>
      </c>
      <c r="K267" s="55" t="e">
        <f>'Standard Cost Estimate'!$J267/J$500</f>
        <v>#VALUE!</v>
      </c>
      <c r="L267" s="52" t="e">
        <f>TRIMMEAN(Table1[[#This Row],[Low Bidder 
or CM/GC]:[Bidder 23]],2/COUNT(Table1[[#This Row],[Low Bidder 
or CM/GC]:[Bidder 23]]))</f>
        <v>#VALUE!</v>
      </c>
      <c r="M267" s="53" t="e">
        <f>IF('Standard Cost Estimate'!$D267=0,0,'Standard Cost Estimate'!$D267*'Standard Cost Estimate'!$L267)</f>
        <v>#VALUE!</v>
      </c>
      <c r="N267" s="54" t="e">
        <f>'Standard Cost Estimate'!$M267/M$500</f>
        <v>#VALUE!</v>
      </c>
      <c r="O267" s="78" t="e">
        <f>MIN(Table1[[#This Row],[Low Bidder 
or CM/GC]:[Bidder 23]])*D267</f>
        <v>#VALUE!</v>
      </c>
      <c r="P267" s="65" t="e">
        <f>Table2[[#This Row],[LB
Amount]]</f>
        <v>#VALUE!</v>
      </c>
      <c r="Q267" s="79" t="e">
        <f>MAX(Table1[[#This Row],[Low Bidder 
or CM/GC]:[Bidder 23]])*D267</f>
        <v>#VALUE!</v>
      </c>
      <c r="R267" s="33" t="e">
        <f>('Standard Cost Estimate'!$J267-'Standard Cost Estimate'!$G267)/'Standard Cost Estimate'!$G267</f>
        <v>#VALUE!</v>
      </c>
      <c r="S267" s="32" t="e">
        <f>('Standard Cost Estimate'!$J267-'Standard Cost Estimate'!$M267)/'Standard Cost Estimate'!$M267</f>
        <v>#VALUE!</v>
      </c>
      <c r="T267" s="31" t="e">
        <f>'Standard Cost Estimate'!$J267-'Standard Cost Estimate'!$G267</f>
        <v>#VALUE!</v>
      </c>
      <c r="U267" s="28" t="e">
        <f>RANK('Standard Cost Estimate'!$J267,'Standard Cost Estimate'!$J$3:$J$499)</f>
        <v>#VALUE!</v>
      </c>
      <c r="V267" s="34" t="e">
        <f>LARGE('Standard Cost Estimate'!$J$3:$J$499,COUNT(J$3:'Standard Cost Estimate'!$J267))+IF(ISNUMBER(V266),V266,0)</f>
        <v>#VALUE!</v>
      </c>
      <c r="W267" s="28" t="e">
        <f>IF(V267/J$500&lt;0.8,COUNT(V$3:V267)+1,1)</f>
        <v>#VALUE!</v>
      </c>
      <c r="X267" s="35" t="e">
        <f>IF('Standard Cost Estimate'!$U267&lt;=MAX('Standard Cost Estimate'!$W$3:$W$499),"YES","NO")</f>
        <v>#VALUE!</v>
      </c>
      <c r="Y267" s="36" t="e">
        <f>IF(AND('Standard Cost Estimate'!$X267="YES",OR('Standard Cost Estimate'!$R267&gt;0.2,'Standard Cost Estimate'!$R267&lt;-0.2)),"ANALYZE"," ")</f>
        <v>#VALUE!</v>
      </c>
      <c r="Z267" s="72" t="e">
        <f>IF(AND('Standard Cost Estimate'!$X267="YES",OR('Standard Cost Estimate'!$S267&gt;0.2,'Standard Cost Estimate'!$S267&lt;-0.2)),"ANALYZE"," ")</f>
        <v>#VALUE!</v>
      </c>
      <c r="AA267" s="67" t="e">
        <f>RANK('Standard Cost Estimate'!$G267,'Standard Cost Estimate'!$G$3:$G$499)</f>
        <v>#VALUE!</v>
      </c>
      <c r="AB267" s="68" t="e">
        <f>LARGE('Standard Cost Estimate'!$G$3:$G$499,COUNT(G$3:'Standard Cost Estimate'!$G267))+IF(ISNUMBER(AB266),AB266,0)</f>
        <v>#VALUE!</v>
      </c>
      <c r="AC267" s="67" t="e">
        <f>IF(AB267/G$500&lt;0.8,COUNT(V$3:V267)+1,1)</f>
        <v>#VALUE!</v>
      </c>
      <c r="AD267" s="93" t="e">
        <f>IF('Standard Cost Estimate'!$AA267&lt;=MAX('Standard Cost Estimate'!$AC$3:$AC$499),"YES","NO")</f>
        <v>#VALUE!</v>
      </c>
      <c r="AE267" s="94" t="e">
        <f>IF(AND('Standard Cost Estimate'!$AD267="YES",ABS('Standard Cost Estimate'!$R267)&gt;0.2),"ANALYZE"," ")</f>
        <v>#VALUE!</v>
      </c>
      <c r="AF267" s="77"/>
    </row>
    <row r="268" spans="1:32" ht="15" thickBot="1" x14ac:dyDescent="0.4">
      <c r="A268" s="50" t="e">
        <f>Table1[[#This Row],[Item Line Number]]</f>
        <v>#VALUE!</v>
      </c>
      <c r="B268" s="50" t="e">
        <f>Table1[[#This Row],[Item Number]]</f>
        <v>#VALUE!</v>
      </c>
      <c r="C268" s="51" t="e">
        <f>Table1[[#This Row],[Item Description]]</f>
        <v>#VALUE!</v>
      </c>
      <c r="D268" s="50" t="e">
        <f>Table1[[#This Row],[Quantity]]</f>
        <v>#VALUE!</v>
      </c>
      <c r="E268" s="50" t="e">
        <f>Table1[[#This Row],[Units]]</f>
        <v>#VALUE!</v>
      </c>
      <c r="F268" s="52" t="e">
        <f>Table1[[#This Row],[Engineer''s Estimate (EE)]]</f>
        <v>#VALUE!</v>
      </c>
      <c r="G268" s="53" t="e">
        <f>'Standard Cost Estimate'!$D268*'Standard Cost Estimate'!$F268</f>
        <v>#VALUE!</v>
      </c>
      <c r="H268" s="54" t="e">
        <f>'Standard Cost Estimate'!$G268/G$500</f>
        <v>#VALUE!</v>
      </c>
      <c r="I268" s="52" t="e">
        <f>Table1[[#This Row],[Low Bidder 
or CM/GC]]</f>
        <v>#VALUE!</v>
      </c>
      <c r="J268" s="53" t="e">
        <f>'Standard Cost Estimate'!$I268*'Standard Cost Estimate'!$D268</f>
        <v>#VALUE!</v>
      </c>
      <c r="K268" s="55" t="e">
        <f>'Standard Cost Estimate'!$J268/J$500</f>
        <v>#VALUE!</v>
      </c>
      <c r="L268" s="52" t="e">
        <f>TRIMMEAN(Table1[[#This Row],[Low Bidder 
or CM/GC]:[Bidder 23]],2/COUNT(Table1[[#This Row],[Low Bidder 
or CM/GC]:[Bidder 23]]))</f>
        <v>#VALUE!</v>
      </c>
      <c r="M268" s="53" t="e">
        <f>IF('Standard Cost Estimate'!$D268=0,0,'Standard Cost Estimate'!$D268*'Standard Cost Estimate'!$L268)</f>
        <v>#VALUE!</v>
      </c>
      <c r="N268" s="54" t="e">
        <f>'Standard Cost Estimate'!$M268/M$500</f>
        <v>#VALUE!</v>
      </c>
      <c r="O268" s="78" t="e">
        <f>MIN(Table1[[#This Row],[Low Bidder 
or CM/GC]:[Bidder 23]])*D268</f>
        <v>#VALUE!</v>
      </c>
      <c r="P268" s="65" t="e">
        <f>Table2[[#This Row],[LB
Amount]]</f>
        <v>#VALUE!</v>
      </c>
      <c r="Q268" s="79" t="e">
        <f>MAX(Table1[[#This Row],[Low Bidder 
or CM/GC]:[Bidder 23]])*D268</f>
        <v>#VALUE!</v>
      </c>
      <c r="R268" s="33" t="e">
        <f>('Standard Cost Estimate'!$J268-'Standard Cost Estimate'!$G268)/'Standard Cost Estimate'!$G268</f>
        <v>#VALUE!</v>
      </c>
      <c r="S268" s="32" t="e">
        <f>('Standard Cost Estimate'!$J268-'Standard Cost Estimate'!$M268)/'Standard Cost Estimate'!$M268</f>
        <v>#VALUE!</v>
      </c>
      <c r="T268" s="31" t="e">
        <f>'Standard Cost Estimate'!$J268-'Standard Cost Estimate'!$G268</f>
        <v>#VALUE!</v>
      </c>
      <c r="U268" s="28" t="e">
        <f>RANK('Standard Cost Estimate'!$J268,'Standard Cost Estimate'!$J$3:$J$499)</f>
        <v>#VALUE!</v>
      </c>
      <c r="V268" s="34" t="e">
        <f>LARGE('Standard Cost Estimate'!$J$3:$J$499,COUNT(J$3:'Standard Cost Estimate'!$J268))+IF(ISNUMBER(V267),V267,0)</f>
        <v>#VALUE!</v>
      </c>
      <c r="W268" s="28" t="e">
        <f>IF(V268/J$500&lt;0.8,COUNT(V$3:V268)+1,1)</f>
        <v>#VALUE!</v>
      </c>
      <c r="X268" s="35" t="e">
        <f>IF('Standard Cost Estimate'!$U268&lt;=MAX('Standard Cost Estimate'!$W$3:$W$499),"YES","NO")</f>
        <v>#VALUE!</v>
      </c>
      <c r="Y268" s="36" t="e">
        <f>IF(AND('Standard Cost Estimate'!$X268="YES",OR('Standard Cost Estimate'!$R268&gt;0.2,'Standard Cost Estimate'!$R268&lt;-0.2)),"ANALYZE"," ")</f>
        <v>#VALUE!</v>
      </c>
      <c r="Z268" s="72" t="e">
        <f>IF(AND('Standard Cost Estimate'!$X268="YES",OR('Standard Cost Estimate'!$S268&gt;0.2,'Standard Cost Estimate'!$S268&lt;-0.2)),"ANALYZE"," ")</f>
        <v>#VALUE!</v>
      </c>
      <c r="AA268" s="67" t="e">
        <f>RANK('Standard Cost Estimate'!$G268,'Standard Cost Estimate'!$G$3:$G$499)</f>
        <v>#VALUE!</v>
      </c>
      <c r="AB268" s="68" t="e">
        <f>LARGE('Standard Cost Estimate'!$G$3:$G$499,COUNT(G$3:'Standard Cost Estimate'!$G268))+IF(ISNUMBER(AB267),AB267,0)</f>
        <v>#VALUE!</v>
      </c>
      <c r="AC268" s="67" t="e">
        <f>IF(AB268/G$500&lt;0.8,COUNT(V$3:V268)+1,1)</f>
        <v>#VALUE!</v>
      </c>
      <c r="AD268" s="93" t="e">
        <f>IF('Standard Cost Estimate'!$AA268&lt;=MAX('Standard Cost Estimate'!$AC$3:$AC$499),"YES","NO")</f>
        <v>#VALUE!</v>
      </c>
      <c r="AE268" s="94" t="e">
        <f>IF(AND('Standard Cost Estimate'!$AD268="YES",ABS('Standard Cost Estimate'!$R268)&gt;0.2),"ANALYZE"," ")</f>
        <v>#VALUE!</v>
      </c>
      <c r="AF268" s="77"/>
    </row>
    <row r="269" spans="1:32" ht="15" thickBot="1" x14ac:dyDescent="0.4">
      <c r="A269" s="50" t="e">
        <f>Table1[[#This Row],[Item Line Number]]</f>
        <v>#VALUE!</v>
      </c>
      <c r="B269" s="50" t="e">
        <f>Table1[[#This Row],[Item Number]]</f>
        <v>#VALUE!</v>
      </c>
      <c r="C269" s="51" t="e">
        <f>Table1[[#This Row],[Item Description]]</f>
        <v>#VALUE!</v>
      </c>
      <c r="D269" s="50" t="e">
        <f>Table1[[#This Row],[Quantity]]</f>
        <v>#VALUE!</v>
      </c>
      <c r="E269" s="50" t="e">
        <f>Table1[[#This Row],[Units]]</f>
        <v>#VALUE!</v>
      </c>
      <c r="F269" s="52" t="e">
        <f>Table1[[#This Row],[Engineer''s Estimate (EE)]]</f>
        <v>#VALUE!</v>
      </c>
      <c r="G269" s="53" t="e">
        <f>'Standard Cost Estimate'!$D269*'Standard Cost Estimate'!$F269</f>
        <v>#VALUE!</v>
      </c>
      <c r="H269" s="54" t="e">
        <f>'Standard Cost Estimate'!$G269/G$500</f>
        <v>#VALUE!</v>
      </c>
      <c r="I269" s="52" t="e">
        <f>Table1[[#This Row],[Low Bidder 
or CM/GC]]</f>
        <v>#VALUE!</v>
      </c>
      <c r="J269" s="53" t="e">
        <f>'Standard Cost Estimate'!$I269*'Standard Cost Estimate'!$D269</f>
        <v>#VALUE!</v>
      </c>
      <c r="K269" s="55" t="e">
        <f>'Standard Cost Estimate'!$J269/J$500</f>
        <v>#VALUE!</v>
      </c>
      <c r="L269" s="52" t="e">
        <f>TRIMMEAN(Table1[[#This Row],[Low Bidder 
or CM/GC]:[Bidder 23]],2/COUNT(Table1[[#This Row],[Low Bidder 
or CM/GC]:[Bidder 23]]))</f>
        <v>#VALUE!</v>
      </c>
      <c r="M269" s="53" t="e">
        <f>IF('Standard Cost Estimate'!$D269=0,0,'Standard Cost Estimate'!$D269*'Standard Cost Estimate'!$L269)</f>
        <v>#VALUE!</v>
      </c>
      <c r="N269" s="54" t="e">
        <f>'Standard Cost Estimate'!$M269/M$500</f>
        <v>#VALUE!</v>
      </c>
      <c r="O269" s="78" t="e">
        <f>MIN(Table1[[#This Row],[Low Bidder 
or CM/GC]:[Bidder 23]])*D269</f>
        <v>#VALUE!</v>
      </c>
      <c r="P269" s="65" t="e">
        <f>Table2[[#This Row],[LB
Amount]]</f>
        <v>#VALUE!</v>
      </c>
      <c r="Q269" s="79" t="e">
        <f>MAX(Table1[[#This Row],[Low Bidder 
or CM/GC]:[Bidder 23]])*D269</f>
        <v>#VALUE!</v>
      </c>
      <c r="R269" s="33" t="e">
        <f>('Standard Cost Estimate'!$J269-'Standard Cost Estimate'!$G269)/'Standard Cost Estimate'!$G269</f>
        <v>#VALUE!</v>
      </c>
      <c r="S269" s="32" t="e">
        <f>('Standard Cost Estimate'!$J269-'Standard Cost Estimate'!$M269)/'Standard Cost Estimate'!$M269</f>
        <v>#VALUE!</v>
      </c>
      <c r="T269" s="31" t="e">
        <f>'Standard Cost Estimate'!$J269-'Standard Cost Estimate'!$G269</f>
        <v>#VALUE!</v>
      </c>
      <c r="U269" s="28" t="e">
        <f>RANK('Standard Cost Estimate'!$J269,'Standard Cost Estimate'!$J$3:$J$499)</f>
        <v>#VALUE!</v>
      </c>
      <c r="V269" s="34" t="e">
        <f>LARGE('Standard Cost Estimate'!$J$3:$J$499,COUNT(J$3:'Standard Cost Estimate'!$J269))+IF(ISNUMBER(V268),V268,0)</f>
        <v>#VALUE!</v>
      </c>
      <c r="W269" s="28" t="e">
        <f>IF(V269/J$500&lt;0.8,COUNT(V$3:V269)+1,1)</f>
        <v>#VALUE!</v>
      </c>
      <c r="X269" s="35" t="e">
        <f>IF('Standard Cost Estimate'!$U269&lt;=MAX('Standard Cost Estimate'!$W$3:$W$499),"YES","NO")</f>
        <v>#VALUE!</v>
      </c>
      <c r="Y269" s="36" t="e">
        <f>IF(AND('Standard Cost Estimate'!$X269="YES",OR('Standard Cost Estimate'!$R269&gt;0.2,'Standard Cost Estimate'!$R269&lt;-0.2)),"ANALYZE"," ")</f>
        <v>#VALUE!</v>
      </c>
      <c r="Z269" s="72" t="e">
        <f>IF(AND('Standard Cost Estimate'!$X269="YES",OR('Standard Cost Estimate'!$S269&gt;0.2,'Standard Cost Estimate'!$S269&lt;-0.2)),"ANALYZE"," ")</f>
        <v>#VALUE!</v>
      </c>
      <c r="AA269" s="67" t="e">
        <f>RANK('Standard Cost Estimate'!$G269,'Standard Cost Estimate'!$G$3:$G$499)</f>
        <v>#VALUE!</v>
      </c>
      <c r="AB269" s="68" t="e">
        <f>LARGE('Standard Cost Estimate'!$G$3:$G$499,COUNT(G$3:'Standard Cost Estimate'!$G269))+IF(ISNUMBER(AB268),AB268,0)</f>
        <v>#VALUE!</v>
      </c>
      <c r="AC269" s="67" t="e">
        <f>IF(AB269/G$500&lt;0.8,COUNT(V$3:V269)+1,1)</f>
        <v>#VALUE!</v>
      </c>
      <c r="AD269" s="93" t="e">
        <f>IF('Standard Cost Estimate'!$AA269&lt;=MAX('Standard Cost Estimate'!$AC$3:$AC$499),"YES","NO")</f>
        <v>#VALUE!</v>
      </c>
      <c r="AE269" s="94" t="e">
        <f>IF(AND('Standard Cost Estimate'!$AD269="YES",ABS('Standard Cost Estimate'!$R269)&gt;0.2),"ANALYZE"," ")</f>
        <v>#VALUE!</v>
      </c>
      <c r="AF269" s="77"/>
    </row>
    <row r="270" spans="1:32" ht="15" thickBot="1" x14ac:dyDescent="0.4">
      <c r="A270" s="50" t="e">
        <f>Table1[[#This Row],[Item Line Number]]</f>
        <v>#VALUE!</v>
      </c>
      <c r="B270" s="50" t="e">
        <f>Table1[[#This Row],[Item Number]]</f>
        <v>#VALUE!</v>
      </c>
      <c r="C270" s="51" t="e">
        <f>Table1[[#This Row],[Item Description]]</f>
        <v>#VALUE!</v>
      </c>
      <c r="D270" s="50" t="e">
        <f>Table1[[#This Row],[Quantity]]</f>
        <v>#VALUE!</v>
      </c>
      <c r="E270" s="50" t="e">
        <f>Table1[[#This Row],[Units]]</f>
        <v>#VALUE!</v>
      </c>
      <c r="F270" s="52" t="e">
        <f>Table1[[#This Row],[Engineer''s Estimate (EE)]]</f>
        <v>#VALUE!</v>
      </c>
      <c r="G270" s="53" t="e">
        <f>'Standard Cost Estimate'!$D270*'Standard Cost Estimate'!$F270</f>
        <v>#VALUE!</v>
      </c>
      <c r="H270" s="54" t="e">
        <f>'Standard Cost Estimate'!$G270/G$500</f>
        <v>#VALUE!</v>
      </c>
      <c r="I270" s="52" t="e">
        <f>Table1[[#This Row],[Low Bidder 
or CM/GC]]</f>
        <v>#VALUE!</v>
      </c>
      <c r="J270" s="53" t="e">
        <f>'Standard Cost Estimate'!$I270*'Standard Cost Estimate'!$D270</f>
        <v>#VALUE!</v>
      </c>
      <c r="K270" s="55" t="e">
        <f>'Standard Cost Estimate'!$J270/J$500</f>
        <v>#VALUE!</v>
      </c>
      <c r="L270" s="52" t="e">
        <f>TRIMMEAN(Table1[[#This Row],[Low Bidder 
or CM/GC]:[Bidder 23]],2/COUNT(Table1[[#This Row],[Low Bidder 
or CM/GC]:[Bidder 23]]))</f>
        <v>#VALUE!</v>
      </c>
      <c r="M270" s="53" t="e">
        <f>IF('Standard Cost Estimate'!$D270=0,0,'Standard Cost Estimate'!$D270*'Standard Cost Estimate'!$L270)</f>
        <v>#VALUE!</v>
      </c>
      <c r="N270" s="54" t="e">
        <f>'Standard Cost Estimate'!$M270/M$500</f>
        <v>#VALUE!</v>
      </c>
      <c r="O270" s="78" t="e">
        <f>MIN(Table1[[#This Row],[Low Bidder 
or CM/GC]:[Bidder 23]])*D270</f>
        <v>#VALUE!</v>
      </c>
      <c r="P270" s="65" t="e">
        <f>Table2[[#This Row],[LB
Amount]]</f>
        <v>#VALUE!</v>
      </c>
      <c r="Q270" s="79" t="e">
        <f>MAX(Table1[[#This Row],[Low Bidder 
or CM/GC]:[Bidder 23]])*D270</f>
        <v>#VALUE!</v>
      </c>
      <c r="R270" s="33" t="e">
        <f>('Standard Cost Estimate'!$J270-'Standard Cost Estimate'!$G270)/'Standard Cost Estimate'!$G270</f>
        <v>#VALUE!</v>
      </c>
      <c r="S270" s="32" t="e">
        <f>('Standard Cost Estimate'!$J270-'Standard Cost Estimate'!$M270)/'Standard Cost Estimate'!$M270</f>
        <v>#VALUE!</v>
      </c>
      <c r="T270" s="31" t="e">
        <f>'Standard Cost Estimate'!$J270-'Standard Cost Estimate'!$G270</f>
        <v>#VALUE!</v>
      </c>
      <c r="U270" s="28" t="e">
        <f>RANK('Standard Cost Estimate'!$J270,'Standard Cost Estimate'!$J$3:$J$499)</f>
        <v>#VALUE!</v>
      </c>
      <c r="V270" s="34" t="e">
        <f>LARGE('Standard Cost Estimate'!$J$3:$J$499,COUNT(J$3:'Standard Cost Estimate'!$J270))+IF(ISNUMBER(V269),V269,0)</f>
        <v>#VALUE!</v>
      </c>
      <c r="W270" s="28" t="e">
        <f>IF(V270/J$500&lt;0.8,COUNT(V$3:V270)+1,1)</f>
        <v>#VALUE!</v>
      </c>
      <c r="X270" s="35" t="e">
        <f>IF('Standard Cost Estimate'!$U270&lt;=MAX('Standard Cost Estimate'!$W$3:$W$499),"YES","NO")</f>
        <v>#VALUE!</v>
      </c>
      <c r="Y270" s="36" t="e">
        <f>IF(AND('Standard Cost Estimate'!$X270="YES",OR('Standard Cost Estimate'!$R270&gt;0.2,'Standard Cost Estimate'!$R270&lt;-0.2)),"ANALYZE"," ")</f>
        <v>#VALUE!</v>
      </c>
      <c r="Z270" s="72" t="e">
        <f>IF(AND('Standard Cost Estimate'!$X270="YES",OR('Standard Cost Estimate'!$S270&gt;0.2,'Standard Cost Estimate'!$S270&lt;-0.2)),"ANALYZE"," ")</f>
        <v>#VALUE!</v>
      </c>
      <c r="AA270" s="67" t="e">
        <f>RANK('Standard Cost Estimate'!$G270,'Standard Cost Estimate'!$G$3:$G$499)</f>
        <v>#VALUE!</v>
      </c>
      <c r="AB270" s="68" t="e">
        <f>LARGE('Standard Cost Estimate'!$G$3:$G$499,COUNT(G$3:'Standard Cost Estimate'!$G270))+IF(ISNUMBER(AB269),AB269,0)</f>
        <v>#VALUE!</v>
      </c>
      <c r="AC270" s="67" t="e">
        <f>IF(AB270/G$500&lt;0.8,COUNT(V$3:V270)+1,1)</f>
        <v>#VALUE!</v>
      </c>
      <c r="AD270" s="93" t="e">
        <f>IF('Standard Cost Estimate'!$AA270&lt;=MAX('Standard Cost Estimate'!$AC$3:$AC$499),"YES","NO")</f>
        <v>#VALUE!</v>
      </c>
      <c r="AE270" s="94" t="e">
        <f>IF(AND('Standard Cost Estimate'!$AD270="YES",ABS('Standard Cost Estimate'!$R270)&gt;0.2),"ANALYZE"," ")</f>
        <v>#VALUE!</v>
      </c>
      <c r="AF270" s="77"/>
    </row>
    <row r="271" spans="1:32" ht="15" thickBot="1" x14ac:dyDescent="0.4">
      <c r="A271" s="50" t="e">
        <f>Table1[[#This Row],[Item Line Number]]</f>
        <v>#VALUE!</v>
      </c>
      <c r="B271" s="50" t="e">
        <f>Table1[[#This Row],[Item Number]]</f>
        <v>#VALUE!</v>
      </c>
      <c r="C271" s="51" t="e">
        <f>Table1[[#This Row],[Item Description]]</f>
        <v>#VALUE!</v>
      </c>
      <c r="D271" s="50" t="e">
        <f>Table1[[#This Row],[Quantity]]</f>
        <v>#VALUE!</v>
      </c>
      <c r="E271" s="50" t="e">
        <f>Table1[[#This Row],[Units]]</f>
        <v>#VALUE!</v>
      </c>
      <c r="F271" s="52" t="e">
        <f>Table1[[#This Row],[Engineer''s Estimate (EE)]]</f>
        <v>#VALUE!</v>
      </c>
      <c r="G271" s="53" t="e">
        <f>'Standard Cost Estimate'!$D271*'Standard Cost Estimate'!$F271</f>
        <v>#VALUE!</v>
      </c>
      <c r="H271" s="54" t="e">
        <f>'Standard Cost Estimate'!$G271/G$500</f>
        <v>#VALUE!</v>
      </c>
      <c r="I271" s="52" t="e">
        <f>Table1[[#This Row],[Low Bidder 
or CM/GC]]</f>
        <v>#VALUE!</v>
      </c>
      <c r="J271" s="53" t="e">
        <f>'Standard Cost Estimate'!$I271*'Standard Cost Estimate'!$D271</f>
        <v>#VALUE!</v>
      </c>
      <c r="K271" s="55" t="e">
        <f>'Standard Cost Estimate'!$J271/J$500</f>
        <v>#VALUE!</v>
      </c>
      <c r="L271" s="52" t="e">
        <f>TRIMMEAN(Table1[[#This Row],[Low Bidder 
or CM/GC]:[Bidder 23]],2/COUNT(Table1[[#This Row],[Low Bidder 
or CM/GC]:[Bidder 23]]))</f>
        <v>#VALUE!</v>
      </c>
      <c r="M271" s="53" t="e">
        <f>IF('Standard Cost Estimate'!$D271=0,0,'Standard Cost Estimate'!$D271*'Standard Cost Estimate'!$L271)</f>
        <v>#VALUE!</v>
      </c>
      <c r="N271" s="54" t="e">
        <f>'Standard Cost Estimate'!$M271/M$500</f>
        <v>#VALUE!</v>
      </c>
      <c r="O271" s="78" t="e">
        <f>MIN(Table1[[#This Row],[Low Bidder 
or CM/GC]:[Bidder 23]])*D271</f>
        <v>#VALUE!</v>
      </c>
      <c r="P271" s="65" t="e">
        <f>Table2[[#This Row],[LB
Amount]]</f>
        <v>#VALUE!</v>
      </c>
      <c r="Q271" s="79" t="e">
        <f>MAX(Table1[[#This Row],[Low Bidder 
or CM/GC]:[Bidder 23]])*D271</f>
        <v>#VALUE!</v>
      </c>
      <c r="R271" s="33" t="e">
        <f>('Standard Cost Estimate'!$J271-'Standard Cost Estimate'!$G271)/'Standard Cost Estimate'!$G271</f>
        <v>#VALUE!</v>
      </c>
      <c r="S271" s="32" t="e">
        <f>('Standard Cost Estimate'!$J271-'Standard Cost Estimate'!$M271)/'Standard Cost Estimate'!$M271</f>
        <v>#VALUE!</v>
      </c>
      <c r="T271" s="31" t="e">
        <f>'Standard Cost Estimate'!$J271-'Standard Cost Estimate'!$G271</f>
        <v>#VALUE!</v>
      </c>
      <c r="U271" s="28" t="e">
        <f>RANK('Standard Cost Estimate'!$J271,'Standard Cost Estimate'!$J$3:$J$499)</f>
        <v>#VALUE!</v>
      </c>
      <c r="V271" s="34" t="e">
        <f>LARGE('Standard Cost Estimate'!$J$3:$J$499,COUNT(J$3:'Standard Cost Estimate'!$J271))+IF(ISNUMBER(V270),V270,0)</f>
        <v>#VALUE!</v>
      </c>
      <c r="W271" s="28" t="e">
        <f>IF(V271/J$500&lt;0.8,COUNT(V$3:V271)+1,1)</f>
        <v>#VALUE!</v>
      </c>
      <c r="X271" s="35" t="e">
        <f>IF('Standard Cost Estimate'!$U271&lt;=MAX('Standard Cost Estimate'!$W$3:$W$499),"YES","NO")</f>
        <v>#VALUE!</v>
      </c>
      <c r="Y271" s="36" t="e">
        <f>IF(AND('Standard Cost Estimate'!$X271="YES",OR('Standard Cost Estimate'!$R271&gt;0.2,'Standard Cost Estimate'!$R271&lt;-0.2)),"ANALYZE"," ")</f>
        <v>#VALUE!</v>
      </c>
      <c r="Z271" s="72" t="e">
        <f>IF(AND('Standard Cost Estimate'!$X271="YES",OR('Standard Cost Estimate'!$S271&gt;0.2,'Standard Cost Estimate'!$S271&lt;-0.2)),"ANALYZE"," ")</f>
        <v>#VALUE!</v>
      </c>
      <c r="AA271" s="67" t="e">
        <f>RANK('Standard Cost Estimate'!$G271,'Standard Cost Estimate'!$G$3:$G$499)</f>
        <v>#VALUE!</v>
      </c>
      <c r="AB271" s="68" t="e">
        <f>LARGE('Standard Cost Estimate'!$G$3:$G$499,COUNT(G$3:'Standard Cost Estimate'!$G271))+IF(ISNUMBER(AB270),AB270,0)</f>
        <v>#VALUE!</v>
      </c>
      <c r="AC271" s="67" t="e">
        <f>IF(AB271/G$500&lt;0.8,COUNT(V$3:V271)+1,1)</f>
        <v>#VALUE!</v>
      </c>
      <c r="AD271" s="93" t="e">
        <f>IF('Standard Cost Estimate'!$AA271&lt;=MAX('Standard Cost Estimate'!$AC$3:$AC$499),"YES","NO")</f>
        <v>#VALUE!</v>
      </c>
      <c r="AE271" s="94" t="e">
        <f>IF(AND('Standard Cost Estimate'!$AD271="YES",ABS('Standard Cost Estimate'!$R271)&gt;0.2),"ANALYZE"," ")</f>
        <v>#VALUE!</v>
      </c>
      <c r="AF271" s="77"/>
    </row>
    <row r="272" spans="1:32" ht="15" thickBot="1" x14ac:dyDescent="0.4">
      <c r="A272" s="50" t="e">
        <f>Table1[[#This Row],[Item Line Number]]</f>
        <v>#VALUE!</v>
      </c>
      <c r="B272" s="50" t="e">
        <f>Table1[[#This Row],[Item Number]]</f>
        <v>#VALUE!</v>
      </c>
      <c r="C272" s="51" t="e">
        <f>Table1[[#This Row],[Item Description]]</f>
        <v>#VALUE!</v>
      </c>
      <c r="D272" s="50" t="e">
        <f>Table1[[#This Row],[Quantity]]</f>
        <v>#VALUE!</v>
      </c>
      <c r="E272" s="50" t="e">
        <f>Table1[[#This Row],[Units]]</f>
        <v>#VALUE!</v>
      </c>
      <c r="F272" s="52" t="e">
        <f>Table1[[#This Row],[Engineer''s Estimate (EE)]]</f>
        <v>#VALUE!</v>
      </c>
      <c r="G272" s="53" t="e">
        <f>'Standard Cost Estimate'!$D272*'Standard Cost Estimate'!$F272</f>
        <v>#VALUE!</v>
      </c>
      <c r="H272" s="54" t="e">
        <f>'Standard Cost Estimate'!$G272/G$500</f>
        <v>#VALUE!</v>
      </c>
      <c r="I272" s="52" t="e">
        <f>Table1[[#This Row],[Low Bidder 
or CM/GC]]</f>
        <v>#VALUE!</v>
      </c>
      <c r="J272" s="53" t="e">
        <f>'Standard Cost Estimate'!$I272*'Standard Cost Estimate'!$D272</f>
        <v>#VALUE!</v>
      </c>
      <c r="K272" s="55" t="e">
        <f>'Standard Cost Estimate'!$J272/J$500</f>
        <v>#VALUE!</v>
      </c>
      <c r="L272" s="52" t="e">
        <f>TRIMMEAN(Table1[[#This Row],[Low Bidder 
or CM/GC]:[Bidder 23]],2/COUNT(Table1[[#This Row],[Low Bidder 
or CM/GC]:[Bidder 23]]))</f>
        <v>#VALUE!</v>
      </c>
      <c r="M272" s="53" t="e">
        <f>IF('Standard Cost Estimate'!$D272=0,0,'Standard Cost Estimate'!$D272*'Standard Cost Estimate'!$L272)</f>
        <v>#VALUE!</v>
      </c>
      <c r="N272" s="54" t="e">
        <f>'Standard Cost Estimate'!$M272/M$500</f>
        <v>#VALUE!</v>
      </c>
      <c r="O272" s="78" t="e">
        <f>MIN(Table1[[#This Row],[Low Bidder 
or CM/GC]:[Bidder 23]])*D272</f>
        <v>#VALUE!</v>
      </c>
      <c r="P272" s="65" t="e">
        <f>Table2[[#This Row],[LB
Amount]]</f>
        <v>#VALUE!</v>
      </c>
      <c r="Q272" s="79" t="e">
        <f>MAX(Table1[[#This Row],[Low Bidder 
or CM/GC]:[Bidder 23]])*D272</f>
        <v>#VALUE!</v>
      </c>
      <c r="R272" s="33" t="e">
        <f>('Standard Cost Estimate'!$J272-'Standard Cost Estimate'!$G272)/'Standard Cost Estimate'!$G272</f>
        <v>#VALUE!</v>
      </c>
      <c r="S272" s="32" t="e">
        <f>('Standard Cost Estimate'!$J272-'Standard Cost Estimate'!$M272)/'Standard Cost Estimate'!$M272</f>
        <v>#VALUE!</v>
      </c>
      <c r="T272" s="31" t="e">
        <f>'Standard Cost Estimate'!$J272-'Standard Cost Estimate'!$G272</f>
        <v>#VALUE!</v>
      </c>
      <c r="U272" s="28" t="e">
        <f>RANK('Standard Cost Estimate'!$J272,'Standard Cost Estimate'!$J$3:$J$499)</f>
        <v>#VALUE!</v>
      </c>
      <c r="V272" s="34" t="e">
        <f>LARGE('Standard Cost Estimate'!$J$3:$J$499,COUNT(J$3:'Standard Cost Estimate'!$J272))+IF(ISNUMBER(V271),V271,0)</f>
        <v>#VALUE!</v>
      </c>
      <c r="W272" s="28" t="e">
        <f>IF(V272/J$500&lt;0.8,COUNT(V$3:V272)+1,1)</f>
        <v>#VALUE!</v>
      </c>
      <c r="X272" s="35" t="e">
        <f>IF('Standard Cost Estimate'!$U272&lt;=MAX('Standard Cost Estimate'!$W$3:$W$499),"YES","NO")</f>
        <v>#VALUE!</v>
      </c>
      <c r="Y272" s="36" t="e">
        <f>IF(AND('Standard Cost Estimate'!$X272="YES",OR('Standard Cost Estimate'!$R272&gt;0.2,'Standard Cost Estimate'!$R272&lt;-0.2)),"ANALYZE"," ")</f>
        <v>#VALUE!</v>
      </c>
      <c r="Z272" s="72" t="e">
        <f>IF(AND('Standard Cost Estimate'!$X272="YES",OR('Standard Cost Estimate'!$S272&gt;0.2,'Standard Cost Estimate'!$S272&lt;-0.2)),"ANALYZE"," ")</f>
        <v>#VALUE!</v>
      </c>
      <c r="AA272" s="67" t="e">
        <f>RANK('Standard Cost Estimate'!$G272,'Standard Cost Estimate'!$G$3:$G$499)</f>
        <v>#VALUE!</v>
      </c>
      <c r="AB272" s="68" t="e">
        <f>LARGE('Standard Cost Estimate'!$G$3:$G$499,COUNT(G$3:'Standard Cost Estimate'!$G272))+IF(ISNUMBER(AB271),AB271,0)</f>
        <v>#VALUE!</v>
      </c>
      <c r="AC272" s="67" t="e">
        <f>IF(AB272/G$500&lt;0.8,COUNT(V$3:V272)+1,1)</f>
        <v>#VALUE!</v>
      </c>
      <c r="AD272" s="93" t="e">
        <f>IF('Standard Cost Estimate'!$AA272&lt;=MAX('Standard Cost Estimate'!$AC$3:$AC$499),"YES","NO")</f>
        <v>#VALUE!</v>
      </c>
      <c r="AE272" s="94" t="e">
        <f>IF(AND('Standard Cost Estimate'!$AD272="YES",ABS('Standard Cost Estimate'!$R272)&gt;0.2),"ANALYZE"," ")</f>
        <v>#VALUE!</v>
      </c>
      <c r="AF272" s="77"/>
    </row>
    <row r="273" spans="1:32" ht="15" thickBot="1" x14ac:dyDescent="0.4">
      <c r="A273" s="50" t="e">
        <f>Table1[[#This Row],[Item Line Number]]</f>
        <v>#VALUE!</v>
      </c>
      <c r="B273" s="50" t="e">
        <f>Table1[[#This Row],[Item Number]]</f>
        <v>#VALUE!</v>
      </c>
      <c r="C273" s="51" t="e">
        <f>Table1[[#This Row],[Item Description]]</f>
        <v>#VALUE!</v>
      </c>
      <c r="D273" s="50" t="e">
        <f>Table1[[#This Row],[Quantity]]</f>
        <v>#VALUE!</v>
      </c>
      <c r="E273" s="50" t="e">
        <f>Table1[[#This Row],[Units]]</f>
        <v>#VALUE!</v>
      </c>
      <c r="F273" s="52" t="e">
        <f>Table1[[#This Row],[Engineer''s Estimate (EE)]]</f>
        <v>#VALUE!</v>
      </c>
      <c r="G273" s="53" t="e">
        <f>'Standard Cost Estimate'!$D273*'Standard Cost Estimate'!$F273</f>
        <v>#VALUE!</v>
      </c>
      <c r="H273" s="54" t="e">
        <f>'Standard Cost Estimate'!$G273/G$500</f>
        <v>#VALUE!</v>
      </c>
      <c r="I273" s="52" t="e">
        <f>Table1[[#This Row],[Low Bidder 
or CM/GC]]</f>
        <v>#VALUE!</v>
      </c>
      <c r="J273" s="53" t="e">
        <f>'Standard Cost Estimate'!$I273*'Standard Cost Estimate'!$D273</f>
        <v>#VALUE!</v>
      </c>
      <c r="K273" s="55" t="e">
        <f>'Standard Cost Estimate'!$J273/J$500</f>
        <v>#VALUE!</v>
      </c>
      <c r="L273" s="52" t="e">
        <f>TRIMMEAN(Table1[[#This Row],[Low Bidder 
or CM/GC]:[Bidder 23]],2/COUNT(Table1[[#This Row],[Low Bidder 
or CM/GC]:[Bidder 23]]))</f>
        <v>#VALUE!</v>
      </c>
      <c r="M273" s="53" t="e">
        <f>IF('Standard Cost Estimate'!$D273=0,0,'Standard Cost Estimate'!$D273*'Standard Cost Estimate'!$L273)</f>
        <v>#VALUE!</v>
      </c>
      <c r="N273" s="54" t="e">
        <f>'Standard Cost Estimate'!$M273/M$500</f>
        <v>#VALUE!</v>
      </c>
      <c r="O273" s="78" t="e">
        <f>MIN(Table1[[#This Row],[Low Bidder 
or CM/GC]:[Bidder 23]])*D273</f>
        <v>#VALUE!</v>
      </c>
      <c r="P273" s="65" t="e">
        <f>Table2[[#This Row],[LB
Amount]]</f>
        <v>#VALUE!</v>
      </c>
      <c r="Q273" s="79" t="e">
        <f>MAX(Table1[[#This Row],[Low Bidder 
or CM/GC]:[Bidder 23]])*D273</f>
        <v>#VALUE!</v>
      </c>
      <c r="R273" s="33" t="e">
        <f>('Standard Cost Estimate'!$J273-'Standard Cost Estimate'!$G273)/'Standard Cost Estimate'!$G273</f>
        <v>#VALUE!</v>
      </c>
      <c r="S273" s="32" t="e">
        <f>('Standard Cost Estimate'!$J273-'Standard Cost Estimate'!$M273)/'Standard Cost Estimate'!$M273</f>
        <v>#VALUE!</v>
      </c>
      <c r="T273" s="31" t="e">
        <f>'Standard Cost Estimate'!$J273-'Standard Cost Estimate'!$G273</f>
        <v>#VALUE!</v>
      </c>
      <c r="U273" s="28" t="e">
        <f>RANK('Standard Cost Estimate'!$J273,'Standard Cost Estimate'!$J$3:$J$499)</f>
        <v>#VALUE!</v>
      </c>
      <c r="V273" s="34" t="e">
        <f>LARGE('Standard Cost Estimate'!$J$3:$J$499,COUNT(J$3:'Standard Cost Estimate'!$J273))+IF(ISNUMBER(V272),V272,0)</f>
        <v>#VALUE!</v>
      </c>
      <c r="W273" s="28" t="e">
        <f>IF(V273/J$500&lt;0.8,COUNT(V$3:V273)+1,1)</f>
        <v>#VALUE!</v>
      </c>
      <c r="X273" s="35" t="e">
        <f>IF('Standard Cost Estimate'!$U273&lt;=MAX('Standard Cost Estimate'!$W$3:$W$499),"YES","NO")</f>
        <v>#VALUE!</v>
      </c>
      <c r="Y273" s="36" t="e">
        <f>IF(AND('Standard Cost Estimate'!$X273="YES",OR('Standard Cost Estimate'!$R273&gt;0.2,'Standard Cost Estimate'!$R273&lt;-0.2)),"ANALYZE"," ")</f>
        <v>#VALUE!</v>
      </c>
      <c r="Z273" s="72" t="e">
        <f>IF(AND('Standard Cost Estimate'!$X273="YES",OR('Standard Cost Estimate'!$S273&gt;0.2,'Standard Cost Estimate'!$S273&lt;-0.2)),"ANALYZE"," ")</f>
        <v>#VALUE!</v>
      </c>
      <c r="AA273" s="67" t="e">
        <f>RANK('Standard Cost Estimate'!$G273,'Standard Cost Estimate'!$G$3:$G$499)</f>
        <v>#VALUE!</v>
      </c>
      <c r="AB273" s="68" t="e">
        <f>LARGE('Standard Cost Estimate'!$G$3:$G$499,COUNT(G$3:'Standard Cost Estimate'!$G273))+IF(ISNUMBER(AB272),AB272,0)</f>
        <v>#VALUE!</v>
      </c>
      <c r="AC273" s="67" t="e">
        <f>IF(AB273/G$500&lt;0.8,COUNT(V$3:V273)+1,1)</f>
        <v>#VALUE!</v>
      </c>
      <c r="AD273" s="93" t="e">
        <f>IF('Standard Cost Estimate'!$AA273&lt;=MAX('Standard Cost Estimate'!$AC$3:$AC$499),"YES","NO")</f>
        <v>#VALUE!</v>
      </c>
      <c r="AE273" s="94" t="e">
        <f>IF(AND('Standard Cost Estimate'!$AD273="YES",ABS('Standard Cost Estimate'!$R273)&gt;0.2),"ANALYZE"," ")</f>
        <v>#VALUE!</v>
      </c>
      <c r="AF273" s="77"/>
    </row>
    <row r="274" spans="1:32" ht="15" thickBot="1" x14ac:dyDescent="0.4">
      <c r="A274" s="50" t="e">
        <f>Table1[[#This Row],[Item Line Number]]</f>
        <v>#VALUE!</v>
      </c>
      <c r="B274" s="50" t="e">
        <f>Table1[[#This Row],[Item Number]]</f>
        <v>#VALUE!</v>
      </c>
      <c r="C274" s="51" t="e">
        <f>Table1[[#This Row],[Item Description]]</f>
        <v>#VALUE!</v>
      </c>
      <c r="D274" s="50" t="e">
        <f>Table1[[#This Row],[Quantity]]</f>
        <v>#VALUE!</v>
      </c>
      <c r="E274" s="50" t="e">
        <f>Table1[[#This Row],[Units]]</f>
        <v>#VALUE!</v>
      </c>
      <c r="F274" s="52" t="e">
        <f>Table1[[#This Row],[Engineer''s Estimate (EE)]]</f>
        <v>#VALUE!</v>
      </c>
      <c r="G274" s="53" t="e">
        <f>'Standard Cost Estimate'!$D274*'Standard Cost Estimate'!$F274</f>
        <v>#VALUE!</v>
      </c>
      <c r="H274" s="54" t="e">
        <f>'Standard Cost Estimate'!$G274/G$500</f>
        <v>#VALUE!</v>
      </c>
      <c r="I274" s="52" t="e">
        <f>Table1[[#This Row],[Low Bidder 
or CM/GC]]</f>
        <v>#VALUE!</v>
      </c>
      <c r="J274" s="53" t="e">
        <f>'Standard Cost Estimate'!$I274*'Standard Cost Estimate'!$D274</f>
        <v>#VALUE!</v>
      </c>
      <c r="K274" s="55" t="e">
        <f>'Standard Cost Estimate'!$J274/J$500</f>
        <v>#VALUE!</v>
      </c>
      <c r="L274" s="52" t="e">
        <f>TRIMMEAN(Table1[[#This Row],[Low Bidder 
or CM/GC]:[Bidder 23]],2/COUNT(Table1[[#This Row],[Low Bidder 
or CM/GC]:[Bidder 23]]))</f>
        <v>#VALUE!</v>
      </c>
      <c r="M274" s="53" t="e">
        <f>IF('Standard Cost Estimate'!$D274=0,0,'Standard Cost Estimate'!$D274*'Standard Cost Estimate'!$L274)</f>
        <v>#VALUE!</v>
      </c>
      <c r="N274" s="54" t="e">
        <f>'Standard Cost Estimate'!$M274/M$500</f>
        <v>#VALUE!</v>
      </c>
      <c r="O274" s="78" t="e">
        <f>MIN(Table1[[#This Row],[Low Bidder 
or CM/GC]:[Bidder 23]])*D274</f>
        <v>#VALUE!</v>
      </c>
      <c r="P274" s="65" t="e">
        <f>Table2[[#This Row],[LB
Amount]]</f>
        <v>#VALUE!</v>
      </c>
      <c r="Q274" s="79" t="e">
        <f>MAX(Table1[[#This Row],[Low Bidder 
or CM/GC]:[Bidder 23]])*D274</f>
        <v>#VALUE!</v>
      </c>
      <c r="R274" s="33" t="e">
        <f>('Standard Cost Estimate'!$J274-'Standard Cost Estimate'!$G274)/'Standard Cost Estimate'!$G274</f>
        <v>#VALUE!</v>
      </c>
      <c r="S274" s="32" t="e">
        <f>('Standard Cost Estimate'!$J274-'Standard Cost Estimate'!$M274)/'Standard Cost Estimate'!$M274</f>
        <v>#VALUE!</v>
      </c>
      <c r="T274" s="31" t="e">
        <f>'Standard Cost Estimate'!$J274-'Standard Cost Estimate'!$G274</f>
        <v>#VALUE!</v>
      </c>
      <c r="U274" s="28" t="e">
        <f>RANK('Standard Cost Estimate'!$J274,'Standard Cost Estimate'!$J$3:$J$499)</f>
        <v>#VALUE!</v>
      </c>
      <c r="V274" s="34" t="e">
        <f>LARGE('Standard Cost Estimate'!$J$3:$J$499,COUNT(J$3:'Standard Cost Estimate'!$J274))+IF(ISNUMBER(V273),V273,0)</f>
        <v>#VALUE!</v>
      </c>
      <c r="W274" s="28" t="e">
        <f>IF(V274/J$500&lt;0.8,COUNT(V$3:V274)+1,1)</f>
        <v>#VALUE!</v>
      </c>
      <c r="X274" s="35" t="e">
        <f>IF('Standard Cost Estimate'!$U274&lt;=MAX('Standard Cost Estimate'!$W$3:$W$499),"YES","NO")</f>
        <v>#VALUE!</v>
      </c>
      <c r="Y274" s="36" t="e">
        <f>IF(AND('Standard Cost Estimate'!$X274="YES",OR('Standard Cost Estimate'!$R274&gt;0.2,'Standard Cost Estimate'!$R274&lt;-0.2)),"ANALYZE"," ")</f>
        <v>#VALUE!</v>
      </c>
      <c r="Z274" s="72" t="e">
        <f>IF(AND('Standard Cost Estimate'!$X274="YES",OR('Standard Cost Estimate'!$S274&gt;0.2,'Standard Cost Estimate'!$S274&lt;-0.2)),"ANALYZE"," ")</f>
        <v>#VALUE!</v>
      </c>
      <c r="AA274" s="67" t="e">
        <f>RANK('Standard Cost Estimate'!$G274,'Standard Cost Estimate'!$G$3:$G$499)</f>
        <v>#VALUE!</v>
      </c>
      <c r="AB274" s="68" t="e">
        <f>LARGE('Standard Cost Estimate'!$G$3:$G$499,COUNT(G$3:'Standard Cost Estimate'!$G274))+IF(ISNUMBER(AB273),AB273,0)</f>
        <v>#VALUE!</v>
      </c>
      <c r="AC274" s="67" t="e">
        <f>IF(AB274/G$500&lt;0.8,COUNT(V$3:V274)+1,1)</f>
        <v>#VALUE!</v>
      </c>
      <c r="AD274" s="93" t="e">
        <f>IF('Standard Cost Estimate'!$AA274&lt;=MAX('Standard Cost Estimate'!$AC$3:$AC$499),"YES","NO")</f>
        <v>#VALUE!</v>
      </c>
      <c r="AE274" s="94" t="e">
        <f>IF(AND('Standard Cost Estimate'!$AD274="YES",ABS('Standard Cost Estimate'!$R274)&gt;0.2),"ANALYZE"," ")</f>
        <v>#VALUE!</v>
      </c>
      <c r="AF274" s="77"/>
    </row>
    <row r="275" spans="1:32" ht="15" thickBot="1" x14ac:dyDescent="0.4">
      <c r="A275" s="50" t="e">
        <f>Table1[[#This Row],[Item Line Number]]</f>
        <v>#VALUE!</v>
      </c>
      <c r="B275" s="50" t="e">
        <f>Table1[[#This Row],[Item Number]]</f>
        <v>#VALUE!</v>
      </c>
      <c r="C275" s="51" t="e">
        <f>Table1[[#This Row],[Item Description]]</f>
        <v>#VALUE!</v>
      </c>
      <c r="D275" s="50" t="e">
        <f>Table1[[#This Row],[Quantity]]</f>
        <v>#VALUE!</v>
      </c>
      <c r="E275" s="50" t="e">
        <f>Table1[[#This Row],[Units]]</f>
        <v>#VALUE!</v>
      </c>
      <c r="F275" s="52" t="e">
        <f>Table1[[#This Row],[Engineer''s Estimate (EE)]]</f>
        <v>#VALUE!</v>
      </c>
      <c r="G275" s="53" t="e">
        <f>'Standard Cost Estimate'!$D275*'Standard Cost Estimate'!$F275</f>
        <v>#VALUE!</v>
      </c>
      <c r="H275" s="54" t="e">
        <f>'Standard Cost Estimate'!$G275/G$500</f>
        <v>#VALUE!</v>
      </c>
      <c r="I275" s="52" t="e">
        <f>Table1[[#This Row],[Low Bidder 
or CM/GC]]</f>
        <v>#VALUE!</v>
      </c>
      <c r="J275" s="53" t="e">
        <f>'Standard Cost Estimate'!$I275*'Standard Cost Estimate'!$D275</f>
        <v>#VALUE!</v>
      </c>
      <c r="K275" s="55" t="e">
        <f>'Standard Cost Estimate'!$J275/J$500</f>
        <v>#VALUE!</v>
      </c>
      <c r="L275" s="52" t="e">
        <f>TRIMMEAN(Table1[[#This Row],[Low Bidder 
or CM/GC]:[Bidder 23]],2/COUNT(Table1[[#This Row],[Low Bidder 
or CM/GC]:[Bidder 23]]))</f>
        <v>#VALUE!</v>
      </c>
      <c r="M275" s="53" t="e">
        <f>IF('Standard Cost Estimate'!$D275=0,0,'Standard Cost Estimate'!$D275*'Standard Cost Estimate'!$L275)</f>
        <v>#VALUE!</v>
      </c>
      <c r="N275" s="54" t="e">
        <f>'Standard Cost Estimate'!$M275/M$500</f>
        <v>#VALUE!</v>
      </c>
      <c r="O275" s="78" t="e">
        <f>MIN(Table1[[#This Row],[Low Bidder 
or CM/GC]:[Bidder 23]])*D275</f>
        <v>#VALUE!</v>
      </c>
      <c r="P275" s="65" t="e">
        <f>Table2[[#This Row],[LB
Amount]]</f>
        <v>#VALUE!</v>
      </c>
      <c r="Q275" s="79" t="e">
        <f>MAX(Table1[[#This Row],[Low Bidder 
or CM/GC]:[Bidder 23]])*D275</f>
        <v>#VALUE!</v>
      </c>
      <c r="R275" s="33" t="e">
        <f>('Standard Cost Estimate'!$J275-'Standard Cost Estimate'!$G275)/'Standard Cost Estimate'!$G275</f>
        <v>#VALUE!</v>
      </c>
      <c r="S275" s="32" t="e">
        <f>('Standard Cost Estimate'!$J275-'Standard Cost Estimate'!$M275)/'Standard Cost Estimate'!$M275</f>
        <v>#VALUE!</v>
      </c>
      <c r="T275" s="31" t="e">
        <f>'Standard Cost Estimate'!$J275-'Standard Cost Estimate'!$G275</f>
        <v>#VALUE!</v>
      </c>
      <c r="U275" s="28" t="e">
        <f>RANK('Standard Cost Estimate'!$J275,'Standard Cost Estimate'!$J$3:$J$499)</f>
        <v>#VALUE!</v>
      </c>
      <c r="V275" s="34" t="e">
        <f>LARGE('Standard Cost Estimate'!$J$3:$J$499,COUNT(J$3:'Standard Cost Estimate'!$J275))+IF(ISNUMBER(V274),V274,0)</f>
        <v>#VALUE!</v>
      </c>
      <c r="W275" s="28" t="e">
        <f>IF(V275/J$500&lt;0.8,COUNT(V$3:V275)+1,1)</f>
        <v>#VALUE!</v>
      </c>
      <c r="X275" s="35" t="e">
        <f>IF('Standard Cost Estimate'!$U275&lt;=MAX('Standard Cost Estimate'!$W$3:$W$499),"YES","NO")</f>
        <v>#VALUE!</v>
      </c>
      <c r="Y275" s="36" t="e">
        <f>IF(AND('Standard Cost Estimate'!$X275="YES",OR('Standard Cost Estimate'!$R275&gt;0.2,'Standard Cost Estimate'!$R275&lt;-0.2)),"ANALYZE"," ")</f>
        <v>#VALUE!</v>
      </c>
      <c r="Z275" s="72" t="e">
        <f>IF(AND('Standard Cost Estimate'!$X275="YES",OR('Standard Cost Estimate'!$S275&gt;0.2,'Standard Cost Estimate'!$S275&lt;-0.2)),"ANALYZE"," ")</f>
        <v>#VALUE!</v>
      </c>
      <c r="AA275" s="67" t="e">
        <f>RANK('Standard Cost Estimate'!$G275,'Standard Cost Estimate'!$G$3:$G$499)</f>
        <v>#VALUE!</v>
      </c>
      <c r="AB275" s="68" t="e">
        <f>LARGE('Standard Cost Estimate'!$G$3:$G$499,COUNT(G$3:'Standard Cost Estimate'!$G275))+IF(ISNUMBER(AB274),AB274,0)</f>
        <v>#VALUE!</v>
      </c>
      <c r="AC275" s="67" t="e">
        <f>IF(AB275/G$500&lt;0.8,COUNT(V$3:V275)+1,1)</f>
        <v>#VALUE!</v>
      </c>
      <c r="AD275" s="93" t="e">
        <f>IF('Standard Cost Estimate'!$AA275&lt;=MAX('Standard Cost Estimate'!$AC$3:$AC$499),"YES","NO")</f>
        <v>#VALUE!</v>
      </c>
      <c r="AE275" s="94" t="e">
        <f>IF(AND('Standard Cost Estimate'!$AD275="YES",ABS('Standard Cost Estimate'!$R275)&gt;0.2),"ANALYZE"," ")</f>
        <v>#VALUE!</v>
      </c>
      <c r="AF275" s="77"/>
    </row>
    <row r="276" spans="1:32" ht="15" thickBot="1" x14ac:dyDescent="0.4">
      <c r="A276" s="50" t="e">
        <f>Table1[[#This Row],[Item Line Number]]</f>
        <v>#VALUE!</v>
      </c>
      <c r="B276" s="50" t="e">
        <f>Table1[[#This Row],[Item Number]]</f>
        <v>#VALUE!</v>
      </c>
      <c r="C276" s="51" t="e">
        <f>Table1[[#This Row],[Item Description]]</f>
        <v>#VALUE!</v>
      </c>
      <c r="D276" s="50" t="e">
        <f>Table1[[#This Row],[Quantity]]</f>
        <v>#VALUE!</v>
      </c>
      <c r="E276" s="50" t="e">
        <f>Table1[[#This Row],[Units]]</f>
        <v>#VALUE!</v>
      </c>
      <c r="F276" s="52" t="e">
        <f>Table1[[#This Row],[Engineer''s Estimate (EE)]]</f>
        <v>#VALUE!</v>
      </c>
      <c r="G276" s="53" t="e">
        <f>'Standard Cost Estimate'!$D276*'Standard Cost Estimate'!$F276</f>
        <v>#VALUE!</v>
      </c>
      <c r="H276" s="54" t="e">
        <f>'Standard Cost Estimate'!$G276/G$500</f>
        <v>#VALUE!</v>
      </c>
      <c r="I276" s="52" t="e">
        <f>Table1[[#This Row],[Low Bidder 
or CM/GC]]</f>
        <v>#VALUE!</v>
      </c>
      <c r="J276" s="53" t="e">
        <f>'Standard Cost Estimate'!$I276*'Standard Cost Estimate'!$D276</f>
        <v>#VALUE!</v>
      </c>
      <c r="K276" s="55" t="e">
        <f>'Standard Cost Estimate'!$J276/J$500</f>
        <v>#VALUE!</v>
      </c>
      <c r="L276" s="52" t="e">
        <f>TRIMMEAN(Table1[[#This Row],[Low Bidder 
or CM/GC]:[Bidder 23]],2/COUNT(Table1[[#This Row],[Low Bidder 
or CM/GC]:[Bidder 23]]))</f>
        <v>#VALUE!</v>
      </c>
      <c r="M276" s="53" t="e">
        <f>IF('Standard Cost Estimate'!$D276=0,0,'Standard Cost Estimate'!$D276*'Standard Cost Estimate'!$L276)</f>
        <v>#VALUE!</v>
      </c>
      <c r="N276" s="54" t="e">
        <f>'Standard Cost Estimate'!$M276/M$500</f>
        <v>#VALUE!</v>
      </c>
      <c r="O276" s="78" t="e">
        <f>MIN(Table1[[#This Row],[Low Bidder 
or CM/GC]:[Bidder 23]])*D276</f>
        <v>#VALUE!</v>
      </c>
      <c r="P276" s="65" t="e">
        <f>Table2[[#This Row],[LB
Amount]]</f>
        <v>#VALUE!</v>
      </c>
      <c r="Q276" s="79" t="e">
        <f>MAX(Table1[[#This Row],[Low Bidder 
or CM/GC]:[Bidder 23]])*D276</f>
        <v>#VALUE!</v>
      </c>
      <c r="R276" s="33" t="e">
        <f>('Standard Cost Estimate'!$J276-'Standard Cost Estimate'!$G276)/'Standard Cost Estimate'!$G276</f>
        <v>#VALUE!</v>
      </c>
      <c r="S276" s="32" t="e">
        <f>('Standard Cost Estimate'!$J276-'Standard Cost Estimate'!$M276)/'Standard Cost Estimate'!$M276</f>
        <v>#VALUE!</v>
      </c>
      <c r="T276" s="31" t="e">
        <f>'Standard Cost Estimate'!$J276-'Standard Cost Estimate'!$G276</f>
        <v>#VALUE!</v>
      </c>
      <c r="U276" s="28" t="e">
        <f>RANK('Standard Cost Estimate'!$J276,'Standard Cost Estimate'!$J$3:$J$499)</f>
        <v>#VALUE!</v>
      </c>
      <c r="V276" s="34" t="e">
        <f>LARGE('Standard Cost Estimate'!$J$3:$J$499,COUNT(J$3:'Standard Cost Estimate'!$J276))+IF(ISNUMBER(V275),V275,0)</f>
        <v>#VALUE!</v>
      </c>
      <c r="W276" s="28" t="e">
        <f>IF(V276/J$500&lt;0.8,COUNT(V$3:V276)+1,1)</f>
        <v>#VALUE!</v>
      </c>
      <c r="X276" s="35" t="e">
        <f>IF('Standard Cost Estimate'!$U276&lt;=MAX('Standard Cost Estimate'!$W$3:$W$499),"YES","NO")</f>
        <v>#VALUE!</v>
      </c>
      <c r="Y276" s="36" t="e">
        <f>IF(AND('Standard Cost Estimate'!$X276="YES",OR('Standard Cost Estimate'!$R276&gt;0.2,'Standard Cost Estimate'!$R276&lt;-0.2)),"ANALYZE"," ")</f>
        <v>#VALUE!</v>
      </c>
      <c r="Z276" s="72" t="e">
        <f>IF(AND('Standard Cost Estimate'!$X276="YES",OR('Standard Cost Estimate'!$S276&gt;0.2,'Standard Cost Estimate'!$S276&lt;-0.2)),"ANALYZE"," ")</f>
        <v>#VALUE!</v>
      </c>
      <c r="AA276" s="67" t="e">
        <f>RANK('Standard Cost Estimate'!$G276,'Standard Cost Estimate'!$G$3:$G$499)</f>
        <v>#VALUE!</v>
      </c>
      <c r="AB276" s="68" t="e">
        <f>LARGE('Standard Cost Estimate'!$G$3:$G$499,COUNT(G$3:'Standard Cost Estimate'!$G276))+IF(ISNUMBER(AB275),AB275,0)</f>
        <v>#VALUE!</v>
      </c>
      <c r="AC276" s="67" t="e">
        <f>IF(AB276/G$500&lt;0.8,COUNT(V$3:V276)+1,1)</f>
        <v>#VALUE!</v>
      </c>
      <c r="AD276" s="93" t="e">
        <f>IF('Standard Cost Estimate'!$AA276&lt;=MAX('Standard Cost Estimate'!$AC$3:$AC$499),"YES","NO")</f>
        <v>#VALUE!</v>
      </c>
      <c r="AE276" s="94" t="e">
        <f>IF(AND('Standard Cost Estimate'!$AD276="YES",ABS('Standard Cost Estimate'!$R276)&gt;0.2),"ANALYZE"," ")</f>
        <v>#VALUE!</v>
      </c>
      <c r="AF276" s="77"/>
    </row>
    <row r="277" spans="1:32" ht="15" thickBot="1" x14ac:dyDescent="0.4">
      <c r="A277" s="50" t="e">
        <f>Table1[[#This Row],[Item Line Number]]</f>
        <v>#VALUE!</v>
      </c>
      <c r="B277" s="50" t="e">
        <f>Table1[[#This Row],[Item Number]]</f>
        <v>#VALUE!</v>
      </c>
      <c r="C277" s="51" t="e">
        <f>Table1[[#This Row],[Item Description]]</f>
        <v>#VALUE!</v>
      </c>
      <c r="D277" s="50" t="e">
        <f>Table1[[#This Row],[Quantity]]</f>
        <v>#VALUE!</v>
      </c>
      <c r="E277" s="50" t="e">
        <f>Table1[[#This Row],[Units]]</f>
        <v>#VALUE!</v>
      </c>
      <c r="F277" s="52" t="e">
        <f>Table1[[#This Row],[Engineer''s Estimate (EE)]]</f>
        <v>#VALUE!</v>
      </c>
      <c r="G277" s="53" t="e">
        <f>'Standard Cost Estimate'!$D277*'Standard Cost Estimate'!$F277</f>
        <v>#VALUE!</v>
      </c>
      <c r="H277" s="54" t="e">
        <f>'Standard Cost Estimate'!$G277/G$500</f>
        <v>#VALUE!</v>
      </c>
      <c r="I277" s="52" t="e">
        <f>Table1[[#This Row],[Low Bidder 
or CM/GC]]</f>
        <v>#VALUE!</v>
      </c>
      <c r="J277" s="53" t="e">
        <f>'Standard Cost Estimate'!$I277*'Standard Cost Estimate'!$D277</f>
        <v>#VALUE!</v>
      </c>
      <c r="K277" s="55" t="e">
        <f>'Standard Cost Estimate'!$J277/J$500</f>
        <v>#VALUE!</v>
      </c>
      <c r="L277" s="52" t="e">
        <f>TRIMMEAN(Table1[[#This Row],[Low Bidder 
or CM/GC]:[Bidder 23]],2/COUNT(Table1[[#This Row],[Low Bidder 
or CM/GC]:[Bidder 23]]))</f>
        <v>#VALUE!</v>
      </c>
      <c r="M277" s="53" t="e">
        <f>IF('Standard Cost Estimate'!$D277=0,0,'Standard Cost Estimate'!$D277*'Standard Cost Estimate'!$L277)</f>
        <v>#VALUE!</v>
      </c>
      <c r="N277" s="54" t="e">
        <f>'Standard Cost Estimate'!$M277/M$500</f>
        <v>#VALUE!</v>
      </c>
      <c r="O277" s="78" t="e">
        <f>MIN(Table1[[#This Row],[Low Bidder 
or CM/GC]:[Bidder 23]])*D277</f>
        <v>#VALUE!</v>
      </c>
      <c r="P277" s="65" t="e">
        <f>Table2[[#This Row],[LB
Amount]]</f>
        <v>#VALUE!</v>
      </c>
      <c r="Q277" s="79" t="e">
        <f>MAX(Table1[[#This Row],[Low Bidder 
or CM/GC]:[Bidder 23]])*D277</f>
        <v>#VALUE!</v>
      </c>
      <c r="R277" s="33" t="e">
        <f>('Standard Cost Estimate'!$J277-'Standard Cost Estimate'!$G277)/'Standard Cost Estimate'!$G277</f>
        <v>#VALUE!</v>
      </c>
      <c r="S277" s="32" t="e">
        <f>('Standard Cost Estimate'!$J277-'Standard Cost Estimate'!$M277)/'Standard Cost Estimate'!$M277</f>
        <v>#VALUE!</v>
      </c>
      <c r="T277" s="31" t="e">
        <f>'Standard Cost Estimate'!$J277-'Standard Cost Estimate'!$G277</f>
        <v>#VALUE!</v>
      </c>
      <c r="U277" s="28" t="e">
        <f>RANK('Standard Cost Estimate'!$J277,'Standard Cost Estimate'!$J$3:$J$499)</f>
        <v>#VALUE!</v>
      </c>
      <c r="V277" s="34" t="e">
        <f>LARGE('Standard Cost Estimate'!$J$3:$J$499,COUNT(J$3:'Standard Cost Estimate'!$J277))+IF(ISNUMBER(V276),V276,0)</f>
        <v>#VALUE!</v>
      </c>
      <c r="W277" s="28" t="e">
        <f>IF(V277/J$500&lt;0.8,COUNT(V$3:V277)+1,1)</f>
        <v>#VALUE!</v>
      </c>
      <c r="X277" s="35" t="e">
        <f>IF('Standard Cost Estimate'!$U277&lt;=MAX('Standard Cost Estimate'!$W$3:$W$499),"YES","NO")</f>
        <v>#VALUE!</v>
      </c>
      <c r="Y277" s="36" t="e">
        <f>IF(AND('Standard Cost Estimate'!$X277="YES",OR('Standard Cost Estimate'!$R277&gt;0.2,'Standard Cost Estimate'!$R277&lt;-0.2)),"ANALYZE"," ")</f>
        <v>#VALUE!</v>
      </c>
      <c r="Z277" s="72" t="e">
        <f>IF(AND('Standard Cost Estimate'!$X277="YES",OR('Standard Cost Estimate'!$S277&gt;0.2,'Standard Cost Estimate'!$S277&lt;-0.2)),"ANALYZE"," ")</f>
        <v>#VALUE!</v>
      </c>
      <c r="AA277" s="67" t="e">
        <f>RANK('Standard Cost Estimate'!$G277,'Standard Cost Estimate'!$G$3:$G$499)</f>
        <v>#VALUE!</v>
      </c>
      <c r="AB277" s="68" t="e">
        <f>LARGE('Standard Cost Estimate'!$G$3:$G$499,COUNT(G$3:'Standard Cost Estimate'!$G277))+IF(ISNUMBER(AB276),AB276,0)</f>
        <v>#VALUE!</v>
      </c>
      <c r="AC277" s="67" t="e">
        <f>IF(AB277/G$500&lt;0.8,COUNT(V$3:V277)+1,1)</f>
        <v>#VALUE!</v>
      </c>
      <c r="AD277" s="93" t="e">
        <f>IF('Standard Cost Estimate'!$AA277&lt;=MAX('Standard Cost Estimate'!$AC$3:$AC$499),"YES","NO")</f>
        <v>#VALUE!</v>
      </c>
      <c r="AE277" s="94" t="e">
        <f>IF(AND('Standard Cost Estimate'!$AD277="YES",ABS('Standard Cost Estimate'!$R277)&gt;0.2),"ANALYZE"," ")</f>
        <v>#VALUE!</v>
      </c>
      <c r="AF277" s="77"/>
    </row>
    <row r="278" spans="1:32" ht="15" thickBot="1" x14ac:dyDescent="0.4">
      <c r="A278" s="50" t="e">
        <f>Table1[[#This Row],[Item Line Number]]</f>
        <v>#VALUE!</v>
      </c>
      <c r="B278" s="50" t="e">
        <f>Table1[[#This Row],[Item Number]]</f>
        <v>#VALUE!</v>
      </c>
      <c r="C278" s="51" t="e">
        <f>Table1[[#This Row],[Item Description]]</f>
        <v>#VALUE!</v>
      </c>
      <c r="D278" s="50" t="e">
        <f>Table1[[#This Row],[Quantity]]</f>
        <v>#VALUE!</v>
      </c>
      <c r="E278" s="50" t="e">
        <f>Table1[[#This Row],[Units]]</f>
        <v>#VALUE!</v>
      </c>
      <c r="F278" s="52" t="e">
        <f>Table1[[#This Row],[Engineer''s Estimate (EE)]]</f>
        <v>#VALUE!</v>
      </c>
      <c r="G278" s="53" t="e">
        <f>'Standard Cost Estimate'!$D278*'Standard Cost Estimate'!$F278</f>
        <v>#VALUE!</v>
      </c>
      <c r="H278" s="54" t="e">
        <f>'Standard Cost Estimate'!$G278/G$500</f>
        <v>#VALUE!</v>
      </c>
      <c r="I278" s="52" t="e">
        <f>Table1[[#This Row],[Low Bidder 
or CM/GC]]</f>
        <v>#VALUE!</v>
      </c>
      <c r="J278" s="53" t="e">
        <f>'Standard Cost Estimate'!$I278*'Standard Cost Estimate'!$D278</f>
        <v>#VALUE!</v>
      </c>
      <c r="K278" s="55" t="e">
        <f>'Standard Cost Estimate'!$J278/J$500</f>
        <v>#VALUE!</v>
      </c>
      <c r="L278" s="52" t="e">
        <f>TRIMMEAN(Table1[[#This Row],[Low Bidder 
or CM/GC]:[Bidder 23]],2/COUNT(Table1[[#This Row],[Low Bidder 
or CM/GC]:[Bidder 23]]))</f>
        <v>#VALUE!</v>
      </c>
      <c r="M278" s="53" t="e">
        <f>IF('Standard Cost Estimate'!$D278=0,0,'Standard Cost Estimate'!$D278*'Standard Cost Estimate'!$L278)</f>
        <v>#VALUE!</v>
      </c>
      <c r="N278" s="54" t="e">
        <f>'Standard Cost Estimate'!$M278/M$500</f>
        <v>#VALUE!</v>
      </c>
      <c r="O278" s="78" t="e">
        <f>MIN(Table1[[#This Row],[Low Bidder 
or CM/GC]:[Bidder 23]])*D278</f>
        <v>#VALUE!</v>
      </c>
      <c r="P278" s="65" t="e">
        <f>Table2[[#This Row],[LB
Amount]]</f>
        <v>#VALUE!</v>
      </c>
      <c r="Q278" s="79" t="e">
        <f>MAX(Table1[[#This Row],[Low Bidder 
or CM/GC]:[Bidder 23]])*D278</f>
        <v>#VALUE!</v>
      </c>
      <c r="R278" s="33" t="e">
        <f>('Standard Cost Estimate'!$J278-'Standard Cost Estimate'!$G278)/'Standard Cost Estimate'!$G278</f>
        <v>#VALUE!</v>
      </c>
      <c r="S278" s="32" t="e">
        <f>('Standard Cost Estimate'!$J278-'Standard Cost Estimate'!$M278)/'Standard Cost Estimate'!$M278</f>
        <v>#VALUE!</v>
      </c>
      <c r="T278" s="31" t="e">
        <f>'Standard Cost Estimate'!$J278-'Standard Cost Estimate'!$G278</f>
        <v>#VALUE!</v>
      </c>
      <c r="U278" s="28" t="e">
        <f>RANK('Standard Cost Estimate'!$J278,'Standard Cost Estimate'!$J$3:$J$499)</f>
        <v>#VALUE!</v>
      </c>
      <c r="V278" s="34" t="e">
        <f>LARGE('Standard Cost Estimate'!$J$3:$J$499,COUNT(J$3:'Standard Cost Estimate'!$J278))+IF(ISNUMBER(V277),V277,0)</f>
        <v>#VALUE!</v>
      </c>
      <c r="W278" s="28" t="e">
        <f>IF(V278/J$500&lt;0.8,COUNT(V$3:V278)+1,1)</f>
        <v>#VALUE!</v>
      </c>
      <c r="X278" s="35" t="e">
        <f>IF('Standard Cost Estimate'!$U278&lt;=MAX('Standard Cost Estimate'!$W$3:$W$499),"YES","NO")</f>
        <v>#VALUE!</v>
      </c>
      <c r="Y278" s="36" t="e">
        <f>IF(AND('Standard Cost Estimate'!$X278="YES",OR('Standard Cost Estimate'!$R278&gt;0.2,'Standard Cost Estimate'!$R278&lt;-0.2)),"ANALYZE"," ")</f>
        <v>#VALUE!</v>
      </c>
      <c r="Z278" s="72" t="e">
        <f>IF(AND('Standard Cost Estimate'!$X278="YES",OR('Standard Cost Estimate'!$S278&gt;0.2,'Standard Cost Estimate'!$S278&lt;-0.2)),"ANALYZE"," ")</f>
        <v>#VALUE!</v>
      </c>
      <c r="AA278" s="67" t="e">
        <f>RANK('Standard Cost Estimate'!$G278,'Standard Cost Estimate'!$G$3:$G$499)</f>
        <v>#VALUE!</v>
      </c>
      <c r="AB278" s="68" t="e">
        <f>LARGE('Standard Cost Estimate'!$G$3:$G$499,COUNT(G$3:'Standard Cost Estimate'!$G278))+IF(ISNUMBER(AB277),AB277,0)</f>
        <v>#VALUE!</v>
      </c>
      <c r="AC278" s="67" t="e">
        <f>IF(AB278/G$500&lt;0.8,COUNT(V$3:V278)+1,1)</f>
        <v>#VALUE!</v>
      </c>
      <c r="AD278" s="93" t="e">
        <f>IF('Standard Cost Estimate'!$AA278&lt;=MAX('Standard Cost Estimate'!$AC$3:$AC$499),"YES","NO")</f>
        <v>#VALUE!</v>
      </c>
      <c r="AE278" s="94" t="e">
        <f>IF(AND('Standard Cost Estimate'!$AD278="YES",ABS('Standard Cost Estimate'!$R278)&gt;0.2),"ANALYZE"," ")</f>
        <v>#VALUE!</v>
      </c>
      <c r="AF278" s="77"/>
    </row>
    <row r="279" spans="1:32" ht="15" thickBot="1" x14ac:dyDescent="0.4">
      <c r="A279" s="50" t="e">
        <f>Table1[[#This Row],[Item Line Number]]</f>
        <v>#VALUE!</v>
      </c>
      <c r="B279" s="50" t="e">
        <f>Table1[[#This Row],[Item Number]]</f>
        <v>#VALUE!</v>
      </c>
      <c r="C279" s="51" t="e">
        <f>Table1[[#This Row],[Item Description]]</f>
        <v>#VALUE!</v>
      </c>
      <c r="D279" s="50" t="e">
        <f>Table1[[#This Row],[Quantity]]</f>
        <v>#VALUE!</v>
      </c>
      <c r="E279" s="50" t="e">
        <f>Table1[[#This Row],[Units]]</f>
        <v>#VALUE!</v>
      </c>
      <c r="F279" s="52" t="e">
        <f>Table1[[#This Row],[Engineer''s Estimate (EE)]]</f>
        <v>#VALUE!</v>
      </c>
      <c r="G279" s="53" t="e">
        <f>'Standard Cost Estimate'!$D279*'Standard Cost Estimate'!$F279</f>
        <v>#VALUE!</v>
      </c>
      <c r="H279" s="54" t="e">
        <f>'Standard Cost Estimate'!$G279/G$500</f>
        <v>#VALUE!</v>
      </c>
      <c r="I279" s="52" t="e">
        <f>Table1[[#This Row],[Low Bidder 
or CM/GC]]</f>
        <v>#VALUE!</v>
      </c>
      <c r="J279" s="53" t="e">
        <f>'Standard Cost Estimate'!$I279*'Standard Cost Estimate'!$D279</f>
        <v>#VALUE!</v>
      </c>
      <c r="K279" s="55" t="e">
        <f>'Standard Cost Estimate'!$J279/J$500</f>
        <v>#VALUE!</v>
      </c>
      <c r="L279" s="52" t="e">
        <f>TRIMMEAN(Table1[[#This Row],[Low Bidder 
or CM/GC]:[Bidder 23]],2/COUNT(Table1[[#This Row],[Low Bidder 
or CM/GC]:[Bidder 23]]))</f>
        <v>#VALUE!</v>
      </c>
      <c r="M279" s="53" t="e">
        <f>IF('Standard Cost Estimate'!$D279=0,0,'Standard Cost Estimate'!$D279*'Standard Cost Estimate'!$L279)</f>
        <v>#VALUE!</v>
      </c>
      <c r="N279" s="54" t="e">
        <f>'Standard Cost Estimate'!$M279/M$500</f>
        <v>#VALUE!</v>
      </c>
      <c r="O279" s="78" t="e">
        <f>MIN(Table1[[#This Row],[Low Bidder 
or CM/GC]:[Bidder 23]])*D279</f>
        <v>#VALUE!</v>
      </c>
      <c r="P279" s="65" t="e">
        <f>Table2[[#This Row],[LB
Amount]]</f>
        <v>#VALUE!</v>
      </c>
      <c r="Q279" s="79" t="e">
        <f>MAX(Table1[[#This Row],[Low Bidder 
or CM/GC]:[Bidder 23]])*D279</f>
        <v>#VALUE!</v>
      </c>
      <c r="R279" s="33" t="e">
        <f>('Standard Cost Estimate'!$J279-'Standard Cost Estimate'!$G279)/'Standard Cost Estimate'!$G279</f>
        <v>#VALUE!</v>
      </c>
      <c r="S279" s="32" t="e">
        <f>('Standard Cost Estimate'!$J279-'Standard Cost Estimate'!$M279)/'Standard Cost Estimate'!$M279</f>
        <v>#VALUE!</v>
      </c>
      <c r="T279" s="31" t="e">
        <f>'Standard Cost Estimate'!$J279-'Standard Cost Estimate'!$G279</f>
        <v>#VALUE!</v>
      </c>
      <c r="U279" s="28" t="e">
        <f>RANK('Standard Cost Estimate'!$J279,'Standard Cost Estimate'!$J$3:$J$499)</f>
        <v>#VALUE!</v>
      </c>
      <c r="V279" s="34" t="e">
        <f>LARGE('Standard Cost Estimate'!$J$3:$J$499,COUNT(J$3:'Standard Cost Estimate'!$J279))+IF(ISNUMBER(V278),V278,0)</f>
        <v>#VALUE!</v>
      </c>
      <c r="W279" s="28" t="e">
        <f>IF(V279/J$500&lt;0.8,COUNT(V$3:V279)+1,1)</f>
        <v>#VALUE!</v>
      </c>
      <c r="X279" s="35" t="e">
        <f>IF('Standard Cost Estimate'!$U279&lt;=MAX('Standard Cost Estimate'!$W$3:$W$499),"YES","NO")</f>
        <v>#VALUE!</v>
      </c>
      <c r="Y279" s="36" t="e">
        <f>IF(AND('Standard Cost Estimate'!$X279="YES",OR('Standard Cost Estimate'!$R279&gt;0.2,'Standard Cost Estimate'!$R279&lt;-0.2)),"ANALYZE"," ")</f>
        <v>#VALUE!</v>
      </c>
      <c r="Z279" s="72" t="e">
        <f>IF(AND('Standard Cost Estimate'!$X279="YES",OR('Standard Cost Estimate'!$S279&gt;0.2,'Standard Cost Estimate'!$S279&lt;-0.2)),"ANALYZE"," ")</f>
        <v>#VALUE!</v>
      </c>
      <c r="AA279" s="67" t="e">
        <f>RANK('Standard Cost Estimate'!$G279,'Standard Cost Estimate'!$G$3:$G$499)</f>
        <v>#VALUE!</v>
      </c>
      <c r="AB279" s="68" t="e">
        <f>LARGE('Standard Cost Estimate'!$G$3:$G$499,COUNT(G$3:'Standard Cost Estimate'!$G279))+IF(ISNUMBER(AB278),AB278,0)</f>
        <v>#VALUE!</v>
      </c>
      <c r="AC279" s="67" t="e">
        <f>IF(AB279/G$500&lt;0.8,COUNT(V$3:V279)+1,1)</f>
        <v>#VALUE!</v>
      </c>
      <c r="AD279" s="93" t="e">
        <f>IF('Standard Cost Estimate'!$AA279&lt;=MAX('Standard Cost Estimate'!$AC$3:$AC$499),"YES","NO")</f>
        <v>#VALUE!</v>
      </c>
      <c r="AE279" s="94" t="e">
        <f>IF(AND('Standard Cost Estimate'!$AD279="YES",ABS('Standard Cost Estimate'!$R279)&gt;0.2),"ANALYZE"," ")</f>
        <v>#VALUE!</v>
      </c>
      <c r="AF279" s="77"/>
    </row>
    <row r="280" spans="1:32" ht="15" thickBot="1" x14ac:dyDescent="0.4">
      <c r="A280" s="50" t="e">
        <f>Table1[[#This Row],[Item Line Number]]</f>
        <v>#VALUE!</v>
      </c>
      <c r="B280" s="50" t="e">
        <f>Table1[[#This Row],[Item Number]]</f>
        <v>#VALUE!</v>
      </c>
      <c r="C280" s="51" t="e">
        <f>Table1[[#This Row],[Item Description]]</f>
        <v>#VALUE!</v>
      </c>
      <c r="D280" s="50" t="e">
        <f>Table1[[#This Row],[Quantity]]</f>
        <v>#VALUE!</v>
      </c>
      <c r="E280" s="50" t="e">
        <f>Table1[[#This Row],[Units]]</f>
        <v>#VALUE!</v>
      </c>
      <c r="F280" s="52" t="e">
        <f>Table1[[#This Row],[Engineer''s Estimate (EE)]]</f>
        <v>#VALUE!</v>
      </c>
      <c r="G280" s="53" t="e">
        <f>'Standard Cost Estimate'!$D280*'Standard Cost Estimate'!$F280</f>
        <v>#VALUE!</v>
      </c>
      <c r="H280" s="54" t="e">
        <f>'Standard Cost Estimate'!$G280/G$500</f>
        <v>#VALUE!</v>
      </c>
      <c r="I280" s="52" t="e">
        <f>Table1[[#This Row],[Low Bidder 
or CM/GC]]</f>
        <v>#VALUE!</v>
      </c>
      <c r="J280" s="53" t="e">
        <f>'Standard Cost Estimate'!$I280*'Standard Cost Estimate'!$D280</f>
        <v>#VALUE!</v>
      </c>
      <c r="K280" s="55" t="e">
        <f>'Standard Cost Estimate'!$J280/J$500</f>
        <v>#VALUE!</v>
      </c>
      <c r="L280" s="52" t="e">
        <f>TRIMMEAN(Table1[[#This Row],[Low Bidder 
or CM/GC]:[Bidder 23]],2/COUNT(Table1[[#This Row],[Low Bidder 
or CM/GC]:[Bidder 23]]))</f>
        <v>#VALUE!</v>
      </c>
      <c r="M280" s="53" t="e">
        <f>IF('Standard Cost Estimate'!$D280=0,0,'Standard Cost Estimate'!$D280*'Standard Cost Estimate'!$L280)</f>
        <v>#VALUE!</v>
      </c>
      <c r="N280" s="54" t="e">
        <f>'Standard Cost Estimate'!$M280/M$500</f>
        <v>#VALUE!</v>
      </c>
      <c r="O280" s="78" t="e">
        <f>MIN(Table1[[#This Row],[Low Bidder 
or CM/GC]:[Bidder 23]])*D280</f>
        <v>#VALUE!</v>
      </c>
      <c r="P280" s="65" t="e">
        <f>Table2[[#This Row],[LB
Amount]]</f>
        <v>#VALUE!</v>
      </c>
      <c r="Q280" s="79" t="e">
        <f>MAX(Table1[[#This Row],[Low Bidder 
or CM/GC]:[Bidder 23]])*D280</f>
        <v>#VALUE!</v>
      </c>
      <c r="R280" s="33" t="e">
        <f>('Standard Cost Estimate'!$J280-'Standard Cost Estimate'!$G280)/'Standard Cost Estimate'!$G280</f>
        <v>#VALUE!</v>
      </c>
      <c r="S280" s="32" t="e">
        <f>('Standard Cost Estimate'!$J280-'Standard Cost Estimate'!$M280)/'Standard Cost Estimate'!$M280</f>
        <v>#VALUE!</v>
      </c>
      <c r="T280" s="31" t="e">
        <f>'Standard Cost Estimate'!$J280-'Standard Cost Estimate'!$G280</f>
        <v>#VALUE!</v>
      </c>
      <c r="U280" s="28" t="e">
        <f>RANK('Standard Cost Estimate'!$J280,'Standard Cost Estimate'!$J$3:$J$499)</f>
        <v>#VALUE!</v>
      </c>
      <c r="V280" s="34" t="e">
        <f>LARGE('Standard Cost Estimate'!$J$3:$J$499,COUNT(J$3:'Standard Cost Estimate'!$J280))+IF(ISNUMBER(V279),V279,0)</f>
        <v>#VALUE!</v>
      </c>
      <c r="W280" s="28" t="e">
        <f>IF(V280/J$500&lt;0.8,COUNT(V$3:V280)+1,1)</f>
        <v>#VALUE!</v>
      </c>
      <c r="X280" s="35" t="e">
        <f>IF('Standard Cost Estimate'!$U280&lt;=MAX('Standard Cost Estimate'!$W$3:$W$499),"YES","NO")</f>
        <v>#VALUE!</v>
      </c>
      <c r="Y280" s="36" t="e">
        <f>IF(AND('Standard Cost Estimate'!$X280="YES",OR('Standard Cost Estimate'!$R280&gt;0.2,'Standard Cost Estimate'!$R280&lt;-0.2)),"ANALYZE"," ")</f>
        <v>#VALUE!</v>
      </c>
      <c r="Z280" s="72" t="e">
        <f>IF(AND('Standard Cost Estimate'!$X280="YES",OR('Standard Cost Estimate'!$S280&gt;0.2,'Standard Cost Estimate'!$S280&lt;-0.2)),"ANALYZE"," ")</f>
        <v>#VALUE!</v>
      </c>
      <c r="AA280" s="67" t="e">
        <f>RANK('Standard Cost Estimate'!$G280,'Standard Cost Estimate'!$G$3:$G$499)</f>
        <v>#VALUE!</v>
      </c>
      <c r="AB280" s="68" t="e">
        <f>LARGE('Standard Cost Estimate'!$G$3:$G$499,COUNT(G$3:'Standard Cost Estimate'!$G280))+IF(ISNUMBER(AB279),AB279,0)</f>
        <v>#VALUE!</v>
      </c>
      <c r="AC280" s="67" t="e">
        <f>IF(AB280/G$500&lt;0.8,COUNT(V$3:V280)+1,1)</f>
        <v>#VALUE!</v>
      </c>
      <c r="AD280" s="93" t="e">
        <f>IF('Standard Cost Estimate'!$AA280&lt;=MAX('Standard Cost Estimate'!$AC$3:$AC$499),"YES","NO")</f>
        <v>#VALUE!</v>
      </c>
      <c r="AE280" s="94" t="e">
        <f>IF(AND('Standard Cost Estimate'!$AD280="YES",ABS('Standard Cost Estimate'!$R280)&gt;0.2),"ANALYZE"," ")</f>
        <v>#VALUE!</v>
      </c>
      <c r="AF280" s="77"/>
    </row>
    <row r="281" spans="1:32" ht="15" thickBot="1" x14ac:dyDescent="0.4">
      <c r="A281" s="50" t="e">
        <f>Table1[[#This Row],[Item Line Number]]</f>
        <v>#VALUE!</v>
      </c>
      <c r="B281" s="50" t="e">
        <f>Table1[[#This Row],[Item Number]]</f>
        <v>#VALUE!</v>
      </c>
      <c r="C281" s="51" t="e">
        <f>Table1[[#This Row],[Item Description]]</f>
        <v>#VALUE!</v>
      </c>
      <c r="D281" s="50" t="e">
        <f>Table1[[#This Row],[Quantity]]</f>
        <v>#VALUE!</v>
      </c>
      <c r="E281" s="50" t="e">
        <f>Table1[[#This Row],[Units]]</f>
        <v>#VALUE!</v>
      </c>
      <c r="F281" s="52" t="e">
        <f>Table1[[#This Row],[Engineer''s Estimate (EE)]]</f>
        <v>#VALUE!</v>
      </c>
      <c r="G281" s="53" t="e">
        <f>'Standard Cost Estimate'!$D281*'Standard Cost Estimate'!$F281</f>
        <v>#VALUE!</v>
      </c>
      <c r="H281" s="54" t="e">
        <f>'Standard Cost Estimate'!$G281/G$500</f>
        <v>#VALUE!</v>
      </c>
      <c r="I281" s="52" t="e">
        <f>Table1[[#This Row],[Low Bidder 
or CM/GC]]</f>
        <v>#VALUE!</v>
      </c>
      <c r="J281" s="53" t="e">
        <f>'Standard Cost Estimate'!$I281*'Standard Cost Estimate'!$D281</f>
        <v>#VALUE!</v>
      </c>
      <c r="K281" s="55" t="e">
        <f>'Standard Cost Estimate'!$J281/J$500</f>
        <v>#VALUE!</v>
      </c>
      <c r="L281" s="52" t="e">
        <f>TRIMMEAN(Table1[[#This Row],[Low Bidder 
or CM/GC]:[Bidder 23]],2/COUNT(Table1[[#This Row],[Low Bidder 
or CM/GC]:[Bidder 23]]))</f>
        <v>#VALUE!</v>
      </c>
      <c r="M281" s="53" t="e">
        <f>IF('Standard Cost Estimate'!$D281=0,0,'Standard Cost Estimate'!$D281*'Standard Cost Estimate'!$L281)</f>
        <v>#VALUE!</v>
      </c>
      <c r="N281" s="54" t="e">
        <f>'Standard Cost Estimate'!$M281/M$500</f>
        <v>#VALUE!</v>
      </c>
      <c r="O281" s="78" t="e">
        <f>MIN(Table1[[#This Row],[Low Bidder 
or CM/GC]:[Bidder 23]])*D281</f>
        <v>#VALUE!</v>
      </c>
      <c r="P281" s="65" t="e">
        <f>Table2[[#This Row],[LB
Amount]]</f>
        <v>#VALUE!</v>
      </c>
      <c r="Q281" s="79" t="e">
        <f>MAX(Table1[[#This Row],[Low Bidder 
or CM/GC]:[Bidder 23]])*D281</f>
        <v>#VALUE!</v>
      </c>
      <c r="R281" s="33" t="e">
        <f>('Standard Cost Estimate'!$J281-'Standard Cost Estimate'!$G281)/'Standard Cost Estimate'!$G281</f>
        <v>#VALUE!</v>
      </c>
      <c r="S281" s="32" t="e">
        <f>('Standard Cost Estimate'!$J281-'Standard Cost Estimate'!$M281)/'Standard Cost Estimate'!$M281</f>
        <v>#VALUE!</v>
      </c>
      <c r="T281" s="31" t="e">
        <f>'Standard Cost Estimate'!$J281-'Standard Cost Estimate'!$G281</f>
        <v>#VALUE!</v>
      </c>
      <c r="U281" s="28" t="e">
        <f>RANK('Standard Cost Estimate'!$J281,'Standard Cost Estimate'!$J$3:$J$499)</f>
        <v>#VALUE!</v>
      </c>
      <c r="V281" s="34" t="e">
        <f>LARGE('Standard Cost Estimate'!$J$3:$J$499,COUNT(J$3:'Standard Cost Estimate'!$J281))+IF(ISNUMBER(V280),V280,0)</f>
        <v>#VALUE!</v>
      </c>
      <c r="W281" s="28" t="e">
        <f>IF(V281/J$500&lt;0.8,COUNT(V$3:V281)+1,1)</f>
        <v>#VALUE!</v>
      </c>
      <c r="X281" s="35" t="e">
        <f>IF('Standard Cost Estimate'!$U281&lt;=MAX('Standard Cost Estimate'!$W$3:$W$499),"YES","NO")</f>
        <v>#VALUE!</v>
      </c>
      <c r="Y281" s="36" t="e">
        <f>IF(AND('Standard Cost Estimate'!$X281="YES",OR('Standard Cost Estimate'!$R281&gt;0.2,'Standard Cost Estimate'!$R281&lt;-0.2)),"ANALYZE"," ")</f>
        <v>#VALUE!</v>
      </c>
      <c r="Z281" s="72" t="e">
        <f>IF(AND('Standard Cost Estimate'!$X281="YES",OR('Standard Cost Estimate'!$S281&gt;0.2,'Standard Cost Estimate'!$S281&lt;-0.2)),"ANALYZE"," ")</f>
        <v>#VALUE!</v>
      </c>
      <c r="AA281" s="67" t="e">
        <f>RANK('Standard Cost Estimate'!$G281,'Standard Cost Estimate'!$G$3:$G$499)</f>
        <v>#VALUE!</v>
      </c>
      <c r="AB281" s="68" t="e">
        <f>LARGE('Standard Cost Estimate'!$G$3:$G$499,COUNT(G$3:'Standard Cost Estimate'!$G281))+IF(ISNUMBER(AB280),AB280,0)</f>
        <v>#VALUE!</v>
      </c>
      <c r="AC281" s="67" t="e">
        <f>IF(AB281/G$500&lt;0.8,COUNT(V$3:V281)+1,1)</f>
        <v>#VALUE!</v>
      </c>
      <c r="AD281" s="93" t="e">
        <f>IF('Standard Cost Estimate'!$AA281&lt;=MAX('Standard Cost Estimate'!$AC$3:$AC$499),"YES","NO")</f>
        <v>#VALUE!</v>
      </c>
      <c r="AE281" s="94" t="e">
        <f>IF(AND('Standard Cost Estimate'!$AD281="YES",ABS('Standard Cost Estimate'!$R281)&gt;0.2),"ANALYZE"," ")</f>
        <v>#VALUE!</v>
      </c>
      <c r="AF281" s="77"/>
    </row>
    <row r="282" spans="1:32" ht="15" thickBot="1" x14ac:dyDescent="0.4">
      <c r="A282" s="50" t="e">
        <f>Table1[[#This Row],[Item Line Number]]</f>
        <v>#VALUE!</v>
      </c>
      <c r="B282" s="50" t="e">
        <f>Table1[[#This Row],[Item Number]]</f>
        <v>#VALUE!</v>
      </c>
      <c r="C282" s="51" t="e">
        <f>Table1[[#This Row],[Item Description]]</f>
        <v>#VALUE!</v>
      </c>
      <c r="D282" s="50" t="e">
        <f>Table1[[#This Row],[Quantity]]</f>
        <v>#VALUE!</v>
      </c>
      <c r="E282" s="50" t="e">
        <f>Table1[[#This Row],[Units]]</f>
        <v>#VALUE!</v>
      </c>
      <c r="F282" s="52" t="e">
        <f>Table1[[#This Row],[Engineer''s Estimate (EE)]]</f>
        <v>#VALUE!</v>
      </c>
      <c r="G282" s="53" t="e">
        <f>'Standard Cost Estimate'!$D282*'Standard Cost Estimate'!$F282</f>
        <v>#VALUE!</v>
      </c>
      <c r="H282" s="54" t="e">
        <f>'Standard Cost Estimate'!$G282/G$500</f>
        <v>#VALUE!</v>
      </c>
      <c r="I282" s="52" t="e">
        <f>Table1[[#This Row],[Low Bidder 
or CM/GC]]</f>
        <v>#VALUE!</v>
      </c>
      <c r="J282" s="53" t="e">
        <f>'Standard Cost Estimate'!$I282*'Standard Cost Estimate'!$D282</f>
        <v>#VALUE!</v>
      </c>
      <c r="K282" s="55" t="e">
        <f>'Standard Cost Estimate'!$J282/J$500</f>
        <v>#VALUE!</v>
      </c>
      <c r="L282" s="52" t="e">
        <f>TRIMMEAN(Table1[[#This Row],[Low Bidder 
or CM/GC]:[Bidder 23]],2/COUNT(Table1[[#This Row],[Low Bidder 
or CM/GC]:[Bidder 23]]))</f>
        <v>#VALUE!</v>
      </c>
      <c r="M282" s="53" t="e">
        <f>IF('Standard Cost Estimate'!$D282=0,0,'Standard Cost Estimate'!$D282*'Standard Cost Estimate'!$L282)</f>
        <v>#VALUE!</v>
      </c>
      <c r="N282" s="54" t="e">
        <f>'Standard Cost Estimate'!$M282/M$500</f>
        <v>#VALUE!</v>
      </c>
      <c r="O282" s="78" t="e">
        <f>MIN(Table1[[#This Row],[Low Bidder 
or CM/GC]:[Bidder 23]])*D282</f>
        <v>#VALUE!</v>
      </c>
      <c r="P282" s="65" t="e">
        <f>Table2[[#This Row],[LB
Amount]]</f>
        <v>#VALUE!</v>
      </c>
      <c r="Q282" s="79" t="e">
        <f>MAX(Table1[[#This Row],[Low Bidder 
or CM/GC]:[Bidder 23]])*D282</f>
        <v>#VALUE!</v>
      </c>
      <c r="R282" s="33" t="e">
        <f>('Standard Cost Estimate'!$J282-'Standard Cost Estimate'!$G282)/'Standard Cost Estimate'!$G282</f>
        <v>#VALUE!</v>
      </c>
      <c r="S282" s="32" t="e">
        <f>('Standard Cost Estimate'!$J282-'Standard Cost Estimate'!$M282)/'Standard Cost Estimate'!$M282</f>
        <v>#VALUE!</v>
      </c>
      <c r="T282" s="31" t="e">
        <f>'Standard Cost Estimate'!$J282-'Standard Cost Estimate'!$G282</f>
        <v>#VALUE!</v>
      </c>
      <c r="U282" s="28" t="e">
        <f>RANK('Standard Cost Estimate'!$J282,'Standard Cost Estimate'!$J$3:$J$499)</f>
        <v>#VALUE!</v>
      </c>
      <c r="V282" s="34" t="e">
        <f>LARGE('Standard Cost Estimate'!$J$3:$J$499,COUNT(J$3:'Standard Cost Estimate'!$J282))+IF(ISNUMBER(V281),V281,0)</f>
        <v>#VALUE!</v>
      </c>
      <c r="W282" s="28" t="e">
        <f>IF(V282/J$500&lt;0.8,COUNT(V$3:V282)+1,1)</f>
        <v>#VALUE!</v>
      </c>
      <c r="X282" s="35" t="e">
        <f>IF('Standard Cost Estimate'!$U282&lt;=MAX('Standard Cost Estimate'!$W$3:$W$499),"YES","NO")</f>
        <v>#VALUE!</v>
      </c>
      <c r="Y282" s="36" t="e">
        <f>IF(AND('Standard Cost Estimate'!$X282="YES",OR('Standard Cost Estimate'!$R282&gt;0.2,'Standard Cost Estimate'!$R282&lt;-0.2)),"ANALYZE"," ")</f>
        <v>#VALUE!</v>
      </c>
      <c r="Z282" s="72" t="e">
        <f>IF(AND('Standard Cost Estimate'!$X282="YES",OR('Standard Cost Estimate'!$S282&gt;0.2,'Standard Cost Estimate'!$S282&lt;-0.2)),"ANALYZE"," ")</f>
        <v>#VALUE!</v>
      </c>
      <c r="AA282" s="67" t="e">
        <f>RANK('Standard Cost Estimate'!$G282,'Standard Cost Estimate'!$G$3:$G$499)</f>
        <v>#VALUE!</v>
      </c>
      <c r="AB282" s="68" t="e">
        <f>LARGE('Standard Cost Estimate'!$G$3:$G$499,COUNT(G$3:'Standard Cost Estimate'!$G282))+IF(ISNUMBER(AB281),AB281,0)</f>
        <v>#VALUE!</v>
      </c>
      <c r="AC282" s="67" t="e">
        <f>IF(AB282/G$500&lt;0.8,COUNT(V$3:V282)+1,1)</f>
        <v>#VALUE!</v>
      </c>
      <c r="AD282" s="93" t="e">
        <f>IF('Standard Cost Estimate'!$AA282&lt;=MAX('Standard Cost Estimate'!$AC$3:$AC$499),"YES","NO")</f>
        <v>#VALUE!</v>
      </c>
      <c r="AE282" s="94" t="e">
        <f>IF(AND('Standard Cost Estimate'!$AD282="YES",ABS('Standard Cost Estimate'!$R282)&gt;0.2),"ANALYZE"," ")</f>
        <v>#VALUE!</v>
      </c>
      <c r="AF282" s="77"/>
    </row>
    <row r="283" spans="1:32" ht="15" thickBot="1" x14ac:dyDescent="0.4">
      <c r="A283" s="50" t="e">
        <f>Table1[[#This Row],[Item Line Number]]</f>
        <v>#VALUE!</v>
      </c>
      <c r="B283" s="50" t="e">
        <f>Table1[[#This Row],[Item Number]]</f>
        <v>#VALUE!</v>
      </c>
      <c r="C283" s="51" t="e">
        <f>Table1[[#This Row],[Item Description]]</f>
        <v>#VALUE!</v>
      </c>
      <c r="D283" s="50" t="e">
        <f>Table1[[#This Row],[Quantity]]</f>
        <v>#VALUE!</v>
      </c>
      <c r="E283" s="50" t="e">
        <f>Table1[[#This Row],[Units]]</f>
        <v>#VALUE!</v>
      </c>
      <c r="F283" s="52" t="e">
        <f>Table1[[#This Row],[Engineer''s Estimate (EE)]]</f>
        <v>#VALUE!</v>
      </c>
      <c r="G283" s="53" t="e">
        <f>'Standard Cost Estimate'!$D283*'Standard Cost Estimate'!$F283</f>
        <v>#VALUE!</v>
      </c>
      <c r="H283" s="54" t="e">
        <f>'Standard Cost Estimate'!$G283/G$500</f>
        <v>#VALUE!</v>
      </c>
      <c r="I283" s="52" t="e">
        <f>Table1[[#This Row],[Low Bidder 
or CM/GC]]</f>
        <v>#VALUE!</v>
      </c>
      <c r="J283" s="53" t="e">
        <f>'Standard Cost Estimate'!$I283*'Standard Cost Estimate'!$D283</f>
        <v>#VALUE!</v>
      </c>
      <c r="K283" s="55" t="e">
        <f>'Standard Cost Estimate'!$J283/J$500</f>
        <v>#VALUE!</v>
      </c>
      <c r="L283" s="52" t="e">
        <f>TRIMMEAN(Table1[[#This Row],[Low Bidder 
or CM/GC]:[Bidder 23]],2/COUNT(Table1[[#This Row],[Low Bidder 
or CM/GC]:[Bidder 23]]))</f>
        <v>#VALUE!</v>
      </c>
      <c r="M283" s="53" t="e">
        <f>IF('Standard Cost Estimate'!$D283=0,0,'Standard Cost Estimate'!$D283*'Standard Cost Estimate'!$L283)</f>
        <v>#VALUE!</v>
      </c>
      <c r="N283" s="54" t="e">
        <f>'Standard Cost Estimate'!$M283/M$500</f>
        <v>#VALUE!</v>
      </c>
      <c r="O283" s="78" t="e">
        <f>MIN(Table1[[#This Row],[Low Bidder 
or CM/GC]:[Bidder 23]])*D283</f>
        <v>#VALUE!</v>
      </c>
      <c r="P283" s="65" t="e">
        <f>Table2[[#This Row],[LB
Amount]]</f>
        <v>#VALUE!</v>
      </c>
      <c r="Q283" s="79" t="e">
        <f>MAX(Table1[[#This Row],[Low Bidder 
or CM/GC]:[Bidder 23]])*D283</f>
        <v>#VALUE!</v>
      </c>
      <c r="R283" s="33" t="e">
        <f>('Standard Cost Estimate'!$J283-'Standard Cost Estimate'!$G283)/'Standard Cost Estimate'!$G283</f>
        <v>#VALUE!</v>
      </c>
      <c r="S283" s="32" t="e">
        <f>('Standard Cost Estimate'!$J283-'Standard Cost Estimate'!$M283)/'Standard Cost Estimate'!$M283</f>
        <v>#VALUE!</v>
      </c>
      <c r="T283" s="31" t="e">
        <f>'Standard Cost Estimate'!$J283-'Standard Cost Estimate'!$G283</f>
        <v>#VALUE!</v>
      </c>
      <c r="U283" s="28" t="e">
        <f>RANK('Standard Cost Estimate'!$J283,'Standard Cost Estimate'!$J$3:$J$499)</f>
        <v>#VALUE!</v>
      </c>
      <c r="V283" s="34" t="e">
        <f>LARGE('Standard Cost Estimate'!$J$3:$J$499,COUNT(J$3:'Standard Cost Estimate'!$J283))+IF(ISNUMBER(V282),V282,0)</f>
        <v>#VALUE!</v>
      </c>
      <c r="W283" s="28" t="e">
        <f>IF(V283/J$500&lt;0.8,COUNT(V$3:V283)+1,1)</f>
        <v>#VALUE!</v>
      </c>
      <c r="X283" s="35" t="e">
        <f>IF('Standard Cost Estimate'!$U283&lt;=MAX('Standard Cost Estimate'!$W$3:$W$499),"YES","NO")</f>
        <v>#VALUE!</v>
      </c>
      <c r="Y283" s="36" t="e">
        <f>IF(AND('Standard Cost Estimate'!$X283="YES",OR('Standard Cost Estimate'!$R283&gt;0.2,'Standard Cost Estimate'!$R283&lt;-0.2)),"ANALYZE"," ")</f>
        <v>#VALUE!</v>
      </c>
      <c r="Z283" s="72" t="e">
        <f>IF(AND('Standard Cost Estimate'!$X283="YES",OR('Standard Cost Estimate'!$S283&gt;0.2,'Standard Cost Estimate'!$S283&lt;-0.2)),"ANALYZE"," ")</f>
        <v>#VALUE!</v>
      </c>
      <c r="AA283" s="67" t="e">
        <f>RANK('Standard Cost Estimate'!$G283,'Standard Cost Estimate'!$G$3:$G$499)</f>
        <v>#VALUE!</v>
      </c>
      <c r="AB283" s="68" t="e">
        <f>LARGE('Standard Cost Estimate'!$G$3:$G$499,COUNT(G$3:'Standard Cost Estimate'!$G283))+IF(ISNUMBER(AB282),AB282,0)</f>
        <v>#VALUE!</v>
      </c>
      <c r="AC283" s="67" t="e">
        <f>IF(AB283/G$500&lt;0.8,COUNT(V$3:V283)+1,1)</f>
        <v>#VALUE!</v>
      </c>
      <c r="AD283" s="93" t="e">
        <f>IF('Standard Cost Estimate'!$AA283&lt;=MAX('Standard Cost Estimate'!$AC$3:$AC$499),"YES","NO")</f>
        <v>#VALUE!</v>
      </c>
      <c r="AE283" s="94" t="e">
        <f>IF(AND('Standard Cost Estimate'!$AD283="YES",ABS('Standard Cost Estimate'!$R283)&gt;0.2),"ANALYZE"," ")</f>
        <v>#VALUE!</v>
      </c>
      <c r="AF283" s="77"/>
    </row>
    <row r="284" spans="1:32" ht="15" thickBot="1" x14ac:dyDescent="0.4">
      <c r="A284" s="50" t="e">
        <f>Table1[[#This Row],[Item Line Number]]</f>
        <v>#VALUE!</v>
      </c>
      <c r="B284" s="50" t="e">
        <f>Table1[[#This Row],[Item Number]]</f>
        <v>#VALUE!</v>
      </c>
      <c r="C284" s="51" t="e">
        <f>Table1[[#This Row],[Item Description]]</f>
        <v>#VALUE!</v>
      </c>
      <c r="D284" s="50" t="e">
        <f>Table1[[#This Row],[Quantity]]</f>
        <v>#VALUE!</v>
      </c>
      <c r="E284" s="50" t="e">
        <f>Table1[[#This Row],[Units]]</f>
        <v>#VALUE!</v>
      </c>
      <c r="F284" s="52" t="e">
        <f>Table1[[#This Row],[Engineer''s Estimate (EE)]]</f>
        <v>#VALUE!</v>
      </c>
      <c r="G284" s="53" t="e">
        <f>'Standard Cost Estimate'!$D284*'Standard Cost Estimate'!$F284</f>
        <v>#VALUE!</v>
      </c>
      <c r="H284" s="54" t="e">
        <f>'Standard Cost Estimate'!$G284/G$500</f>
        <v>#VALUE!</v>
      </c>
      <c r="I284" s="52" t="e">
        <f>Table1[[#This Row],[Low Bidder 
or CM/GC]]</f>
        <v>#VALUE!</v>
      </c>
      <c r="J284" s="53" t="e">
        <f>'Standard Cost Estimate'!$I284*'Standard Cost Estimate'!$D284</f>
        <v>#VALUE!</v>
      </c>
      <c r="K284" s="55" t="e">
        <f>'Standard Cost Estimate'!$J284/J$500</f>
        <v>#VALUE!</v>
      </c>
      <c r="L284" s="52" t="e">
        <f>TRIMMEAN(Table1[[#This Row],[Low Bidder 
or CM/GC]:[Bidder 23]],2/COUNT(Table1[[#This Row],[Low Bidder 
or CM/GC]:[Bidder 23]]))</f>
        <v>#VALUE!</v>
      </c>
      <c r="M284" s="53" t="e">
        <f>IF('Standard Cost Estimate'!$D284=0,0,'Standard Cost Estimate'!$D284*'Standard Cost Estimate'!$L284)</f>
        <v>#VALUE!</v>
      </c>
      <c r="N284" s="54" t="e">
        <f>'Standard Cost Estimate'!$M284/M$500</f>
        <v>#VALUE!</v>
      </c>
      <c r="O284" s="78" t="e">
        <f>MIN(Table1[[#This Row],[Low Bidder 
or CM/GC]:[Bidder 23]])*D284</f>
        <v>#VALUE!</v>
      </c>
      <c r="P284" s="65" t="e">
        <f>Table2[[#This Row],[LB
Amount]]</f>
        <v>#VALUE!</v>
      </c>
      <c r="Q284" s="79" t="e">
        <f>MAX(Table1[[#This Row],[Low Bidder 
or CM/GC]:[Bidder 23]])*D284</f>
        <v>#VALUE!</v>
      </c>
      <c r="R284" s="33" t="e">
        <f>('Standard Cost Estimate'!$J284-'Standard Cost Estimate'!$G284)/'Standard Cost Estimate'!$G284</f>
        <v>#VALUE!</v>
      </c>
      <c r="S284" s="32" t="e">
        <f>('Standard Cost Estimate'!$J284-'Standard Cost Estimate'!$M284)/'Standard Cost Estimate'!$M284</f>
        <v>#VALUE!</v>
      </c>
      <c r="T284" s="31" t="e">
        <f>'Standard Cost Estimate'!$J284-'Standard Cost Estimate'!$G284</f>
        <v>#VALUE!</v>
      </c>
      <c r="U284" s="28" t="e">
        <f>RANK('Standard Cost Estimate'!$J284,'Standard Cost Estimate'!$J$3:$J$499)</f>
        <v>#VALUE!</v>
      </c>
      <c r="V284" s="34" t="e">
        <f>LARGE('Standard Cost Estimate'!$J$3:$J$499,COUNT(J$3:'Standard Cost Estimate'!$J284))+IF(ISNUMBER(V283),V283,0)</f>
        <v>#VALUE!</v>
      </c>
      <c r="W284" s="28" t="e">
        <f>IF(V284/J$500&lt;0.8,COUNT(V$3:V284)+1,1)</f>
        <v>#VALUE!</v>
      </c>
      <c r="X284" s="35" t="e">
        <f>IF('Standard Cost Estimate'!$U284&lt;=MAX('Standard Cost Estimate'!$W$3:$W$499),"YES","NO")</f>
        <v>#VALUE!</v>
      </c>
      <c r="Y284" s="36" t="e">
        <f>IF(AND('Standard Cost Estimate'!$X284="YES",OR('Standard Cost Estimate'!$R284&gt;0.2,'Standard Cost Estimate'!$R284&lt;-0.2)),"ANALYZE"," ")</f>
        <v>#VALUE!</v>
      </c>
      <c r="Z284" s="72" t="e">
        <f>IF(AND('Standard Cost Estimate'!$X284="YES",OR('Standard Cost Estimate'!$S284&gt;0.2,'Standard Cost Estimate'!$S284&lt;-0.2)),"ANALYZE"," ")</f>
        <v>#VALUE!</v>
      </c>
      <c r="AA284" s="67" t="e">
        <f>RANK('Standard Cost Estimate'!$G284,'Standard Cost Estimate'!$G$3:$G$499)</f>
        <v>#VALUE!</v>
      </c>
      <c r="AB284" s="68" t="e">
        <f>LARGE('Standard Cost Estimate'!$G$3:$G$499,COUNT(G$3:'Standard Cost Estimate'!$G284))+IF(ISNUMBER(AB283),AB283,0)</f>
        <v>#VALUE!</v>
      </c>
      <c r="AC284" s="67" t="e">
        <f>IF(AB284/G$500&lt;0.8,COUNT(V$3:V284)+1,1)</f>
        <v>#VALUE!</v>
      </c>
      <c r="AD284" s="93" t="e">
        <f>IF('Standard Cost Estimate'!$AA284&lt;=MAX('Standard Cost Estimate'!$AC$3:$AC$499),"YES","NO")</f>
        <v>#VALUE!</v>
      </c>
      <c r="AE284" s="94" t="e">
        <f>IF(AND('Standard Cost Estimate'!$AD284="YES",ABS('Standard Cost Estimate'!$R284)&gt;0.2),"ANALYZE"," ")</f>
        <v>#VALUE!</v>
      </c>
      <c r="AF284" s="77"/>
    </row>
    <row r="285" spans="1:32" ht="15" thickBot="1" x14ac:dyDescent="0.4">
      <c r="A285" s="50" t="e">
        <f>Table1[[#This Row],[Item Line Number]]</f>
        <v>#VALUE!</v>
      </c>
      <c r="B285" s="50" t="e">
        <f>Table1[[#This Row],[Item Number]]</f>
        <v>#VALUE!</v>
      </c>
      <c r="C285" s="51" t="e">
        <f>Table1[[#This Row],[Item Description]]</f>
        <v>#VALUE!</v>
      </c>
      <c r="D285" s="50" t="e">
        <f>Table1[[#This Row],[Quantity]]</f>
        <v>#VALUE!</v>
      </c>
      <c r="E285" s="50" t="e">
        <f>Table1[[#This Row],[Units]]</f>
        <v>#VALUE!</v>
      </c>
      <c r="F285" s="52" t="e">
        <f>Table1[[#This Row],[Engineer''s Estimate (EE)]]</f>
        <v>#VALUE!</v>
      </c>
      <c r="G285" s="53" t="e">
        <f>'Standard Cost Estimate'!$D285*'Standard Cost Estimate'!$F285</f>
        <v>#VALUE!</v>
      </c>
      <c r="H285" s="54" t="e">
        <f>'Standard Cost Estimate'!$G285/G$500</f>
        <v>#VALUE!</v>
      </c>
      <c r="I285" s="52" t="e">
        <f>Table1[[#This Row],[Low Bidder 
or CM/GC]]</f>
        <v>#VALUE!</v>
      </c>
      <c r="J285" s="53" t="e">
        <f>'Standard Cost Estimate'!$I285*'Standard Cost Estimate'!$D285</f>
        <v>#VALUE!</v>
      </c>
      <c r="K285" s="55" t="e">
        <f>'Standard Cost Estimate'!$J285/J$500</f>
        <v>#VALUE!</v>
      </c>
      <c r="L285" s="52" t="e">
        <f>TRIMMEAN(Table1[[#This Row],[Low Bidder 
or CM/GC]:[Bidder 23]],2/COUNT(Table1[[#This Row],[Low Bidder 
or CM/GC]:[Bidder 23]]))</f>
        <v>#VALUE!</v>
      </c>
      <c r="M285" s="53" t="e">
        <f>IF('Standard Cost Estimate'!$D285=0,0,'Standard Cost Estimate'!$D285*'Standard Cost Estimate'!$L285)</f>
        <v>#VALUE!</v>
      </c>
      <c r="N285" s="54" t="e">
        <f>'Standard Cost Estimate'!$M285/M$500</f>
        <v>#VALUE!</v>
      </c>
      <c r="O285" s="78" t="e">
        <f>MIN(Table1[[#This Row],[Low Bidder 
or CM/GC]:[Bidder 23]])*D285</f>
        <v>#VALUE!</v>
      </c>
      <c r="P285" s="65" t="e">
        <f>Table2[[#This Row],[LB
Amount]]</f>
        <v>#VALUE!</v>
      </c>
      <c r="Q285" s="79" t="e">
        <f>MAX(Table1[[#This Row],[Low Bidder 
or CM/GC]:[Bidder 23]])*D285</f>
        <v>#VALUE!</v>
      </c>
      <c r="R285" s="33" t="e">
        <f>('Standard Cost Estimate'!$J285-'Standard Cost Estimate'!$G285)/'Standard Cost Estimate'!$G285</f>
        <v>#VALUE!</v>
      </c>
      <c r="S285" s="32" t="e">
        <f>('Standard Cost Estimate'!$J285-'Standard Cost Estimate'!$M285)/'Standard Cost Estimate'!$M285</f>
        <v>#VALUE!</v>
      </c>
      <c r="T285" s="31" t="e">
        <f>'Standard Cost Estimate'!$J285-'Standard Cost Estimate'!$G285</f>
        <v>#VALUE!</v>
      </c>
      <c r="U285" s="28" t="e">
        <f>RANK('Standard Cost Estimate'!$J285,'Standard Cost Estimate'!$J$3:$J$499)</f>
        <v>#VALUE!</v>
      </c>
      <c r="V285" s="34" t="e">
        <f>LARGE('Standard Cost Estimate'!$J$3:$J$499,COUNT(J$3:'Standard Cost Estimate'!$J285))+IF(ISNUMBER(V284),V284,0)</f>
        <v>#VALUE!</v>
      </c>
      <c r="W285" s="28" t="e">
        <f>IF(V285/J$500&lt;0.8,COUNT(V$3:V285)+1,1)</f>
        <v>#VALUE!</v>
      </c>
      <c r="X285" s="35" t="e">
        <f>IF('Standard Cost Estimate'!$U285&lt;=MAX('Standard Cost Estimate'!$W$3:$W$499),"YES","NO")</f>
        <v>#VALUE!</v>
      </c>
      <c r="Y285" s="36" t="e">
        <f>IF(AND('Standard Cost Estimate'!$X285="YES",OR('Standard Cost Estimate'!$R285&gt;0.2,'Standard Cost Estimate'!$R285&lt;-0.2)),"ANALYZE"," ")</f>
        <v>#VALUE!</v>
      </c>
      <c r="Z285" s="72" t="e">
        <f>IF(AND('Standard Cost Estimate'!$X285="YES",OR('Standard Cost Estimate'!$S285&gt;0.2,'Standard Cost Estimate'!$S285&lt;-0.2)),"ANALYZE"," ")</f>
        <v>#VALUE!</v>
      </c>
      <c r="AA285" s="67" t="e">
        <f>RANK('Standard Cost Estimate'!$G285,'Standard Cost Estimate'!$G$3:$G$499)</f>
        <v>#VALUE!</v>
      </c>
      <c r="AB285" s="68" t="e">
        <f>LARGE('Standard Cost Estimate'!$G$3:$G$499,COUNT(G$3:'Standard Cost Estimate'!$G285))+IF(ISNUMBER(AB284),AB284,0)</f>
        <v>#VALUE!</v>
      </c>
      <c r="AC285" s="67" t="e">
        <f>IF(AB285/G$500&lt;0.8,COUNT(V$3:V285)+1,1)</f>
        <v>#VALUE!</v>
      </c>
      <c r="AD285" s="93" t="e">
        <f>IF('Standard Cost Estimate'!$AA285&lt;=MAX('Standard Cost Estimate'!$AC$3:$AC$499),"YES","NO")</f>
        <v>#VALUE!</v>
      </c>
      <c r="AE285" s="94" t="e">
        <f>IF(AND('Standard Cost Estimate'!$AD285="YES",ABS('Standard Cost Estimate'!$R285)&gt;0.2),"ANALYZE"," ")</f>
        <v>#VALUE!</v>
      </c>
      <c r="AF285" s="77"/>
    </row>
    <row r="286" spans="1:32" ht="15" thickBot="1" x14ac:dyDescent="0.4">
      <c r="A286" s="50" t="e">
        <f>Table1[[#This Row],[Item Line Number]]</f>
        <v>#VALUE!</v>
      </c>
      <c r="B286" s="50" t="e">
        <f>Table1[[#This Row],[Item Number]]</f>
        <v>#VALUE!</v>
      </c>
      <c r="C286" s="51" t="e">
        <f>Table1[[#This Row],[Item Description]]</f>
        <v>#VALUE!</v>
      </c>
      <c r="D286" s="50" t="e">
        <f>Table1[[#This Row],[Quantity]]</f>
        <v>#VALUE!</v>
      </c>
      <c r="E286" s="50" t="e">
        <f>Table1[[#This Row],[Units]]</f>
        <v>#VALUE!</v>
      </c>
      <c r="F286" s="52" t="e">
        <f>Table1[[#This Row],[Engineer''s Estimate (EE)]]</f>
        <v>#VALUE!</v>
      </c>
      <c r="G286" s="53" t="e">
        <f>'Standard Cost Estimate'!$D286*'Standard Cost Estimate'!$F286</f>
        <v>#VALUE!</v>
      </c>
      <c r="H286" s="54" t="e">
        <f>'Standard Cost Estimate'!$G286/G$500</f>
        <v>#VALUE!</v>
      </c>
      <c r="I286" s="52" t="e">
        <f>Table1[[#This Row],[Low Bidder 
or CM/GC]]</f>
        <v>#VALUE!</v>
      </c>
      <c r="J286" s="53" t="e">
        <f>'Standard Cost Estimate'!$I286*'Standard Cost Estimate'!$D286</f>
        <v>#VALUE!</v>
      </c>
      <c r="K286" s="55" t="e">
        <f>'Standard Cost Estimate'!$J286/J$500</f>
        <v>#VALUE!</v>
      </c>
      <c r="L286" s="52" t="e">
        <f>TRIMMEAN(Table1[[#This Row],[Low Bidder 
or CM/GC]:[Bidder 23]],2/COUNT(Table1[[#This Row],[Low Bidder 
or CM/GC]:[Bidder 23]]))</f>
        <v>#VALUE!</v>
      </c>
      <c r="M286" s="53" t="e">
        <f>IF('Standard Cost Estimate'!$D286=0,0,'Standard Cost Estimate'!$D286*'Standard Cost Estimate'!$L286)</f>
        <v>#VALUE!</v>
      </c>
      <c r="N286" s="54" t="e">
        <f>'Standard Cost Estimate'!$M286/M$500</f>
        <v>#VALUE!</v>
      </c>
      <c r="O286" s="78" t="e">
        <f>MIN(Table1[[#This Row],[Low Bidder 
or CM/GC]:[Bidder 23]])*D286</f>
        <v>#VALUE!</v>
      </c>
      <c r="P286" s="65" t="e">
        <f>Table2[[#This Row],[LB
Amount]]</f>
        <v>#VALUE!</v>
      </c>
      <c r="Q286" s="79" t="e">
        <f>MAX(Table1[[#This Row],[Low Bidder 
or CM/GC]:[Bidder 23]])*D286</f>
        <v>#VALUE!</v>
      </c>
      <c r="R286" s="33" t="e">
        <f>('Standard Cost Estimate'!$J286-'Standard Cost Estimate'!$G286)/'Standard Cost Estimate'!$G286</f>
        <v>#VALUE!</v>
      </c>
      <c r="S286" s="32" t="e">
        <f>('Standard Cost Estimate'!$J286-'Standard Cost Estimate'!$M286)/'Standard Cost Estimate'!$M286</f>
        <v>#VALUE!</v>
      </c>
      <c r="T286" s="31" t="e">
        <f>'Standard Cost Estimate'!$J286-'Standard Cost Estimate'!$G286</f>
        <v>#VALUE!</v>
      </c>
      <c r="U286" s="28" t="e">
        <f>RANK('Standard Cost Estimate'!$J286,'Standard Cost Estimate'!$J$3:$J$499)</f>
        <v>#VALUE!</v>
      </c>
      <c r="V286" s="34" t="e">
        <f>LARGE('Standard Cost Estimate'!$J$3:$J$499,COUNT(J$3:'Standard Cost Estimate'!$J286))+IF(ISNUMBER(V285),V285,0)</f>
        <v>#VALUE!</v>
      </c>
      <c r="W286" s="28" t="e">
        <f>IF(V286/J$500&lt;0.8,COUNT(V$3:V286)+1,1)</f>
        <v>#VALUE!</v>
      </c>
      <c r="X286" s="35" t="e">
        <f>IF('Standard Cost Estimate'!$U286&lt;=MAX('Standard Cost Estimate'!$W$3:$W$499),"YES","NO")</f>
        <v>#VALUE!</v>
      </c>
      <c r="Y286" s="36" t="e">
        <f>IF(AND('Standard Cost Estimate'!$X286="YES",OR('Standard Cost Estimate'!$R286&gt;0.2,'Standard Cost Estimate'!$R286&lt;-0.2)),"ANALYZE"," ")</f>
        <v>#VALUE!</v>
      </c>
      <c r="Z286" s="72" t="e">
        <f>IF(AND('Standard Cost Estimate'!$X286="YES",OR('Standard Cost Estimate'!$S286&gt;0.2,'Standard Cost Estimate'!$S286&lt;-0.2)),"ANALYZE"," ")</f>
        <v>#VALUE!</v>
      </c>
      <c r="AA286" s="67" t="e">
        <f>RANK('Standard Cost Estimate'!$G286,'Standard Cost Estimate'!$G$3:$G$499)</f>
        <v>#VALUE!</v>
      </c>
      <c r="AB286" s="68" t="e">
        <f>LARGE('Standard Cost Estimate'!$G$3:$G$499,COUNT(G$3:'Standard Cost Estimate'!$G286))+IF(ISNUMBER(AB285),AB285,0)</f>
        <v>#VALUE!</v>
      </c>
      <c r="AC286" s="67" t="e">
        <f>IF(AB286/G$500&lt;0.8,COUNT(V$3:V286)+1,1)</f>
        <v>#VALUE!</v>
      </c>
      <c r="AD286" s="93" t="e">
        <f>IF('Standard Cost Estimate'!$AA286&lt;=MAX('Standard Cost Estimate'!$AC$3:$AC$499),"YES","NO")</f>
        <v>#VALUE!</v>
      </c>
      <c r="AE286" s="94" t="e">
        <f>IF(AND('Standard Cost Estimate'!$AD286="YES",ABS('Standard Cost Estimate'!$R286)&gt;0.2),"ANALYZE"," ")</f>
        <v>#VALUE!</v>
      </c>
      <c r="AF286" s="77"/>
    </row>
    <row r="287" spans="1:32" ht="15" thickBot="1" x14ac:dyDescent="0.4">
      <c r="A287" s="50" t="e">
        <f>Table1[[#This Row],[Item Line Number]]</f>
        <v>#VALUE!</v>
      </c>
      <c r="B287" s="50" t="e">
        <f>Table1[[#This Row],[Item Number]]</f>
        <v>#VALUE!</v>
      </c>
      <c r="C287" s="51" t="e">
        <f>Table1[[#This Row],[Item Description]]</f>
        <v>#VALUE!</v>
      </c>
      <c r="D287" s="50" t="e">
        <f>Table1[[#This Row],[Quantity]]</f>
        <v>#VALUE!</v>
      </c>
      <c r="E287" s="50" t="e">
        <f>Table1[[#This Row],[Units]]</f>
        <v>#VALUE!</v>
      </c>
      <c r="F287" s="52" t="e">
        <f>Table1[[#This Row],[Engineer''s Estimate (EE)]]</f>
        <v>#VALUE!</v>
      </c>
      <c r="G287" s="53" t="e">
        <f>'Standard Cost Estimate'!$D287*'Standard Cost Estimate'!$F287</f>
        <v>#VALUE!</v>
      </c>
      <c r="H287" s="54" t="e">
        <f>'Standard Cost Estimate'!$G287/G$500</f>
        <v>#VALUE!</v>
      </c>
      <c r="I287" s="52" t="e">
        <f>Table1[[#This Row],[Low Bidder 
or CM/GC]]</f>
        <v>#VALUE!</v>
      </c>
      <c r="J287" s="53" t="e">
        <f>'Standard Cost Estimate'!$I287*'Standard Cost Estimate'!$D287</f>
        <v>#VALUE!</v>
      </c>
      <c r="K287" s="55" t="e">
        <f>'Standard Cost Estimate'!$J287/J$500</f>
        <v>#VALUE!</v>
      </c>
      <c r="L287" s="52" t="e">
        <f>TRIMMEAN(Table1[[#This Row],[Low Bidder 
or CM/GC]:[Bidder 23]],2/COUNT(Table1[[#This Row],[Low Bidder 
or CM/GC]:[Bidder 23]]))</f>
        <v>#VALUE!</v>
      </c>
      <c r="M287" s="53" t="e">
        <f>IF('Standard Cost Estimate'!$D287=0,0,'Standard Cost Estimate'!$D287*'Standard Cost Estimate'!$L287)</f>
        <v>#VALUE!</v>
      </c>
      <c r="N287" s="54" t="e">
        <f>'Standard Cost Estimate'!$M287/M$500</f>
        <v>#VALUE!</v>
      </c>
      <c r="O287" s="78" t="e">
        <f>MIN(Table1[[#This Row],[Low Bidder 
or CM/GC]:[Bidder 23]])*D287</f>
        <v>#VALUE!</v>
      </c>
      <c r="P287" s="65" t="e">
        <f>Table2[[#This Row],[LB
Amount]]</f>
        <v>#VALUE!</v>
      </c>
      <c r="Q287" s="79" t="e">
        <f>MAX(Table1[[#This Row],[Low Bidder 
or CM/GC]:[Bidder 23]])*D287</f>
        <v>#VALUE!</v>
      </c>
      <c r="R287" s="33" t="e">
        <f>('Standard Cost Estimate'!$J287-'Standard Cost Estimate'!$G287)/'Standard Cost Estimate'!$G287</f>
        <v>#VALUE!</v>
      </c>
      <c r="S287" s="32" t="e">
        <f>('Standard Cost Estimate'!$J287-'Standard Cost Estimate'!$M287)/'Standard Cost Estimate'!$M287</f>
        <v>#VALUE!</v>
      </c>
      <c r="T287" s="31" t="e">
        <f>'Standard Cost Estimate'!$J287-'Standard Cost Estimate'!$G287</f>
        <v>#VALUE!</v>
      </c>
      <c r="U287" s="28" t="e">
        <f>RANK('Standard Cost Estimate'!$J287,'Standard Cost Estimate'!$J$3:$J$499)</f>
        <v>#VALUE!</v>
      </c>
      <c r="V287" s="34" t="e">
        <f>LARGE('Standard Cost Estimate'!$J$3:$J$499,COUNT(J$3:'Standard Cost Estimate'!$J287))+IF(ISNUMBER(V286),V286,0)</f>
        <v>#VALUE!</v>
      </c>
      <c r="W287" s="28" t="e">
        <f>IF(V287/J$500&lt;0.8,COUNT(V$3:V287)+1,1)</f>
        <v>#VALUE!</v>
      </c>
      <c r="X287" s="35" t="e">
        <f>IF('Standard Cost Estimate'!$U287&lt;=MAX('Standard Cost Estimate'!$W$3:$W$499),"YES","NO")</f>
        <v>#VALUE!</v>
      </c>
      <c r="Y287" s="36" t="e">
        <f>IF(AND('Standard Cost Estimate'!$X287="YES",OR('Standard Cost Estimate'!$R287&gt;0.2,'Standard Cost Estimate'!$R287&lt;-0.2)),"ANALYZE"," ")</f>
        <v>#VALUE!</v>
      </c>
      <c r="Z287" s="72" t="e">
        <f>IF(AND('Standard Cost Estimate'!$X287="YES",OR('Standard Cost Estimate'!$S287&gt;0.2,'Standard Cost Estimate'!$S287&lt;-0.2)),"ANALYZE"," ")</f>
        <v>#VALUE!</v>
      </c>
      <c r="AA287" s="67" t="e">
        <f>RANK('Standard Cost Estimate'!$G287,'Standard Cost Estimate'!$G$3:$G$499)</f>
        <v>#VALUE!</v>
      </c>
      <c r="AB287" s="68" t="e">
        <f>LARGE('Standard Cost Estimate'!$G$3:$G$499,COUNT(G$3:'Standard Cost Estimate'!$G287))+IF(ISNUMBER(AB286),AB286,0)</f>
        <v>#VALUE!</v>
      </c>
      <c r="AC287" s="67" t="e">
        <f>IF(AB287/G$500&lt;0.8,COUNT(V$3:V287)+1,1)</f>
        <v>#VALUE!</v>
      </c>
      <c r="AD287" s="93" t="e">
        <f>IF('Standard Cost Estimate'!$AA287&lt;=MAX('Standard Cost Estimate'!$AC$3:$AC$499),"YES","NO")</f>
        <v>#VALUE!</v>
      </c>
      <c r="AE287" s="94" t="e">
        <f>IF(AND('Standard Cost Estimate'!$AD287="YES",ABS('Standard Cost Estimate'!$R287)&gt;0.2),"ANALYZE"," ")</f>
        <v>#VALUE!</v>
      </c>
      <c r="AF287" s="77"/>
    </row>
    <row r="288" spans="1:32" ht="15" thickBot="1" x14ac:dyDescent="0.4">
      <c r="A288" s="50" t="e">
        <f>Table1[[#This Row],[Item Line Number]]</f>
        <v>#VALUE!</v>
      </c>
      <c r="B288" s="50" t="e">
        <f>Table1[[#This Row],[Item Number]]</f>
        <v>#VALUE!</v>
      </c>
      <c r="C288" s="51" t="e">
        <f>Table1[[#This Row],[Item Description]]</f>
        <v>#VALUE!</v>
      </c>
      <c r="D288" s="50" t="e">
        <f>Table1[[#This Row],[Quantity]]</f>
        <v>#VALUE!</v>
      </c>
      <c r="E288" s="50" t="e">
        <f>Table1[[#This Row],[Units]]</f>
        <v>#VALUE!</v>
      </c>
      <c r="F288" s="52" t="e">
        <f>Table1[[#This Row],[Engineer''s Estimate (EE)]]</f>
        <v>#VALUE!</v>
      </c>
      <c r="G288" s="53" t="e">
        <f>'Standard Cost Estimate'!$D288*'Standard Cost Estimate'!$F288</f>
        <v>#VALUE!</v>
      </c>
      <c r="H288" s="54" t="e">
        <f>'Standard Cost Estimate'!$G288/G$500</f>
        <v>#VALUE!</v>
      </c>
      <c r="I288" s="52" t="e">
        <f>Table1[[#This Row],[Low Bidder 
or CM/GC]]</f>
        <v>#VALUE!</v>
      </c>
      <c r="J288" s="53" t="e">
        <f>'Standard Cost Estimate'!$I288*'Standard Cost Estimate'!$D288</f>
        <v>#VALUE!</v>
      </c>
      <c r="K288" s="55" t="e">
        <f>'Standard Cost Estimate'!$J288/J$500</f>
        <v>#VALUE!</v>
      </c>
      <c r="L288" s="52" t="e">
        <f>TRIMMEAN(Table1[[#This Row],[Low Bidder 
or CM/GC]:[Bidder 23]],2/COUNT(Table1[[#This Row],[Low Bidder 
or CM/GC]:[Bidder 23]]))</f>
        <v>#VALUE!</v>
      </c>
      <c r="M288" s="53" t="e">
        <f>IF('Standard Cost Estimate'!$D288=0,0,'Standard Cost Estimate'!$D288*'Standard Cost Estimate'!$L288)</f>
        <v>#VALUE!</v>
      </c>
      <c r="N288" s="54" t="e">
        <f>'Standard Cost Estimate'!$M288/M$500</f>
        <v>#VALUE!</v>
      </c>
      <c r="O288" s="78" t="e">
        <f>MIN(Table1[[#This Row],[Low Bidder 
or CM/GC]:[Bidder 23]])*D288</f>
        <v>#VALUE!</v>
      </c>
      <c r="P288" s="65" t="e">
        <f>Table2[[#This Row],[LB
Amount]]</f>
        <v>#VALUE!</v>
      </c>
      <c r="Q288" s="79" t="e">
        <f>MAX(Table1[[#This Row],[Low Bidder 
or CM/GC]:[Bidder 23]])*D288</f>
        <v>#VALUE!</v>
      </c>
      <c r="R288" s="33" t="e">
        <f>('Standard Cost Estimate'!$J288-'Standard Cost Estimate'!$G288)/'Standard Cost Estimate'!$G288</f>
        <v>#VALUE!</v>
      </c>
      <c r="S288" s="32" t="e">
        <f>('Standard Cost Estimate'!$J288-'Standard Cost Estimate'!$M288)/'Standard Cost Estimate'!$M288</f>
        <v>#VALUE!</v>
      </c>
      <c r="T288" s="31" t="e">
        <f>'Standard Cost Estimate'!$J288-'Standard Cost Estimate'!$G288</f>
        <v>#VALUE!</v>
      </c>
      <c r="U288" s="28" t="e">
        <f>RANK('Standard Cost Estimate'!$J288,'Standard Cost Estimate'!$J$3:$J$499)</f>
        <v>#VALUE!</v>
      </c>
      <c r="V288" s="34" t="e">
        <f>LARGE('Standard Cost Estimate'!$J$3:$J$499,COUNT(J$3:'Standard Cost Estimate'!$J288))+IF(ISNUMBER(V287),V287,0)</f>
        <v>#VALUE!</v>
      </c>
      <c r="W288" s="28" t="e">
        <f>IF(V288/J$500&lt;0.8,COUNT(V$3:V288)+1,1)</f>
        <v>#VALUE!</v>
      </c>
      <c r="X288" s="35" t="e">
        <f>IF('Standard Cost Estimate'!$U288&lt;=MAX('Standard Cost Estimate'!$W$3:$W$499),"YES","NO")</f>
        <v>#VALUE!</v>
      </c>
      <c r="Y288" s="36" t="e">
        <f>IF(AND('Standard Cost Estimate'!$X288="YES",OR('Standard Cost Estimate'!$R288&gt;0.2,'Standard Cost Estimate'!$R288&lt;-0.2)),"ANALYZE"," ")</f>
        <v>#VALUE!</v>
      </c>
      <c r="Z288" s="72" t="e">
        <f>IF(AND('Standard Cost Estimate'!$X288="YES",OR('Standard Cost Estimate'!$S288&gt;0.2,'Standard Cost Estimate'!$S288&lt;-0.2)),"ANALYZE"," ")</f>
        <v>#VALUE!</v>
      </c>
      <c r="AA288" s="67" t="e">
        <f>RANK('Standard Cost Estimate'!$G288,'Standard Cost Estimate'!$G$3:$G$499)</f>
        <v>#VALUE!</v>
      </c>
      <c r="AB288" s="68" t="e">
        <f>LARGE('Standard Cost Estimate'!$G$3:$G$499,COUNT(G$3:'Standard Cost Estimate'!$G288))+IF(ISNUMBER(AB287),AB287,0)</f>
        <v>#VALUE!</v>
      </c>
      <c r="AC288" s="67" t="e">
        <f>IF(AB288/G$500&lt;0.8,COUNT(V$3:V288)+1,1)</f>
        <v>#VALUE!</v>
      </c>
      <c r="AD288" s="93" t="e">
        <f>IF('Standard Cost Estimate'!$AA288&lt;=MAX('Standard Cost Estimate'!$AC$3:$AC$499),"YES","NO")</f>
        <v>#VALUE!</v>
      </c>
      <c r="AE288" s="94" t="e">
        <f>IF(AND('Standard Cost Estimate'!$AD288="YES",ABS('Standard Cost Estimate'!$R288)&gt;0.2),"ANALYZE"," ")</f>
        <v>#VALUE!</v>
      </c>
      <c r="AF288" s="77"/>
    </row>
    <row r="289" spans="1:32" ht="15" thickBot="1" x14ac:dyDescent="0.4">
      <c r="A289" s="50" t="e">
        <f>Table1[[#This Row],[Item Line Number]]</f>
        <v>#VALUE!</v>
      </c>
      <c r="B289" s="50" t="e">
        <f>Table1[[#This Row],[Item Number]]</f>
        <v>#VALUE!</v>
      </c>
      <c r="C289" s="51" t="e">
        <f>Table1[[#This Row],[Item Description]]</f>
        <v>#VALUE!</v>
      </c>
      <c r="D289" s="50" t="e">
        <f>Table1[[#This Row],[Quantity]]</f>
        <v>#VALUE!</v>
      </c>
      <c r="E289" s="50" t="e">
        <f>Table1[[#This Row],[Units]]</f>
        <v>#VALUE!</v>
      </c>
      <c r="F289" s="52" t="e">
        <f>Table1[[#This Row],[Engineer''s Estimate (EE)]]</f>
        <v>#VALUE!</v>
      </c>
      <c r="G289" s="53" t="e">
        <f>'Standard Cost Estimate'!$D289*'Standard Cost Estimate'!$F289</f>
        <v>#VALUE!</v>
      </c>
      <c r="H289" s="54" t="e">
        <f>'Standard Cost Estimate'!$G289/G$500</f>
        <v>#VALUE!</v>
      </c>
      <c r="I289" s="52" t="e">
        <f>Table1[[#This Row],[Low Bidder 
or CM/GC]]</f>
        <v>#VALUE!</v>
      </c>
      <c r="J289" s="53" t="e">
        <f>'Standard Cost Estimate'!$I289*'Standard Cost Estimate'!$D289</f>
        <v>#VALUE!</v>
      </c>
      <c r="K289" s="55" t="e">
        <f>'Standard Cost Estimate'!$J289/J$500</f>
        <v>#VALUE!</v>
      </c>
      <c r="L289" s="52" t="e">
        <f>TRIMMEAN(Table1[[#This Row],[Low Bidder 
or CM/GC]:[Bidder 23]],2/COUNT(Table1[[#This Row],[Low Bidder 
or CM/GC]:[Bidder 23]]))</f>
        <v>#VALUE!</v>
      </c>
      <c r="M289" s="53" t="e">
        <f>IF('Standard Cost Estimate'!$D289=0,0,'Standard Cost Estimate'!$D289*'Standard Cost Estimate'!$L289)</f>
        <v>#VALUE!</v>
      </c>
      <c r="N289" s="54" t="e">
        <f>'Standard Cost Estimate'!$M289/M$500</f>
        <v>#VALUE!</v>
      </c>
      <c r="O289" s="78" t="e">
        <f>MIN(Table1[[#This Row],[Low Bidder 
or CM/GC]:[Bidder 23]])*D289</f>
        <v>#VALUE!</v>
      </c>
      <c r="P289" s="65" t="e">
        <f>Table2[[#This Row],[LB
Amount]]</f>
        <v>#VALUE!</v>
      </c>
      <c r="Q289" s="79" t="e">
        <f>MAX(Table1[[#This Row],[Low Bidder 
or CM/GC]:[Bidder 23]])*D289</f>
        <v>#VALUE!</v>
      </c>
      <c r="R289" s="33" t="e">
        <f>('Standard Cost Estimate'!$J289-'Standard Cost Estimate'!$G289)/'Standard Cost Estimate'!$G289</f>
        <v>#VALUE!</v>
      </c>
      <c r="S289" s="32" t="e">
        <f>('Standard Cost Estimate'!$J289-'Standard Cost Estimate'!$M289)/'Standard Cost Estimate'!$M289</f>
        <v>#VALUE!</v>
      </c>
      <c r="T289" s="31" t="e">
        <f>'Standard Cost Estimate'!$J289-'Standard Cost Estimate'!$G289</f>
        <v>#VALUE!</v>
      </c>
      <c r="U289" s="28" t="e">
        <f>RANK('Standard Cost Estimate'!$J289,'Standard Cost Estimate'!$J$3:$J$499)</f>
        <v>#VALUE!</v>
      </c>
      <c r="V289" s="34" t="e">
        <f>LARGE('Standard Cost Estimate'!$J$3:$J$499,COUNT(J$3:'Standard Cost Estimate'!$J289))+IF(ISNUMBER(V288),V288,0)</f>
        <v>#VALUE!</v>
      </c>
      <c r="W289" s="28" t="e">
        <f>IF(V289/J$500&lt;0.8,COUNT(V$3:V289)+1,1)</f>
        <v>#VALUE!</v>
      </c>
      <c r="X289" s="35" t="e">
        <f>IF('Standard Cost Estimate'!$U289&lt;=MAX('Standard Cost Estimate'!$W$3:$W$499),"YES","NO")</f>
        <v>#VALUE!</v>
      </c>
      <c r="Y289" s="36" t="e">
        <f>IF(AND('Standard Cost Estimate'!$X289="YES",OR('Standard Cost Estimate'!$R289&gt;0.2,'Standard Cost Estimate'!$R289&lt;-0.2)),"ANALYZE"," ")</f>
        <v>#VALUE!</v>
      </c>
      <c r="Z289" s="72" t="e">
        <f>IF(AND('Standard Cost Estimate'!$X289="YES",OR('Standard Cost Estimate'!$S289&gt;0.2,'Standard Cost Estimate'!$S289&lt;-0.2)),"ANALYZE"," ")</f>
        <v>#VALUE!</v>
      </c>
      <c r="AA289" s="67" t="e">
        <f>RANK('Standard Cost Estimate'!$G289,'Standard Cost Estimate'!$G$3:$G$499)</f>
        <v>#VALUE!</v>
      </c>
      <c r="AB289" s="68" t="e">
        <f>LARGE('Standard Cost Estimate'!$G$3:$G$499,COUNT(G$3:'Standard Cost Estimate'!$G289))+IF(ISNUMBER(AB288),AB288,0)</f>
        <v>#VALUE!</v>
      </c>
      <c r="AC289" s="67" t="e">
        <f>IF(AB289/G$500&lt;0.8,COUNT(V$3:V289)+1,1)</f>
        <v>#VALUE!</v>
      </c>
      <c r="AD289" s="93" t="e">
        <f>IF('Standard Cost Estimate'!$AA289&lt;=MAX('Standard Cost Estimate'!$AC$3:$AC$499),"YES","NO")</f>
        <v>#VALUE!</v>
      </c>
      <c r="AE289" s="94" t="e">
        <f>IF(AND('Standard Cost Estimate'!$AD289="YES",ABS('Standard Cost Estimate'!$R289)&gt;0.2),"ANALYZE"," ")</f>
        <v>#VALUE!</v>
      </c>
      <c r="AF289" s="77"/>
    </row>
    <row r="290" spans="1:32" ht="15" thickBot="1" x14ac:dyDescent="0.4">
      <c r="A290" s="50" t="e">
        <f>Table1[[#This Row],[Item Line Number]]</f>
        <v>#VALUE!</v>
      </c>
      <c r="B290" s="50" t="e">
        <f>Table1[[#This Row],[Item Number]]</f>
        <v>#VALUE!</v>
      </c>
      <c r="C290" s="51" t="e">
        <f>Table1[[#This Row],[Item Description]]</f>
        <v>#VALUE!</v>
      </c>
      <c r="D290" s="50" t="e">
        <f>Table1[[#This Row],[Quantity]]</f>
        <v>#VALUE!</v>
      </c>
      <c r="E290" s="50" t="e">
        <f>Table1[[#This Row],[Units]]</f>
        <v>#VALUE!</v>
      </c>
      <c r="F290" s="52" t="e">
        <f>Table1[[#This Row],[Engineer''s Estimate (EE)]]</f>
        <v>#VALUE!</v>
      </c>
      <c r="G290" s="53" t="e">
        <f>'Standard Cost Estimate'!$D290*'Standard Cost Estimate'!$F290</f>
        <v>#VALUE!</v>
      </c>
      <c r="H290" s="54" t="e">
        <f>'Standard Cost Estimate'!$G290/G$500</f>
        <v>#VALUE!</v>
      </c>
      <c r="I290" s="52" t="e">
        <f>Table1[[#This Row],[Low Bidder 
or CM/GC]]</f>
        <v>#VALUE!</v>
      </c>
      <c r="J290" s="53" t="e">
        <f>'Standard Cost Estimate'!$I290*'Standard Cost Estimate'!$D290</f>
        <v>#VALUE!</v>
      </c>
      <c r="K290" s="55" t="e">
        <f>'Standard Cost Estimate'!$J290/J$500</f>
        <v>#VALUE!</v>
      </c>
      <c r="L290" s="52" t="e">
        <f>TRIMMEAN(Table1[[#This Row],[Low Bidder 
or CM/GC]:[Bidder 23]],2/COUNT(Table1[[#This Row],[Low Bidder 
or CM/GC]:[Bidder 23]]))</f>
        <v>#VALUE!</v>
      </c>
      <c r="M290" s="53" t="e">
        <f>IF('Standard Cost Estimate'!$D290=0,0,'Standard Cost Estimate'!$D290*'Standard Cost Estimate'!$L290)</f>
        <v>#VALUE!</v>
      </c>
      <c r="N290" s="54" t="e">
        <f>'Standard Cost Estimate'!$M290/M$500</f>
        <v>#VALUE!</v>
      </c>
      <c r="O290" s="78" t="e">
        <f>MIN(Table1[[#This Row],[Low Bidder 
or CM/GC]:[Bidder 23]])*D290</f>
        <v>#VALUE!</v>
      </c>
      <c r="P290" s="65" t="e">
        <f>Table2[[#This Row],[LB
Amount]]</f>
        <v>#VALUE!</v>
      </c>
      <c r="Q290" s="79" t="e">
        <f>MAX(Table1[[#This Row],[Low Bidder 
or CM/GC]:[Bidder 23]])*D290</f>
        <v>#VALUE!</v>
      </c>
      <c r="R290" s="33" t="e">
        <f>('Standard Cost Estimate'!$J290-'Standard Cost Estimate'!$G290)/'Standard Cost Estimate'!$G290</f>
        <v>#VALUE!</v>
      </c>
      <c r="S290" s="32" t="e">
        <f>('Standard Cost Estimate'!$J290-'Standard Cost Estimate'!$M290)/'Standard Cost Estimate'!$M290</f>
        <v>#VALUE!</v>
      </c>
      <c r="T290" s="31" t="e">
        <f>'Standard Cost Estimate'!$J290-'Standard Cost Estimate'!$G290</f>
        <v>#VALUE!</v>
      </c>
      <c r="U290" s="28" t="e">
        <f>RANK('Standard Cost Estimate'!$J290,'Standard Cost Estimate'!$J$3:$J$499)</f>
        <v>#VALUE!</v>
      </c>
      <c r="V290" s="34" t="e">
        <f>LARGE('Standard Cost Estimate'!$J$3:$J$499,COUNT(J$3:'Standard Cost Estimate'!$J290))+IF(ISNUMBER(V289),V289,0)</f>
        <v>#VALUE!</v>
      </c>
      <c r="W290" s="28" t="e">
        <f>IF(V290/J$500&lt;0.8,COUNT(V$3:V290)+1,1)</f>
        <v>#VALUE!</v>
      </c>
      <c r="X290" s="35" t="e">
        <f>IF('Standard Cost Estimate'!$U290&lt;=MAX('Standard Cost Estimate'!$W$3:$W$499),"YES","NO")</f>
        <v>#VALUE!</v>
      </c>
      <c r="Y290" s="36" t="e">
        <f>IF(AND('Standard Cost Estimate'!$X290="YES",OR('Standard Cost Estimate'!$R290&gt;0.2,'Standard Cost Estimate'!$R290&lt;-0.2)),"ANALYZE"," ")</f>
        <v>#VALUE!</v>
      </c>
      <c r="Z290" s="72" t="e">
        <f>IF(AND('Standard Cost Estimate'!$X290="YES",OR('Standard Cost Estimate'!$S290&gt;0.2,'Standard Cost Estimate'!$S290&lt;-0.2)),"ANALYZE"," ")</f>
        <v>#VALUE!</v>
      </c>
      <c r="AA290" s="67" t="e">
        <f>RANK('Standard Cost Estimate'!$G290,'Standard Cost Estimate'!$G$3:$G$499)</f>
        <v>#VALUE!</v>
      </c>
      <c r="AB290" s="68" t="e">
        <f>LARGE('Standard Cost Estimate'!$G$3:$G$499,COUNT(G$3:'Standard Cost Estimate'!$G290))+IF(ISNUMBER(AB289),AB289,0)</f>
        <v>#VALUE!</v>
      </c>
      <c r="AC290" s="67" t="e">
        <f>IF(AB290/G$500&lt;0.8,COUNT(V$3:V290)+1,1)</f>
        <v>#VALUE!</v>
      </c>
      <c r="AD290" s="93" t="e">
        <f>IF('Standard Cost Estimate'!$AA290&lt;=MAX('Standard Cost Estimate'!$AC$3:$AC$499),"YES","NO")</f>
        <v>#VALUE!</v>
      </c>
      <c r="AE290" s="94" t="e">
        <f>IF(AND('Standard Cost Estimate'!$AD290="YES",ABS('Standard Cost Estimate'!$R290)&gt;0.2),"ANALYZE"," ")</f>
        <v>#VALUE!</v>
      </c>
      <c r="AF290" s="77"/>
    </row>
    <row r="291" spans="1:32" ht="15" thickBot="1" x14ac:dyDescent="0.4">
      <c r="A291" s="50" t="e">
        <f>Table1[[#This Row],[Item Line Number]]</f>
        <v>#VALUE!</v>
      </c>
      <c r="B291" s="50" t="e">
        <f>Table1[[#This Row],[Item Number]]</f>
        <v>#VALUE!</v>
      </c>
      <c r="C291" s="51" t="e">
        <f>Table1[[#This Row],[Item Description]]</f>
        <v>#VALUE!</v>
      </c>
      <c r="D291" s="50" t="e">
        <f>Table1[[#This Row],[Quantity]]</f>
        <v>#VALUE!</v>
      </c>
      <c r="E291" s="50" t="e">
        <f>Table1[[#This Row],[Units]]</f>
        <v>#VALUE!</v>
      </c>
      <c r="F291" s="52" t="e">
        <f>Table1[[#This Row],[Engineer''s Estimate (EE)]]</f>
        <v>#VALUE!</v>
      </c>
      <c r="G291" s="53" t="e">
        <f>'Standard Cost Estimate'!$D291*'Standard Cost Estimate'!$F291</f>
        <v>#VALUE!</v>
      </c>
      <c r="H291" s="54" t="e">
        <f>'Standard Cost Estimate'!$G291/G$500</f>
        <v>#VALUE!</v>
      </c>
      <c r="I291" s="52" t="e">
        <f>Table1[[#This Row],[Low Bidder 
or CM/GC]]</f>
        <v>#VALUE!</v>
      </c>
      <c r="J291" s="53" t="e">
        <f>'Standard Cost Estimate'!$I291*'Standard Cost Estimate'!$D291</f>
        <v>#VALUE!</v>
      </c>
      <c r="K291" s="55" t="e">
        <f>'Standard Cost Estimate'!$J291/J$500</f>
        <v>#VALUE!</v>
      </c>
      <c r="L291" s="52" t="e">
        <f>TRIMMEAN(Table1[[#This Row],[Low Bidder 
or CM/GC]:[Bidder 23]],2/COUNT(Table1[[#This Row],[Low Bidder 
or CM/GC]:[Bidder 23]]))</f>
        <v>#VALUE!</v>
      </c>
      <c r="M291" s="53" t="e">
        <f>IF('Standard Cost Estimate'!$D291=0,0,'Standard Cost Estimate'!$D291*'Standard Cost Estimate'!$L291)</f>
        <v>#VALUE!</v>
      </c>
      <c r="N291" s="54" t="e">
        <f>'Standard Cost Estimate'!$M291/M$500</f>
        <v>#VALUE!</v>
      </c>
      <c r="O291" s="78" t="e">
        <f>MIN(Table1[[#This Row],[Low Bidder 
or CM/GC]:[Bidder 23]])*D291</f>
        <v>#VALUE!</v>
      </c>
      <c r="P291" s="65" t="e">
        <f>Table2[[#This Row],[LB
Amount]]</f>
        <v>#VALUE!</v>
      </c>
      <c r="Q291" s="79" t="e">
        <f>MAX(Table1[[#This Row],[Low Bidder 
or CM/GC]:[Bidder 23]])*D291</f>
        <v>#VALUE!</v>
      </c>
      <c r="R291" s="33" t="e">
        <f>('Standard Cost Estimate'!$J291-'Standard Cost Estimate'!$G291)/'Standard Cost Estimate'!$G291</f>
        <v>#VALUE!</v>
      </c>
      <c r="S291" s="32" t="e">
        <f>('Standard Cost Estimate'!$J291-'Standard Cost Estimate'!$M291)/'Standard Cost Estimate'!$M291</f>
        <v>#VALUE!</v>
      </c>
      <c r="T291" s="31" t="e">
        <f>'Standard Cost Estimate'!$J291-'Standard Cost Estimate'!$G291</f>
        <v>#VALUE!</v>
      </c>
      <c r="U291" s="28" t="e">
        <f>RANK('Standard Cost Estimate'!$J291,'Standard Cost Estimate'!$J$3:$J$499)</f>
        <v>#VALUE!</v>
      </c>
      <c r="V291" s="34" t="e">
        <f>LARGE('Standard Cost Estimate'!$J$3:$J$499,COUNT(J$3:'Standard Cost Estimate'!$J291))+IF(ISNUMBER(V290),V290,0)</f>
        <v>#VALUE!</v>
      </c>
      <c r="W291" s="28" t="e">
        <f>IF(V291/J$500&lt;0.8,COUNT(V$3:V291)+1,1)</f>
        <v>#VALUE!</v>
      </c>
      <c r="X291" s="35" t="e">
        <f>IF('Standard Cost Estimate'!$U291&lt;=MAX('Standard Cost Estimate'!$W$3:$W$499),"YES","NO")</f>
        <v>#VALUE!</v>
      </c>
      <c r="Y291" s="36" t="e">
        <f>IF(AND('Standard Cost Estimate'!$X291="YES",OR('Standard Cost Estimate'!$R291&gt;0.2,'Standard Cost Estimate'!$R291&lt;-0.2)),"ANALYZE"," ")</f>
        <v>#VALUE!</v>
      </c>
      <c r="Z291" s="72" t="e">
        <f>IF(AND('Standard Cost Estimate'!$X291="YES",OR('Standard Cost Estimate'!$S291&gt;0.2,'Standard Cost Estimate'!$S291&lt;-0.2)),"ANALYZE"," ")</f>
        <v>#VALUE!</v>
      </c>
      <c r="AA291" s="67" t="e">
        <f>RANK('Standard Cost Estimate'!$G291,'Standard Cost Estimate'!$G$3:$G$499)</f>
        <v>#VALUE!</v>
      </c>
      <c r="AB291" s="68" t="e">
        <f>LARGE('Standard Cost Estimate'!$G$3:$G$499,COUNT(G$3:'Standard Cost Estimate'!$G291))+IF(ISNUMBER(AB290),AB290,0)</f>
        <v>#VALUE!</v>
      </c>
      <c r="AC291" s="67" t="e">
        <f>IF(AB291/G$500&lt;0.8,COUNT(V$3:V291)+1,1)</f>
        <v>#VALUE!</v>
      </c>
      <c r="AD291" s="93" t="e">
        <f>IF('Standard Cost Estimate'!$AA291&lt;=MAX('Standard Cost Estimate'!$AC$3:$AC$499),"YES","NO")</f>
        <v>#VALUE!</v>
      </c>
      <c r="AE291" s="94" t="e">
        <f>IF(AND('Standard Cost Estimate'!$AD291="YES",ABS('Standard Cost Estimate'!$R291)&gt;0.2),"ANALYZE"," ")</f>
        <v>#VALUE!</v>
      </c>
      <c r="AF291" s="77"/>
    </row>
    <row r="292" spans="1:32" ht="15" thickBot="1" x14ac:dyDescent="0.4">
      <c r="A292" s="50" t="e">
        <f>Table1[[#This Row],[Item Line Number]]</f>
        <v>#VALUE!</v>
      </c>
      <c r="B292" s="50" t="e">
        <f>Table1[[#This Row],[Item Number]]</f>
        <v>#VALUE!</v>
      </c>
      <c r="C292" s="51" t="e">
        <f>Table1[[#This Row],[Item Description]]</f>
        <v>#VALUE!</v>
      </c>
      <c r="D292" s="50" t="e">
        <f>Table1[[#This Row],[Quantity]]</f>
        <v>#VALUE!</v>
      </c>
      <c r="E292" s="50" t="e">
        <f>Table1[[#This Row],[Units]]</f>
        <v>#VALUE!</v>
      </c>
      <c r="F292" s="52" t="e">
        <f>Table1[[#This Row],[Engineer''s Estimate (EE)]]</f>
        <v>#VALUE!</v>
      </c>
      <c r="G292" s="53" t="e">
        <f>'Standard Cost Estimate'!$D292*'Standard Cost Estimate'!$F292</f>
        <v>#VALUE!</v>
      </c>
      <c r="H292" s="54" t="e">
        <f>'Standard Cost Estimate'!$G292/G$500</f>
        <v>#VALUE!</v>
      </c>
      <c r="I292" s="52" t="e">
        <f>Table1[[#This Row],[Low Bidder 
or CM/GC]]</f>
        <v>#VALUE!</v>
      </c>
      <c r="J292" s="53" t="e">
        <f>'Standard Cost Estimate'!$I292*'Standard Cost Estimate'!$D292</f>
        <v>#VALUE!</v>
      </c>
      <c r="K292" s="55" t="e">
        <f>'Standard Cost Estimate'!$J292/J$500</f>
        <v>#VALUE!</v>
      </c>
      <c r="L292" s="52" t="e">
        <f>TRIMMEAN(Table1[[#This Row],[Low Bidder 
or CM/GC]:[Bidder 23]],2/COUNT(Table1[[#This Row],[Low Bidder 
or CM/GC]:[Bidder 23]]))</f>
        <v>#VALUE!</v>
      </c>
      <c r="M292" s="53" t="e">
        <f>IF('Standard Cost Estimate'!$D292=0,0,'Standard Cost Estimate'!$D292*'Standard Cost Estimate'!$L292)</f>
        <v>#VALUE!</v>
      </c>
      <c r="N292" s="54" t="e">
        <f>'Standard Cost Estimate'!$M292/M$500</f>
        <v>#VALUE!</v>
      </c>
      <c r="O292" s="78" t="e">
        <f>MIN(Table1[[#This Row],[Low Bidder 
or CM/GC]:[Bidder 23]])*D292</f>
        <v>#VALUE!</v>
      </c>
      <c r="P292" s="65" t="e">
        <f>Table2[[#This Row],[LB
Amount]]</f>
        <v>#VALUE!</v>
      </c>
      <c r="Q292" s="79" t="e">
        <f>MAX(Table1[[#This Row],[Low Bidder 
or CM/GC]:[Bidder 23]])*D292</f>
        <v>#VALUE!</v>
      </c>
      <c r="R292" s="33" t="e">
        <f>('Standard Cost Estimate'!$J292-'Standard Cost Estimate'!$G292)/'Standard Cost Estimate'!$G292</f>
        <v>#VALUE!</v>
      </c>
      <c r="S292" s="32" t="e">
        <f>('Standard Cost Estimate'!$J292-'Standard Cost Estimate'!$M292)/'Standard Cost Estimate'!$M292</f>
        <v>#VALUE!</v>
      </c>
      <c r="T292" s="31" t="e">
        <f>'Standard Cost Estimate'!$J292-'Standard Cost Estimate'!$G292</f>
        <v>#VALUE!</v>
      </c>
      <c r="U292" s="28" t="e">
        <f>RANK('Standard Cost Estimate'!$J292,'Standard Cost Estimate'!$J$3:$J$499)</f>
        <v>#VALUE!</v>
      </c>
      <c r="V292" s="34" t="e">
        <f>LARGE('Standard Cost Estimate'!$J$3:$J$499,COUNT(J$3:'Standard Cost Estimate'!$J292))+IF(ISNUMBER(V291),V291,0)</f>
        <v>#VALUE!</v>
      </c>
      <c r="W292" s="28" t="e">
        <f>IF(V292/J$500&lt;0.8,COUNT(V$3:V292)+1,1)</f>
        <v>#VALUE!</v>
      </c>
      <c r="X292" s="35" t="e">
        <f>IF('Standard Cost Estimate'!$U292&lt;=MAX('Standard Cost Estimate'!$W$3:$W$499),"YES","NO")</f>
        <v>#VALUE!</v>
      </c>
      <c r="Y292" s="36" t="e">
        <f>IF(AND('Standard Cost Estimate'!$X292="YES",OR('Standard Cost Estimate'!$R292&gt;0.2,'Standard Cost Estimate'!$R292&lt;-0.2)),"ANALYZE"," ")</f>
        <v>#VALUE!</v>
      </c>
      <c r="Z292" s="72" t="e">
        <f>IF(AND('Standard Cost Estimate'!$X292="YES",OR('Standard Cost Estimate'!$S292&gt;0.2,'Standard Cost Estimate'!$S292&lt;-0.2)),"ANALYZE"," ")</f>
        <v>#VALUE!</v>
      </c>
      <c r="AA292" s="67" t="e">
        <f>RANK('Standard Cost Estimate'!$G292,'Standard Cost Estimate'!$G$3:$G$499)</f>
        <v>#VALUE!</v>
      </c>
      <c r="AB292" s="68" t="e">
        <f>LARGE('Standard Cost Estimate'!$G$3:$G$499,COUNT(G$3:'Standard Cost Estimate'!$G292))+IF(ISNUMBER(AB291),AB291,0)</f>
        <v>#VALUE!</v>
      </c>
      <c r="AC292" s="67" t="e">
        <f>IF(AB292/G$500&lt;0.8,COUNT(V$3:V292)+1,1)</f>
        <v>#VALUE!</v>
      </c>
      <c r="AD292" s="93" t="e">
        <f>IF('Standard Cost Estimate'!$AA292&lt;=MAX('Standard Cost Estimate'!$AC$3:$AC$499),"YES","NO")</f>
        <v>#VALUE!</v>
      </c>
      <c r="AE292" s="94" t="e">
        <f>IF(AND('Standard Cost Estimate'!$AD292="YES",ABS('Standard Cost Estimate'!$R292)&gt;0.2),"ANALYZE"," ")</f>
        <v>#VALUE!</v>
      </c>
      <c r="AF292" s="77"/>
    </row>
    <row r="293" spans="1:32" ht="15" thickBot="1" x14ac:dyDescent="0.4">
      <c r="A293" s="50" t="e">
        <f>Table1[[#This Row],[Item Line Number]]</f>
        <v>#VALUE!</v>
      </c>
      <c r="B293" s="50" t="e">
        <f>Table1[[#This Row],[Item Number]]</f>
        <v>#VALUE!</v>
      </c>
      <c r="C293" s="51" t="e">
        <f>Table1[[#This Row],[Item Description]]</f>
        <v>#VALUE!</v>
      </c>
      <c r="D293" s="50" t="e">
        <f>Table1[[#This Row],[Quantity]]</f>
        <v>#VALUE!</v>
      </c>
      <c r="E293" s="50" t="e">
        <f>Table1[[#This Row],[Units]]</f>
        <v>#VALUE!</v>
      </c>
      <c r="F293" s="52" t="e">
        <f>Table1[[#This Row],[Engineer''s Estimate (EE)]]</f>
        <v>#VALUE!</v>
      </c>
      <c r="G293" s="53" t="e">
        <f>'Standard Cost Estimate'!$D293*'Standard Cost Estimate'!$F293</f>
        <v>#VALUE!</v>
      </c>
      <c r="H293" s="54" t="e">
        <f>'Standard Cost Estimate'!$G293/G$500</f>
        <v>#VALUE!</v>
      </c>
      <c r="I293" s="52" t="e">
        <f>Table1[[#This Row],[Low Bidder 
or CM/GC]]</f>
        <v>#VALUE!</v>
      </c>
      <c r="J293" s="53" t="e">
        <f>'Standard Cost Estimate'!$I293*'Standard Cost Estimate'!$D293</f>
        <v>#VALUE!</v>
      </c>
      <c r="K293" s="55" t="e">
        <f>'Standard Cost Estimate'!$J293/J$500</f>
        <v>#VALUE!</v>
      </c>
      <c r="L293" s="52" t="e">
        <f>TRIMMEAN(Table1[[#This Row],[Low Bidder 
or CM/GC]:[Bidder 23]],2/COUNT(Table1[[#This Row],[Low Bidder 
or CM/GC]:[Bidder 23]]))</f>
        <v>#VALUE!</v>
      </c>
      <c r="M293" s="53" t="e">
        <f>IF('Standard Cost Estimate'!$D293=0,0,'Standard Cost Estimate'!$D293*'Standard Cost Estimate'!$L293)</f>
        <v>#VALUE!</v>
      </c>
      <c r="N293" s="54" t="e">
        <f>'Standard Cost Estimate'!$M293/M$500</f>
        <v>#VALUE!</v>
      </c>
      <c r="O293" s="78" t="e">
        <f>MIN(Table1[[#This Row],[Low Bidder 
or CM/GC]:[Bidder 23]])*D293</f>
        <v>#VALUE!</v>
      </c>
      <c r="P293" s="65" t="e">
        <f>Table2[[#This Row],[LB
Amount]]</f>
        <v>#VALUE!</v>
      </c>
      <c r="Q293" s="79" t="e">
        <f>MAX(Table1[[#This Row],[Low Bidder 
or CM/GC]:[Bidder 23]])*D293</f>
        <v>#VALUE!</v>
      </c>
      <c r="R293" s="33" t="e">
        <f>('Standard Cost Estimate'!$J293-'Standard Cost Estimate'!$G293)/'Standard Cost Estimate'!$G293</f>
        <v>#VALUE!</v>
      </c>
      <c r="S293" s="32" t="e">
        <f>('Standard Cost Estimate'!$J293-'Standard Cost Estimate'!$M293)/'Standard Cost Estimate'!$M293</f>
        <v>#VALUE!</v>
      </c>
      <c r="T293" s="31" t="e">
        <f>'Standard Cost Estimate'!$J293-'Standard Cost Estimate'!$G293</f>
        <v>#VALUE!</v>
      </c>
      <c r="U293" s="28" t="e">
        <f>RANK('Standard Cost Estimate'!$J293,'Standard Cost Estimate'!$J$3:$J$499)</f>
        <v>#VALUE!</v>
      </c>
      <c r="V293" s="34" t="e">
        <f>LARGE('Standard Cost Estimate'!$J$3:$J$499,COUNT(J$3:'Standard Cost Estimate'!$J293))+IF(ISNUMBER(V292),V292,0)</f>
        <v>#VALUE!</v>
      </c>
      <c r="W293" s="28" t="e">
        <f>IF(V293/J$500&lt;0.8,COUNT(V$3:V293)+1,1)</f>
        <v>#VALUE!</v>
      </c>
      <c r="X293" s="35" t="e">
        <f>IF('Standard Cost Estimate'!$U293&lt;=MAX('Standard Cost Estimate'!$W$3:$W$499),"YES","NO")</f>
        <v>#VALUE!</v>
      </c>
      <c r="Y293" s="36" t="e">
        <f>IF(AND('Standard Cost Estimate'!$X293="YES",OR('Standard Cost Estimate'!$R293&gt;0.2,'Standard Cost Estimate'!$R293&lt;-0.2)),"ANALYZE"," ")</f>
        <v>#VALUE!</v>
      </c>
      <c r="Z293" s="72" t="e">
        <f>IF(AND('Standard Cost Estimate'!$X293="YES",OR('Standard Cost Estimate'!$S293&gt;0.2,'Standard Cost Estimate'!$S293&lt;-0.2)),"ANALYZE"," ")</f>
        <v>#VALUE!</v>
      </c>
      <c r="AA293" s="67" t="e">
        <f>RANK('Standard Cost Estimate'!$G293,'Standard Cost Estimate'!$G$3:$G$499)</f>
        <v>#VALUE!</v>
      </c>
      <c r="AB293" s="68" t="e">
        <f>LARGE('Standard Cost Estimate'!$G$3:$G$499,COUNT(G$3:'Standard Cost Estimate'!$G293))+IF(ISNUMBER(AB292),AB292,0)</f>
        <v>#VALUE!</v>
      </c>
      <c r="AC293" s="67" t="e">
        <f>IF(AB293/G$500&lt;0.8,COUNT(V$3:V293)+1,1)</f>
        <v>#VALUE!</v>
      </c>
      <c r="AD293" s="93" t="e">
        <f>IF('Standard Cost Estimate'!$AA293&lt;=MAX('Standard Cost Estimate'!$AC$3:$AC$499),"YES","NO")</f>
        <v>#VALUE!</v>
      </c>
      <c r="AE293" s="94" t="e">
        <f>IF(AND('Standard Cost Estimate'!$AD293="YES",ABS('Standard Cost Estimate'!$R293)&gt;0.2),"ANALYZE"," ")</f>
        <v>#VALUE!</v>
      </c>
      <c r="AF293" s="77"/>
    </row>
    <row r="294" spans="1:32" ht="15" thickBot="1" x14ac:dyDescent="0.4">
      <c r="A294" s="50" t="e">
        <f>Table1[[#This Row],[Item Line Number]]</f>
        <v>#VALUE!</v>
      </c>
      <c r="B294" s="50" t="e">
        <f>Table1[[#This Row],[Item Number]]</f>
        <v>#VALUE!</v>
      </c>
      <c r="C294" s="51" t="e">
        <f>Table1[[#This Row],[Item Description]]</f>
        <v>#VALUE!</v>
      </c>
      <c r="D294" s="50" t="e">
        <f>Table1[[#This Row],[Quantity]]</f>
        <v>#VALUE!</v>
      </c>
      <c r="E294" s="50" t="e">
        <f>Table1[[#This Row],[Units]]</f>
        <v>#VALUE!</v>
      </c>
      <c r="F294" s="52" t="e">
        <f>Table1[[#This Row],[Engineer''s Estimate (EE)]]</f>
        <v>#VALUE!</v>
      </c>
      <c r="G294" s="53" t="e">
        <f>'Standard Cost Estimate'!$D294*'Standard Cost Estimate'!$F294</f>
        <v>#VALUE!</v>
      </c>
      <c r="H294" s="54" t="e">
        <f>'Standard Cost Estimate'!$G294/G$500</f>
        <v>#VALUE!</v>
      </c>
      <c r="I294" s="52" t="e">
        <f>Table1[[#This Row],[Low Bidder 
or CM/GC]]</f>
        <v>#VALUE!</v>
      </c>
      <c r="J294" s="53" t="e">
        <f>'Standard Cost Estimate'!$I294*'Standard Cost Estimate'!$D294</f>
        <v>#VALUE!</v>
      </c>
      <c r="K294" s="55" t="e">
        <f>'Standard Cost Estimate'!$J294/J$500</f>
        <v>#VALUE!</v>
      </c>
      <c r="L294" s="52" t="e">
        <f>TRIMMEAN(Table1[[#This Row],[Low Bidder 
or CM/GC]:[Bidder 23]],2/COUNT(Table1[[#This Row],[Low Bidder 
or CM/GC]:[Bidder 23]]))</f>
        <v>#VALUE!</v>
      </c>
      <c r="M294" s="53" t="e">
        <f>IF('Standard Cost Estimate'!$D294=0,0,'Standard Cost Estimate'!$D294*'Standard Cost Estimate'!$L294)</f>
        <v>#VALUE!</v>
      </c>
      <c r="N294" s="54" t="e">
        <f>'Standard Cost Estimate'!$M294/M$500</f>
        <v>#VALUE!</v>
      </c>
      <c r="O294" s="78" t="e">
        <f>MIN(Table1[[#This Row],[Low Bidder 
or CM/GC]:[Bidder 23]])*D294</f>
        <v>#VALUE!</v>
      </c>
      <c r="P294" s="65" t="e">
        <f>Table2[[#This Row],[LB
Amount]]</f>
        <v>#VALUE!</v>
      </c>
      <c r="Q294" s="79" t="e">
        <f>MAX(Table1[[#This Row],[Low Bidder 
or CM/GC]:[Bidder 23]])*D294</f>
        <v>#VALUE!</v>
      </c>
      <c r="R294" s="33" t="e">
        <f>('Standard Cost Estimate'!$J294-'Standard Cost Estimate'!$G294)/'Standard Cost Estimate'!$G294</f>
        <v>#VALUE!</v>
      </c>
      <c r="S294" s="32" t="e">
        <f>('Standard Cost Estimate'!$J294-'Standard Cost Estimate'!$M294)/'Standard Cost Estimate'!$M294</f>
        <v>#VALUE!</v>
      </c>
      <c r="T294" s="31" t="e">
        <f>'Standard Cost Estimate'!$J294-'Standard Cost Estimate'!$G294</f>
        <v>#VALUE!</v>
      </c>
      <c r="U294" s="28" t="e">
        <f>RANK('Standard Cost Estimate'!$J294,'Standard Cost Estimate'!$J$3:$J$499)</f>
        <v>#VALUE!</v>
      </c>
      <c r="V294" s="34" t="e">
        <f>LARGE('Standard Cost Estimate'!$J$3:$J$499,COUNT(J$3:'Standard Cost Estimate'!$J294))+IF(ISNUMBER(V293),V293,0)</f>
        <v>#VALUE!</v>
      </c>
      <c r="W294" s="28" t="e">
        <f>IF(V294/J$500&lt;0.8,COUNT(V$3:V294)+1,1)</f>
        <v>#VALUE!</v>
      </c>
      <c r="X294" s="35" t="e">
        <f>IF('Standard Cost Estimate'!$U294&lt;=MAX('Standard Cost Estimate'!$W$3:$W$499),"YES","NO")</f>
        <v>#VALUE!</v>
      </c>
      <c r="Y294" s="36" t="e">
        <f>IF(AND('Standard Cost Estimate'!$X294="YES",OR('Standard Cost Estimate'!$R294&gt;0.2,'Standard Cost Estimate'!$R294&lt;-0.2)),"ANALYZE"," ")</f>
        <v>#VALUE!</v>
      </c>
      <c r="Z294" s="72" t="e">
        <f>IF(AND('Standard Cost Estimate'!$X294="YES",OR('Standard Cost Estimate'!$S294&gt;0.2,'Standard Cost Estimate'!$S294&lt;-0.2)),"ANALYZE"," ")</f>
        <v>#VALUE!</v>
      </c>
      <c r="AA294" s="67" t="e">
        <f>RANK('Standard Cost Estimate'!$G294,'Standard Cost Estimate'!$G$3:$G$499)</f>
        <v>#VALUE!</v>
      </c>
      <c r="AB294" s="68" t="e">
        <f>LARGE('Standard Cost Estimate'!$G$3:$G$499,COUNT(G$3:'Standard Cost Estimate'!$G294))+IF(ISNUMBER(AB293),AB293,0)</f>
        <v>#VALUE!</v>
      </c>
      <c r="AC294" s="67" t="e">
        <f>IF(AB294/G$500&lt;0.8,COUNT(V$3:V294)+1,1)</f>
        <v>#VALUE!</v>
      </c>
      <c r="AD294" s="93" t="e">
        <f>IF('Standard Cost Estimate'!$AA294&lt;=MAX('Standard Cost Estimate'!$AC$3:$AC$499),"YES","NO")</f>
        <v>#VALUE!</v>
      </c>
      <c r="AE294" s="94" t="e">
        <f>IF(AND('Standard Cost Estimate'!$AD294="YES",ABS('Standard Cost Estimate'!$R294)&gt;0.2),"ANALYZE"," ")</f>
        <v>#VALUE!</v>
      </c>
      <c r="AF294" s="77"/>
    </row>
    <row r="295" spans="1:32" ht="15" thickBot="1" x14ac:dyDescent="0.4">
      <c r="A295" s="50" t="e">
        <f>Table1[[#This Row],[Item Line Number]]</f>
        <v>#VALUE!</v>
      </c>
      <c r="B295" s="50" t="e">
        <f>Table1[[#This Row],[Item Number]]</f>
        <v>#VALUE!</v>
      </c>
      <c r="C295" s="51" t="e">
        <f>Table1[[#This Row],[Item Description]]</f>
        <v>#VALUE!</v>
      </c>
      <c r="D295" s="50" t="e">
        <f>Table1[[#This Row],[Quantity]]</f>
        <v>#VALUE!</v>
      </c>
      <c r="E295" s="50" t="e">
        <f>Table1[[#This Row],[Units]]</f>
        <v>#VALUE!</v>
      </c>
      <c r="F295" s="52" t="e">
        <f>Table1[[#This Row],[Engineer''s Estimate (EE)]]</f>
        <v>#VALUE!</v>
      </c>
      <c r="G295" s="53" t="e">
        <f>'Standard Cost Estimate'!$D295*'Standard Cost Estimate'!$F295</f>
        <v>#VALUE!</v>
      </c>
      <c r="H295" s="54" t="e">
        <f>'Standard Cost Estimate'!$G295/G$500</f>
        <v>#VALUE!</v>
      </c>
      <c r="I295" s="52" t="e">
        <f>Table1[[#This Row],[Low Bidder 
or CM/GC]]</f>
        <v>#VALUE!</v>
      </c>
      <c r="J295" s="53" t="e">
        <f>'Standard Cost Estimate'!$I295*'Standard Cost Estimate'!$D295</f>
        <v>#VALUE!</v>
      </c>
      <c r="K295" s="55" t="e">
        <f>'Standard Cost Estimate'!$J295/J$500</f>
        <v>#VALUE!</v>
      </c>
      <c r="L295" s="52" t="e">
        <f>TRIMMEAN(Table1[[#This Row],[Low Bidder 
or CM/GC]:[Bidder 23]],2/COUNT(Table1[[#This Row],[Low Bidder 
or CM/GC]:[Bidder 23]]))</f>
        <v>#VALUE!</v>
      </c>
      <c r="M295" s="53" t="e">
        <f>IF('Standard Cost Estimate'!$D295=0,0,'Standard Cost Estimate'!$D295*'Standard Cost Estimate'!$L295)</f>
        <v>#VALUE!</v>
      </c>
      <c r="N295" s="54" t="e">
        <f>'Standard Cost Estimate'!$M295/M$500</f>
        <v>#VALUE!</v>
      </c>
      <c r="O295" s="78" t="e">
        <f>MIN(Table1[[#This Row],[Low Bidder 
or CM/GC]:[Bidder 23]])*D295</f>
        <v>#VALUE!</v>
      </c>
      <c r="P295" s="65" t="e">
        <f>Table2[[#This Row],[LB
Amount]]</f>
        <v>#VALUE!</v>
      </c>
      <c r="Q295" s="79" t="e">
        <f>MAX(Table1[[#This Row],[Low Bidder 
or CM/GC]:[Bidder 23]])*D295</f>
        <v>#VALUE!</v>
      </c>
      <c r="R295" s="33" t="e">
        <f>('Standard Cost Estimate'!$J295-'Standard Cost Estimate'!$G295)/'Standard Cost Estimate'!$G295</f>
        <v>#VALUE!</v>
      </c>
      <c r="S295" s="32" t="e">
        <f>('Standard Cost Estimate'!$J295-'Standard Cost Estimate'!$M295)/'Standard Cost Estimate'!$M295</f>
        <v>#VALUE!</v>
      </c>
      <c r="T295" s="31" t="e">
        <f>'Standard Cost Estimate'!$J295-'Standard Cost Estimate'!$G295</f>
        <v>#VALUE!</v>
      </c>
      <c r="U295" s="28" t="e">
        <f>RANK('Standard Cost Estimate'!$J295,'Standard Cost Estimate'!$J$3:$J$499)</f>
        <v>#VALUE!</v>
      </c>
      <c r="V295" s="34" t="e">
        <f>LARGE('Standard Cost Estimate'!$J$3:$J$499,COUNT(J$3:'Standard Cost Estimate'!$J295))+IF(ISNUMBER(V294),V294,0)</f>
        <v>#VALUE!</v>
      </c>
      <c r="W295" s="28" t="e">
        <f>IF(V295/J$500&lt;0.8,COUNT(V$3:V295)+1,1)</f>
        <v>#VALUE!</v>
      </c>
      <c r="X295" s="35" t="e">
        <f>IF('Standard Cost Estimate'!$U295&lt;=MAX('Standard Cost Estimate'!$W$3:$W$499),"YES","NO")</f>
        <v>#VALUE!</v>
      </c>
      <c r="Y295" s="36" t="e">
        <f>IF(AND('Standard Cost Estimate'!$X295="YES",OR('Standard Cost Estimate'!$R295&gt;0.2,'Standard Cost Estimate'!$R295&lt;-0.2)),"ANALYZE"," ")</f>
        <v>#VALUE!</v>
      </c>
      <c r="Z295" s="72" t="e">
        <f>IF(AND('Standard Cost Estimate'!$X295="YES",OR('Standard Cost Estimate'!$S295&gt;0.2,'Standard Cost Estimate'!$S295&lt;-0.2)),"ANALYZE"," ")</f>
        <v>#VALUE!</v>
      </c>
      <c r="AA295" s="67" t="e">
        <f>RANK('Standard Cost Estimate'!$G295,'Standard Cost Estimate'!$G$3:$G$499)</f>
        <v>#VALUE!</v>
      </c>
      <c r="AB295" s="68" t="e">
        <f>LARGE('Standard Cost Estimate'!$G$3:$G$499,COUNT(G$3:'Standard Cost Estimate'!$G295))+IF(ISNUMBER(AB294),AB294,0)</f>
        <v>#VALUE!</v>
      </c>
      <c r="AC295" s="67" t="e">
        <f>IF(AB295/G$500&lt;0.8,COUNT(V$3:V295)+1,1)</f>
        <v>#VALUE!</v>
      </c>
      <c r="AD295" s="93" t="e">
        <f>IF('Standard Cost Estimate'!$AA295&lt;=MAX('Standard Cost Estimate'!$AC$3:$AC$499),"YES","NO")</f>
        <v>#VALUE!</v>
      </c>
      <c r="AE295" s="94" t="e">
        <f>IF(AND('Standard Cost Estimate'!$AD295="YES",ABS('Standard Cost Estimate'!$R295)&gt;0.2),"ANALYZE"," ")</f>
        <v>#VALUE!</v>
      </c>
      <c r="AF295" s="77"/>
    </row>
    <row r="296" spans="1:32" ht="15" thickBot="1" x14ac:dyDescent="0.4">
      <c r="A296" s="50" t="e">
        <f>Table1[[#This Row],[Item Line Number]]</f>
        <v>#VALUE!</v>
      </c>
      <c r="B296" s="50" t="e">
        <f>Table1[[#This Row],[Item Number]]</f>
        <v>#VALUE!</v>
      </c>
      <c r="C296" s="51" t="e">
        <f>Table1[[#This Row],[Item Description]]</f>
        <v>#VALUE!</v>
      </c>
      <c r="D296" s="50" t="e">
        <f>Table1[[#This Row],[Quantity]]</f>
        <v>#VALUE!</v>
      </c>
      <c r="E296" s="50" t="e">
        <f>Table1[[#This Row],[Units]]</f>
        <v>#VALUE!</v>
      </c>
      <c r="F296" s="52" t="e">
        <f>Table1[[#This Row],[Engineer''s Estimate (EE)]]</f>
        <v>#VALUE!</v>
      </c>
      <c r="G296" s="53" t="e">
        <f>'Standard Cost Estimate'!$D296*'Standard Cost Estimate'!$F296</f>
        <v>#VALUE!</v>
      </c>
      <c r="H296" s="54" t="e">
        <f>'Standard Cost Estimate'!$G296/G$500</f>
        <v>#VALUE!</v>
      </c>
      <c r="I296" s="52" t="e">
        <f>Table1[[#This Row],[Low Bidder 
or CM/GC]]</f>
        <v>#VALUE!</v>
      </c>
      <c r="J296" s="53" t="e">
        <f>'Standard Cost Estimate'!$I296*'Standard Cost Estimate'!$D296</f>
        <v>#VALUE!</v>
      </c>
      <c r="K296" s="55" t="e">
        <f>'Standard Cost Estimate'!$J296/J$500</f>
        <v>#VALUE!</v>
      </c>
      <c r="L296" s="52" t="e">
        <f>TRIMMEAN(Table1[[#This Row],[Low Bidder 
or CM/GC]:[Bidder 23]],2/COUNT(Table1[[#This Row],[Low Bidder 
or CM/GC]:[Bidder 23]]))</f>
        <v>#VALUE!</v>
      </c>
      <c r="M296" s="53" t="e">
        <f>IF('Standard Cost Estimate'!$D296=0,0,'Standard Cost Estimate'!$D296*'Standard Cost Estimate'!$L296)</f>
        <v>#VALUE!</v>
      </c>
      <c r="N296" s="54" t="e">
        <f>'Standard Cost Estimate'!$M296/M$500</f>
        <v>#VALUE!</v>
      </c>
      <c r="O296" s="78" t="e">
        <f>MIN(Table1[[#This Row],[Low Bidder 
or CM/GC]:[Bidder 23]])*D296</f>
        <v>#VALUE!</v>
      </c>
      <c r="P296" s="65" t="e">
        <f>Table2[[#This Row],[LB
Amount]]</f>
        <v>#VALUE!</v>
      </c>
      <c r="Q296" s="79" t="e">
        <f>MAX(Table1[[#This Row],[Low Bidder 
or CM/GC]:[Bidder 23]])*D296</f>
        <v>#VALUE!</v>
      </c>
      <c r="R296" s="33" t="e">
        <f>('Standard Cost Estimate'!$J296-'Standard Cost Estimate'!$G296)/'Standard Cost Estimate'!$G296</f>
        <v>#VALUE!</v>
      </c>
      <c r="S296" s="32" t="e">
        <f>('Standard Cost Estimate'!$J296-'Standard Cost Estimate'!$M296)/'Standard Cost Estimate'!$M296</f>
        <v>#VALUE!</v>
      </c>
      <c r="T296" s="31" t="e">
        <f>'Standard Cost Estimate'!$J296-'Standard Cost Estimate'!$G296</f>
        <v>#VALUE!</v>
      </c>
      <c r="U296" s="28" t="e">
        <f>RANK('Standard Cost Estimate'!$J296,'Standard Cost Estimate'!$J$3:$J$499)</f>
        <v>#VALUE!</v>
      </c>
      <c r="V296" s="34" t="e">
        <f>LARGE('Standard Cost Estimate'!$J$3:$J$499,COUNT(J$3:'Standard Cost Estimate'!$J296))+IF(ISNUMBER(V295),V295,0)</f>
        <v>#VALUE!</v>
      </c>
      <c r="W296" s="28" t="e">
        <f>IF(V296/J$500&lt;0.8,COUNT(V$3:V296)+1,1)</f>
        <v>#VALUE!</v>
      </c>
      <c r="X296" s="35" t="e">
        <f>IF('Standard Cost Estimate'!$U296&lt;=MAX('Standard Cost Estimate'!$W$3:$W$499),"YES","NO")</f>
        <v>#VALUE!</v>
      </c>
      <c r="Y296" s="36" t="e">
        <f>IF(AND('Standard Cost Estimate'!$X296="YES",OR('Standard Cost Estimate'!$R296&gt;0.2,'Standard Cost Estimate'!$R296&lt;-0.2)),"ANALYZE"," ")</f>
        <v>#VALUE!</v>
      </c>
      <c r="Z296" s="72" t="e">
        <f>IF(AND('Standard Cost Estimate'!$X296="YES",OR('Standard Cost Estimate'!$S296&gt;0.2,'Standard Cost Estimate'!$S296&lt;-0.2)),"ANALYZE"," ")</f>
        <v>#VALUE!</v>
      </c>
      <c r="AA296" s="67" t="e">
        <f>RANK('Standard Cost Estimate'!$G296,'Standard Cost Estimate'!$G$3:$G$499)</f>
        <v>#VALUE!</v>
      </c>
      <c r="AB296" s="68" t="e">
        <f>LARGE('Standard Cost Estimate'!$G$3:$G$499,COUNT(G$3:'Standard Cost Estimate'!$G296))+IF(ISNUMBER(AB295),AB295,0)</f>
        <v>#VALUE!</v>
      </c>
      <c r="AC296" s="67" t="e">
        <f>IF(AB296/G$500&lt;0.8,COUNT(V$3:V296)+1,1)</f>
        <v>#VALUE!</v>
      </c>
      <c r="AD296" s="93" t="e">
        <f>IF('Standard Cost Estimate'!$AA296&lt;=MAX('Standard Cost Estimate'!$AC$3:$AC$499),"YES","NO")</f>
        <v>#VALUE!</v>
      </c>
      <c r="AE296" s="94" t="e">
        <f>IF(AND('Standard Cost Estimate'!$AD296="YES",ABS('Standard Cost Estimate'!$R296)&gt;0.2),"ANALYZE"," ")</f>
        <v>#VALUE!</v>
      </c>
      <c r="AF296" s="77"/>
    </row>
    <row r="297" spans="1:32" ht="15" thickBot="1" x14ac:dyDescent="0.4">
      <c r="A297" s="50" t="e">
        <f>Table1[[#This Row],[Item Line Number]]</f>
        <v>#VALUE!</v>
      </c>
      <c r="B297" s="50" t="e">
        <f>Table1[[#This Row],[Item Number]]</f>
        <v>#VALUE!</v>
      </c>
      <c r="C297" s="51" t="e">
        <f>Table1[[#This Row],[Item Description]]</f>
        <v>#VALUE!</v>
      </c>
      <c r="D297" s="50" t="e">
        <f>Table1[[#This Row],[Quantity]]</f>
        <v>#VALUE!</v>
      </c>
      <c r="E297" s="50" t="e">
        <f>Table1[[#This Row],[Units]]</f>
        <v>#VALUE!</v>
      </c>
      <c r="F297" s="52" t="e">
        <f>Table1[[#This Row],[Engineer''s Estimate (EE)]]</f>
        <v>#VALUE!</v>
      </c>
      <c r="G297" s="53" t="e">
        <f>'Standard Cost Estimate'!$D297*'Standard Cost Estimate'!$F297</f>
        <v>#VALUE!</v>
      </c>
      <c r="H297" s="54" t="e">
        <f>'Standard Cost Estimate'!$G297/G$500</f>
        <v>#VALUE!</v>
      </c>
      <c r="I297" s="52" t="e">
        <f>Table1[[#This Row],[Low Bidder 
or CM/GC]]</f>
        <v>#VALUE!</v>
      </c>
      <c r="J297" s="53" t="e">
        <f>'Standard Cost Estimate'!$I297*'Standard Cost Estimate'!$D297</f>
        <v>#VALUE!</v>
      </c>
      <c r="K297" s="55" t="e">
        <f>'Standard Cost Estimate'!$J297/J$500</f>
        <v>#VALUE!</v>
      </c>
      <c r="L297" s="52" t="e">
        <f>TRIMMEAN(Table1[[#This Row],[Low Bidder 
or CM/GC]:[Bidder 23]],2/COUNT(Table1[[#This Row],[Low Bidder 
or CM/GC]:[Bidder 23]]))</f>
        <v>#VALUE!</v>
      </c>
      <c r="M297" s="53" t="e">
        <f>IF('Standard Cost Estimate'!$D297=0,0,'Standard Cost Estimate'!$D297*'Standard Cost Estimate'!$L297)</f>
        <v>#VALUE!</v>
      </c>
      <c r="N297" s="54" t="e">
        <f>'Standard Cost Estimate'!$M297/M$500</f>
        <v>#VALUE!</v>
      </c>
      <c r="O297" s="78" t="e">
        <f>MIN(Table1[[#This Row],[Low Bidder 
or CM/GC]:[Bidder 23]])*D297</f>
        <v>#VALUE!</v>
      </c>
      <c r="P297" s="65" t="e">
        <f>Table2[[#This Row],[LB
Amount]]</f>
        <v>#VALUE!</v>
      </c>
      <c r="Q297" s="79" t="e">
        <f>MAX(Table1[[#This Row],[Low Bidder 
or CM/GC]:[Bidder 23]])*D297</f>
        <v>#VALUE!</v>
      </c>
      <c r="R297" s="33" t="e">
        <f>('Standard Cost Estimate'!$J297-'Standard Cost Estimate'!$G297)/'Standard Cost Estimate'!$G297</f>
        <v>#VALUE!</v>
      </c>
      <c r="S297" s="32" t="e">
        <f>('Standard Cost Estimate'!$J297-'Standard Cost Estimate'!$M297)/'Standard Cost Estimate'!$M297</f>
        <v>#VALUE!</v>
      </c>
      <c r="T297" s="31" t="e">
        <f>'Standard Cost Estimate'!$J297-'Standard Cost Estimate'!$G297</f>
        <v>#VALUE!</v>
      </c>
      <c r="U297" s="28" t="e">
        <f>RANK('Standard Cost Estimate'!$J297,'Standard Cost Estimate'!$J$3:$J$499)</f>
        <v>#VALUE!</v>
      </c>
      <c r="V297" s="34" t="e">
        <f>LARGE('Standard Cost Estimate'!$J$3:$J$499,COUNT(J$3:'Standard Cost Estimate'!$J297))+IF(ISNUMBER(V296),V296,0)</f>
        <v>#VALUE!</v>
      </c>
      <c r="W297" s="28" t="e">
        <f>IF(V297/J$500&lt;0.8,COUNT(V$3:V297)+1,1)</f>
        <v>#VALUE!</v>
      </c>
      <c r="X297" s="35" t="e">
        <f>IF('Standard Cost Estimate'!$U297&lt;=MAX('Standard Cost Estimate'!$W$3:$W$499),"YES","NO")</f>
        <v>#VALUE!</v>
      </c>
      <c r="Y297" s="36" t="e">
        <f>IF(AND('Standard Cost Estimate'!$X297="YES",OR('Standard Cost Estimate'!$R297&gt;0.2,'Standard Cost Estimate'!$R297&lt;-0.2)),"ANALYZE"," ")</f>
        <v>#VALUE!</v>
      </c>
      <c r="Z297" s="72" t="e">
        <f>IF(AND('Standard Cost Estimate'!$X297="YES",OR('Standard Cost Estimate'!$S297&gt;0.2,'Standard Cost Estimate'!$S297&lt;-0.2)),"ANALYZE"," ")</f>
        <v>#VALUE!</v>
      </c>
      <c r="AA297" s="67" t="e">
        <f>RANK('Standard Cost Estimate'!$G297,'Standard Cost Estimate'!$G$3:$G$499)</f>
        <v>#VALUE!</v>
      </c>
      <c r="AB297" s="68" t="e">
        <f>LARGE('Standard Cost Estimate'!$G$3:$G$499,COUNT(G$3:'Standard Cost Estimate'!$G297))+IF(ISNUMBER(AB296),AB296,0)</f>
        <v>#VALUE!</v>
      </c>
      <c r="AC297" s="67" t="e">
        <f>IF(AB297/G$500&lt;0.8,COUNT(V$3:V297)+1,1)</f>
        <v>#VALUE!</v>
      </c>
      <c r="AD297" s="93" t="e">
        <f>IF('Standard Cost Estimate'!$AA297&lt;=MAX('Standard Cost Estimate'!$AC$3:$AC$499),"YES","NO")</f>
        <v>#VALUE!</v>
      </c>
      <c r="AE297" s="94" t="e">
        <f>IF(AND('Standard Cost Estimate'!$AD297="YES",ABS('Standard Cost Estimate'!$R297)&gt;0.2),"ANALYZE"," ")</f>
        <v>#VALUE!</v>
      </c>
      <c r="AF297" s="77"/>
    </row>
    <row r="298" spans="1:32" ht="15" thickBot="1" x14ac:dyDescent="0.4">
      <c r="A298" s="50" t="e">
        <f>Table1[[#This Row],[Item Line Number]]</f>
        <v>#VALUE!</v>
      </c>
      <c r="B298" s="50" t="e">
        <f>Table1[[#This Row],[Item Number]]</f>
        <v>#VALUE!</v>
      </c>
      <c r="C298" s="51" t="e">
        <f>Table1[[#This Row],[Item Description]]</f>
        <v>#VALUE!</v>
      </c>
      <c r="D298" s="50" t="e">
        <f>Table1[[#This Row],[Quantity]]</f>
        <v>#VALUE!</v>
      </c>
      <c r="E298" s="50" t="e">
        <f>Table1[[#This Row],[Units]]</f>
        <v>#VALUE!</v>
      </c>
      <c r="F298" s="52" t="e">
        <f>Table1[[#This Row],[Engineer''s Estimate (EE)]]</f>
        <v>#VALUE!</v>
      </c>
      <c r="G298" s="53" t="e">
        <f>'Standard Cost Estimate'!$D298*'Standard Cost Estimate'!$F298</f>
        <v>#VALUE!</v>
      </c>
      <c r="H298" s="54" t="e">
        <f>'Standard Cost Estimate'!$G298/G$500</f>
        <v>#VALUE!</v>
      </c>
      <c r="I298" s="52" t="e">
        <f>Table1[[#This Row],[Low Bidder 
or CM/GC]]</f>
        <v>#VALUE!</v>
      </c>
      <c r="J298" s="53" t="e">
        <f>'Standard Cost Estimate'!$I298*'Standard Cost Estimate'!$D298</f>
        <v>#VALUE!</v>
      </c>
      <c r="K298" s="55" t="e">
        <f>'Standard Cost Estimate'!$J298/J$500</f>
        <v>#VALUE!</v>
      </c>
      <c r="L298" s="52" t="e">
        <f>TRIMMEAN(Table1[[#This Row],[Low Bidder 
or CM/GC]:[Bidder 23]],2/COUNT(Table1[[#This Row],[Low Bidder 
or CM/GC]:[Bidder 23]]))</f>
        <v>#VALUE!</v>
      </c>
      <c r="M298" s="53" t="e">
        <f>IF('Standard Cost Estimate'!$D298=0,0,'Standard Cost Estimate'!$D298*'Standard Cost Estimate'!$L298)</f>
        <v>#VALUE!</v>
      </c>
      <c r="N298" s="54" t="e">
        <f>'Standard Cost Estimate'!$M298/M$500</f>
        <v>#VALUE!</v>
      </c>
      <c r="O298" s="78" t="e">
        <f>MIN(Table1[[#This Row],[Low Bidder 
or CM/GC]:[Bidder 23]])*D298</f>
        <v>#VALUE!</v>
      </c>
      <c r="P298" s="65" t="e">
        <f>Table2[[#This Row],[LB
Amount]]</f>
        <v>#VALUE!</v>
      </c>
      <c r="Q298" s="79" t="e">
        <f>MAX(Table1[[#This Row],[Low Bidder 
or CM/GC]:[Bidder 23]])*D298</f>
        <v>#VALUE!</v>
      </c>
      <c r="R298" s="33" t="e">
        <f>('Standard Cost Estimate'!$J298-'Standard Cost Estimate'!$G298)/'Standard Cost Estimate'!$G298</f>
        <v>#VALUE!</v>
      </c>
      <c r="S298" s="32" t="e">
        <f>('Standard Cost Estimate'!$J298-'Standard Cost Estimate'!$M298)/'Standard Cost Estimate'!$M298</f>
        <v>#VALUE!</v>
      </c>
      <c r="T298" s="31" t="e">
        <f>'Standard Cost Estimate'!$J298-'Standard Cost Estimate'!$G298</f>
        <v>#VALUE!</v>
      </c>
      <c r="U298" s="28" t="e">
        <f>RANK('Standard Cost Estimate'!$J298,'Standard Cost Estimate'!$J$3:$J$499)</f>
        <v>#VALUE!</v>
      </c>
      <c r="V298" s="34" t="e">
        <f>LARGE('Standard Cost Estimate'!$J$3:$J$499,COUNT(J$3:'Standard Cost Estimate'!$J298))+IF(ISNUMBER(V297),V297,0)</f>
        <v>#VALUE!</v>
      </c>
      <c r="W298" s="28" t="e">
        <f>IF(V298/J$500&lt;0.8,COUNT(V$3:V298)+1,1)</f>
        <v>#VALUE!</v>
      </c>
      <c r="X298" s="35" t="e">
        <f>IF('Standard Cost Estimate'!$U298&lt;=MAX('Standard Cost Estimate'!$W$3:$W$499),"YES","NO")</f>
        <v>#VALUE!</v>
      </c>
      <c r="Y298" s="36" t="e">
        <f>IF(AND('Standard Cost Estimate'!$X298="YES",OR('Standard Cost Estimate'!$R298&gt;0.2,'Standard Cost Estimate'!$R298&lt;-0.2)),"ANALYZE"," ")</f>
        <v>#VALUE!</v>
      </c>
      <c r="Z298" s="72" t="e">
        <f>IF(AND('Standard Cost Estimate'!$X298="YES",OR('Standard Cost Estimate'!$S298&gt;0.2,'Standard Cost Estimate'!$S298&lt;-0.2)),"ANALYZE"," ")</f>
        <v>#VALUE!</v>
      </c>
      <c r="AA298" s="67" t="e">
        <f>RANK('Standard Cost Estimate'!$G298,'Standard Cost Estimate'!$G$3:$G$499)</f>
        <v>#VALUE!</v>
      </c>
      <c r="AB298" s="68" t="e">
        <f>LARGE('Standard Cost Estimate'!$G$3:$G$499,COUNT(G$3:'Standard Cost Estimate'!$G298))+IF(ISNUMBER(AB297),AB297,0)</f>
        <v>#VALUE!</v>
      </c>
      <c r="AC298" s="67" t="e">
        <f>IF(AB298/G$500&lt;0.8,COUNT(V$3:V298)+1,1)</f>
        <v>#VALUE!</v>
      </c>
      <c r="AD298" s="93" t="e">
        <f>IF('Standard Cost Estimate'!$AA298&lt;=MAX('Standard Cost Estimate'!$AC$3:$AC$499),"YES","NO")</f>
        <v>#VALUE!</v>
      </c>
      <c r="AE298" s="94" t="e">
        <f>IF(AND('Standard Cost Estimate'!$AD298="YES",ABS('Standard Cost Estimate'!$R298)&gt;0.2),"ANALYZE"," ")</f>
        <v>#VALUE!</v>
      </c>
      <c r="AF298" s="77"/>
    </row>
    <row r="299" spans="1:32" ht="15" thickBot="1" x14ac:dyDescent="0.4">
      <c r="A299" s="50" t="e">
        <f>Table1[[#This Row],[Item Line Number]]</f>
        <v>#VALUE!</v>
      </c>
      <c r="B299" s="50" t="e">
        <f>Table1[[#This Row],[Item Number]]</f>
        <v>#VALUE!</v>
      </c>
      <c r="C299" s="51" t="e">
        <f>Table1[[#This Row],[Item Description]]</f>
        <v>#VALUE!</v>
      </c>
      <c r="D299" s="50" t="e">
        <f>Table1[[#This Row],[Quantity]]</f>
        <v>#VALUE!</v>
      </c>
      <c r="E299" s="50" t="e">
        <f>Table1[[#This Row],[Units]]</f>
        <v>#VALUE!</v>
      </c>
      <c r="F299" s="52" t="e">
        <f>Table1[[#This Row],[Engineer''s Estimate (EE)]]</f>
        <v>#VALUE!</v>
      </c>
      <c r="G299" s="53" t="e">
        <f>'Standard Cost Estimate'!$D299*'Standard Cost Estimate'!$F299</f>
        <v>#VALUE!</v>
      </c>
      <c r="H299" s="54" t="e">
        <f>'Standard Cost Estimate'!$G299/G$500</f>
        <v>#VALUE!</v>
      </c>
      <c r="I299" s="52" t="e">
        <f>Table1[[#This Row],[Low Bidder 
or CM/GC]]</f>
        <v>#VALUE!</v>
      </c>
      <c r="J299" s="53" t="e">
        <f>'Standard Cost Estimate'!$I299*'Standard Cost Estimate'!$D299</f>
        <v>#VALUE!</v>
      </c>
      <c r="K299" s="55" t="e">
        <f>'Standard Cost Estimate'!$J299/J$500</f>
        <v>#VALUE!</v>
      </c>
      <c r="L299" s="52" t="e">
        <f>TRIMMEAN(Table1[[#This Row],[Low Bidder 
or CM/GC]:[Bidder 23]],2/COUNT(Table1[[#This Row],[Low Bidder 
or CM/GC]:[Bidder 23]]))</f>
        <v>#VALUE!</v>
      </c>
      <c r="M299" s="53" t="e">
        <f>IF('Standard Cost Estimate'!$D299=0,0,'Standard Cost Estimate'!$D299*'Standard Cost Estimate'!$L299)</f>
        <v>#VALUE!</v>
      </c>
      <c r="N299" s="54" t="e">
        <f>'Standard Cost Estimate'!$M299/M$500</f>
        <v>#VALUE!</v>
      </c>
      <c r="O299" s="78" t="e">
        <f>MIN(Table1[[#This Row],[Low Bidder 
or CM/GC]:[Bidder 23]])*D299</f>
        <v>#VALUE!</v>
      </c>
      <c r="P299" s="65" t="e">
        <f>Table2[[#This Row],[LB
Amount]]</f>
        <v>#VALUE!</v>
      </c>
      <c r="Q299" s="79" t="e">
        <f>MAX(Table1[[#This Row],[Low Bidder 
or CM/GC]:[Bidder 23]])*D299</f>
        <v>#VALUE!</v>
      </c>
      <c r="R299" s="33" t="e">
        <f>('Standard Cost Estimate'!$J299-'Standard Cost Estimate'!$G299)/'Standard Cost Estimate'!$G299</f>
        <v>#VALUE!</v>
      </c>
      <c r="S299" s="32" t="e">
        <f>('Standard Cost Estimate'!$J299-'Standard Cost Estimate'!$M299)/'Standard Cost Estimate'!$M299</f>
        <v>#VALUE!</v>
      </c>
      <c r="T299" s="31" t="e">
        <f>'Standard Cost Estimate'!$J299-'Standard Cost Estimate'!$G299</f>
        <v>#VALUE!</v>
      </c>
      <c r="U299" s="28" t="e">
        <f>RANK('Standard Cost Estimate'!$J299,'Standard Cost Estimate'!$J$3:$J$499)</f>
        <v>#VALUE!</v>
      </c>
      <c r="V299" s="34" t="e">
        <f>LARGE('Standard Cost Estimate'!$J$3:$J$499,COUNT(J$3:'Standard Cost Estimate'!$J299))+IF(ISNUMBER(V298),V298,0)</f>
        <v>#VALUE!</v>
      </c>
      <c r="W299" s="28" t="e">
        <f>IF(V299/J$500&lt;0.8,COUNT(V$3:V299)+1,1)</f>
        <v>#VALUE!</v>
      </c>
      <c r="X299" s="35" t="e">
        <f>IF('Standard Cost Estimate'!$U299&lt;=MAX('Standard Cost Estimate'!$W$3:$W$499),"YES","NO")</f>
        <v>#VALUE!</v>
      </c>
      <c r="Y299" s="36" t="e">
        <f>IF(AND('Standard Cost Estimate'!$X299="YES",OR('Standard Cost Estimate'!$R299&gt;0.2,'Standard Cost Estimate'!$R299&lt;-0.2)),"ANALYZE"," ")</f>
        <v>#VALUE!</v>
      </c>
      <c r="Z299" s="72" t="e">
        <f>IF(AND('Standard Cost Estimate'!$X299="YES",OR('Standard Cost Estimate'!$S299&gt;0.2,'Standard Cost Estimate'!$S299&lt;-0.2)),"ANALYZE"," ")</f>
        <v>#VALUE!</v>
      </c>
      <c r="AA299" s="67" t="e">
        <f>RANK('Standard Cost Estimate'!$G299,'Standard Cost Estimate'!$G$3:$G$499)</f>
        <v>#VALUE!</v>
      </c>
      <c r="AB299" s="68" t="e">
        <f>LARGE('Standard Cost Estimate'!$G$3:$G$499,COUNT(G$3:'Standard Cost Estimate'!$G299))+IF(ISNUMBER(AB298),AB298,0)</f>
        <v>#VALUE!</v>
      </c>
      <c r="AC299" s="67" t="e">
        <f>IF(AB299/G$500&lt;0.8,COUNT(V$3:V299)+1,1)</f>
        <v>#VALUE!</v>
      </c>
      <c r="AD299" s="93" t="e">
        <f>IF('Standard Cost Estimate'!$AA299&lt;=MAX('Standard Cost Estimate'!$AC$3:$AC$499),"YES","NO")</f>
        <v>#VALUE!</v>
      </c>
      <c r="AE299" s="94" t="e">
        <f>IF(AND('Standard Cost Estimate'!$AD299="YES",ABS('Standard Cost Estimate'!$R299)&gt;0.2),"ANALYZE"," ")</f>
        <v>#VALUE!</v>
      </c>
      <c r="AF299" s="77"/>
    </row>
    <row r="300" spans="1:32" ht="15" thickBot="1" x14ac:dyDescent="0.4">
      <c r="A300" s="50" t="e">
        <f>Table1[[#This Row],[Item Line Number]]</f>
        <v>#VALUE!</v>
      </c>
      <c r="B300" s="50" t="e">
        <f>Table1[[#This Row],[Item Number]]</f>
        <v>#VALUE!</v>
      </c>
      <c r="C300" s="51" t="e">
        <f>Table1[[#This Row],[Item Description]]</f>
        <v>#VALUE!</v>
      </c>
      <c r="D300" s="50" t="e">
        <f>Table1[[#This Row],[Quantity]]</f>
        <v>#VALUE!</v>
      </c>
      <c r="E300" s="50" t="e">
        <f>Table1[[#This Row],[Units]]</f>
        <v>#VALUE!</v>
      </c>
      <c r="F300" s="52" t="e">
        <f>Table1[[#This Row],[Engineer''s Estimate (EE)]]</f>
        <v>#VALUE!</v>
      </c>
      <c r="G300" s="53" t="e">
        <f>'Standard Cost Estimate'!$D300*'Standard Cost Estimate'!$F300</f>
        <v>#VALUE!</v>
      </c>
      <c r="H300" s="54" t="e">
        <f>'Standard Cost Estimate'!$G300/G$500</f>
        <v>#VALUE!</v>
      </c>
      <c r="I300" s="52" t="e">
        <f>Table1[[#This Row],[Low Bidder 
or CM/GC]]</f>
        <v>#VALUE!</v>
      </c>
      <c r="J300" s="53" t="e">
        <f>'Standard Cost Estimate'!$I300*'Standard Cost Estimate'!$D300</f>
        <v>#VALUE!</v>
      </c>
      <c r="K300" s="55" t="e">
        <f>'Standard Cost Estimate'!$J300/J$500</f>
        <v>#VALUE!</v>
      </c>
      <c r="L300" s="52" t="e">
        <f>TRIMMEAN(Table1[[#This Row],[Low Bidder 
or CM/GC]:[Bidder 23]],2/COUNT(Table1[[#This Row],[Low Bidder 
or CM/GC]:[Bidder 23]]))</f>
        <v>#VALUE!</v>
      </c>
      <c r="M300" s="53" t="e">
        <f>IF('Standard Cost Estimate'!$D300=0,0,'Standard Cost Estimate'!$D300*'Standard Cost Estimate'!$L300)</f>
        <v>#VALUE!</v>
      </c>
      <c r="N300" s="54" t="e">
        <f>'Standard Cost Estimate'!$M300/M$500</f>
        <v>#VALUE!</v>
      </c>
      <c r="O300" s="78" t="e">
        <f>MIN(Table1[[#This Row],[Low Bidder 
or CM/GC]:[Bidder 23]])*D300</f>
        <v>#VALUE!</v>
      </c>
      <c r="P300" s="65" t="e">
        <f>Table2[[#This Row],[LB
Amount]]</f>
        <v>#VALUE!</v>
      </c>
      <c r="Q300" s="79" t="e">
        <f>MAX(Table1[[#This Row],[Low Bidder 
or CM/GC]:[Bidder 23]])*D300</f>
        <v>#VALUE!</v>
      </c>
      <c r="R300" s="33" t="e">
        <f>('Standard Cost Estimate'!$J300-'Standard Cost Estimate'!$G300)/'Standard Cost Estimate'!$G300</f>
        <v>#VALUE!</v>
      </c>
      <c r="S300" s="32" t="e">
        <f>('Standard Cost Estimate'!$J300-'Standard Cost Estimate'!$M300)/'Standard Cost Estimate'!$M300</f>
        <v>#VALUE!</v>
      </c>
      <c r="T300" s="31" t="e">
        <f>'Standard Cost Estimate'!$J300-'Standard Cost Estimate'!$G300</f>
        <v>#VALUE!</v>
      </c>
      <c r="U300" s="28" t="e">
        <f>RANK('Standard Cost Estimate'!$J300,'Standard Cost Estimate'!$J$3:$J$499)</f>
        <v>#VALUE!</v>
      </c>
      <c r="V300" s="34" t="e">
        <f>LARGE('Standard Cost Estimate'!$J$3:$J$499,COUNT(J$3:'Standard Cost Estimate'!$J300))+IF(ISNUMBER(V299),V299,0)</f>
        <v>#VALUE!</v>
      </c>
      <c r="W300" s="28" t="e">
        <f>IF(V300/J$500&lt;0.8,COUNT(V$3:V300)+1,1)</f>
        <v>#VALUE!</v>
      </c>
      <c r="X300" s="35" t="e">
        <f>IF('Standard Cost Estimate'!$U300&lt;=MAX('Standard Cost Estimate'!$W$3:$W$499),"YES","NO")</f>
        <v>#VALUE!</v>
      </c>
      <c r="Y300" s="36" t="e">
        <f>IF(AND('Standard Cost Estimate'!$X300="YES",OR('Standard Cost Estimate'!$R300&gt;0.2,'Standard Cost Estimate'!$R300&lt;-0.2)),"ANALYZE"," ")</f>
        <v>#VALUE!</v>
      </c>
      <c r="Z300" s="72" t="e">
        <f>IF(AND('Standard Cost Estimate'!$X300="YES",OR('Standard Cost Estimate'!$S300&gt;0.2,'Standard Cost Estimate'!$S300&lt;-0.2)),"ANALYZE"," ")</f>
        <v>#VALUE!</v>
      </c>
      <c r="AA300" s="67" t="e">
        <f>RANK('Standard Cost Estimate'!$G300,'Standard Cost Estimate'!$G$3:$G$499)</f>
        <v>#VALUE!</v>
      </c>
      <c r="AB300" s="68" t="e">
        <f>LARGE('Standard Cost Estimate'!$G$3:$G$499,COUNT(G$3:'Standard Cost Estimate'!$G300))+IF(ISNUMBER(AB299),AB299,0)</f>
        <v>#VALUE!</v>
      </c>
      <c r="AC300" s="67" t="e">
        <f>IF(AB300/G$500&lt;0.8,COUNT(V$3:V300)+1,1)</f>
        <v>#VALUE!</v>
      </c>
      <c r="AD300" s="93" t="e">
        <f>IF('Standard Cost Estimate'!$AA300&lt;=MAX('Standard Cost Estimate'!$AC$3:$AC$499),"YES","NO")</f>
        <v>#VALUE!</v>
      </c>
      <c r="AE300" s="94" t="e">
        <f>IF(AND('Standard Cost Estimate'!$AD300="YES",ABS('Standard Cost Estimate'!$R300)&gt;0.2),"ANALYZE"," ")</f>
        <v>#VALUE!</v>
      </c>
      <c r="AF300" s="77"/>
    </row>
    <row r="301" spans="1:32" ht="15" thickBot="1" x14ac:dyDescent="0.4">
      <c r="A301" s="50" t="e">
        <f>Table1[[#This Row],[Item Line Number]]</f>
        <v>#VALUE!</v>
      </c>
      <c r="B301" s="50" t="e">
        <f>Table1[[#This Row],[Item Number]]</f>
        <v>#VALUE!</v>
      </c>
      <c r="C301" s="51" t="e">
        <f>Table1[[#This Row],[Item Description]]</f>
        <v>#VALUE!</v>
      </c>
      <c r="D301" s="50" t="e">
        <f>Table1[[#This Row],[Quantity]]</f>
        <v>#VALUE!</v>
      </c>
      <c r="E301" s="50" t="e">
        <f>Table1[[#This Row],[Units]]</f>
        <v>#VALUE!</v>
      </c>
      <c r="F301" s="52" t="e">
        <f>Table1[[#This Row],[Engineer''s Estimate (EE)]]</f>
        <v>#VALUE!</v>
      </c>
      <c r="G301" s="53" t="e">
        <f>'Standard Cost Estimate'!$D301*'Standard Cost Estimate'!$F301</f>
        <v>#VALUE!</v>
      </c>
      <c r="H301" s="54" t="e">
        <f>'Standard Cost Estimate'!$G301/G$500</f>
        <v>#VALUE!</v>
      </c>
      <c r="I301" s="52" t="e">
        <f>Table1[[#This Row],[Low Bidder 
or CM/GC]]</f>
        <v>#VALUE!</v>
      </c>
      <c r="J301" s="53" t="e">
        <f>'Standard Cost Estimate'!$I301*'Standard Cost Estimate'!$D301</f>
        <v>#VALUE!</v>
      </c>
      <c r="K301" s="55" t="e">
        <f>'Standard Cost Estimate'!$J301/J$500</f>
        <v>#VALUE!</v>
      </c>
      <c r="L301" s="52" t="e">
        <f>TRIMMEAN(Table1[[#This Row],[Low Bidder 
or CM/GC]:[Bidder 23]],2/COUNT(Table1[[#This Row],[Low Bidder 
or CM/GC]:[Bidder 23]]))</f>
        <v>#VALUE!</v>
      </c>
      <c r="M301" s="53" t="e">
        <f>IF('Standard Cost Estimate'!$D301=0,0,'Standard Cost Estimate'!$D301*'Standard Cost Estimate'!$L301)</f>
        <v>#VALUE!</v>
      </c>
      <c r="N301" s="54" t="e">
        <f>'Standard Cost Estimate'!$M301/M$500</f>
        <v>#VALUE!</v>
      </c>
      <c r="O301" s="78" t="e">
        <f>MIN(Table1[[#This Row],[Low Bidder 
or CM/GC]:[Bidder 23]])*D301</f>
        <v>#VALUE!</v>
      </c>
      <c r="P301" s="65" t="e">
        <f>Table2[[#This Row],[LB
Amount]]</f>
        <v>#VALUE!</v>
      </c>
      <c r="Q301" s="79" t="e">
        <f>MAX(Table1[[#This Row],[Low Bidder 
or CM/GC]:[Bidder 23]])*D301</f>
        <v>#VALUE!</v>
      </c>
      <c r="R301" s="33" t="e">
        <f>('Standard Cost Estimate'!$J301-'Standard Cost Estimate'!$G301)/'Standard Cost Estimate'!$G301</f>
        <v>#VALUE!</v>
      </c>
      <c r="S301" s="32" t="e">
        <f>('Standard Cost Estimate'!$J301-'Standard Cost Estimate'!$M301)/'Standard Cost Estimate'!$M301</f>
        <v>#VALUE!</v>
      </c>
      <c r="T301" s="31" t="e">
        <f>'Standard Cost Estimate'!$J301-'Standard Cost Estimate'!$G301</f>
        <v>#VALUE!</v>
      </c>
      <c r="U301" s="28" t="e">
        <f>RANK('Standard Cost Estimate'!$J301,'Standard Cost Estimate'!$J$3:$J$499)</f>
        <v>#VALUE!</v>
      </c>
      <c r="V301" s="34" t="e">
        <f>LARGE('Standard Cost Estimate'!$J$3:$J$499,COUNT(J$3:'Standard Cost Estimate'!$J301))+IF(ISNUMBER(V300),V300,0)</f>
        <v>#VALUE!</v>
      </c>
      <c r="W301" s="28" t="e">
        <f>IF(V301/J$500&lt;0.8,COUNT(V$3:V301)+1,1)</f>
        <v>#VALUE!</v>
      </c>
      <c r="X301" s="35" t="e">
        <f>IF('Standard Cost Estimate'!$U301&lt;=MAX('Standard Cost Estimate'!$W$3:$W$499),"YES","NO")</f>
        <v>#VALUE!</v>
      </c>
      <c r="Y301" s="36" t="e">
        <f>IF(AND('Standard Cost Estimate'!$X301="YES",OR('Standard Cost Estimate'!$R301&gt;0.2,'Standard Cost Estimate'!$R301&lt;-0.2)),"ANALYZE"," ")</f>
        <v>#VALUE!</v>
      </c>
      <c r="Z301" s="72" t="e">
        <f>IF(AND('Standard Cost Estimate'!$X301="YES",OR('Standard Cost Estimate'!$S301&gt;0.2,'Standard Cost Estimate'!$S301&lt;-0.2)),"ANALYZE"," ")</f>
        <v>#VALUE!</v>
      </c>
      <c r="AA301" s="67" t="e">
        <f>RANK('Standard Cost Estimate'!$G301,'Standard Cost Estimate'!$G$3:$G$499)</f>
        <v>#VALUE!</v>
      </c>
      <c r="AB301" s="68" t="e">
        <f>LARGE('Standard Cost Estimate'!$G$3:$G$499,COUNT(G$3:'Standard Cost Estimate'!$G301))+IF(ISNUMBER(AB300),AB300,0)</f>
        <v>#VALUE!</v>
      </c>
      <c r="AC301" s="67" t="e">
        <f>IF(AB301/G$500&lt;0.8,COUNT(V$3:V301)+1,1)</f>
        <v>#VALUE!</v>
      </c>
      <c r="AD301" s="93" t="e">
        <f>IF('Standard Cost Estimate'!$AA301&lt;=MAX('Standard Cost Estimate'!$AC$3:$AC$499),"YES","NO")</f>
        <v>#VALUE!</v>
      </c>
      <c r="AE301" s="94" t="e">
        <f>IF(AND('Standard Cost Estimate'!$AD301="YES",ABS('Standard Cost Estimate'!$R301)&gt;0.2),"ANALYZE"," ")</f>
        <v>#VALUE!</v>
      </c>
      <c r="AF301" s="77"/>
    </row>
    <row r="302" spans="1:32" ht="15" thickBot="1" x14ac:dyDescent="0.4">
      <c r="A302" s="50" t="e">
        <f>Table1[[#This Row],[Item Line Number]]</f>
        <v>#VALUE!</v>
      </c>
      <c r="B302" s="50" t="e">
        <f>Table1[[#This Row],[Item Number]]</f>
        <v>#VALUE!</v>
      </c>
      <c r="C302" s="51" t="e">
        <f>Table1[[#This Row],[Item Description]]</f>
        <v>#VALUE!</v>
      </c>
      <c r="D302" s="50" t="e">
        <f>Table1[[#This Row],[Quantity]]</f>
        <v>#VALUE!</v>
      </c>
      <c r="E302" s="50" t="e">
        <f>Table1[[#This Row],[Units]]</f>
        <v>#VALUE!</v>
      </c>
      <c r="F302" s="52" t="e">
        <f>Table1[[#This Row],[Engineer''s Estimate (EE)]]</f>
        <v>#VALUE!</v>
      </c>
      <c r="G302" s="53" t="e">
        <f>'Standard Cost Estimate'!$D302*'Standard Cost Estimate'!$F302</f>
        <v>#VALUE!</v>
      </c>
      <c r="H302" s="54" t="e">
        <f>'Standard Cost Estimate'!$G302/G$500</f>
        <v>#VALUE!</v>
      </c>
      <c r="I302" s="52" t="e">
        <f>Table1[[#This Row],[Low Bidder 
or CM/GC]]</f>
        <v>#VALUE!</v>
      </c>
      <c r="J302" s="53" t="e">
        <f>'Standard Cost Estimate'!$I302*'Standard Cost Estimate'!$D302</f>
        <v>#VALUE!</v>
      </c>
      <c r="K302" s="55" t="e">
        <f>'Standard Cost Estimate'!$J302/J$500</f>
        <v>#VALUE!</v>
      </c>
      <c r="L302" s="52" t="e">
        <f>TRIMMEAN(Table1[[#This Row],[Low Bidder 
or CM/GC]:[Bidder 23]],2/COUNT(Table1[[#This Row],[Low Bidder 
or CM/GC]:[Bidder 23]]))</f>
        <v>#VALUE!</v>
      </c>
      <c r="M302" s="53" t="e">
        <f>IF('Standard Cost Estimate'!$D302=0,0,'Standard Cost Estimate'!$D302*'Standard Cost Estimate'!$L302)</f>
        <v>#VALUE!</v>
      </c>
      <c r="N302" s="54" t="e">
        <f>'Standard Cost Estimate'!$M302/M$500</f>
        <v>#VALUE!</v>
      </c>
      <c r="O302" s="78" t="e">
        <f>MIN(Table1[[#This Row],[Low Bidder 
or CM/GC]:[Bidder 23]])*D302</f>
        <v>#VALUE!</v>
      </c>
      <c r="P302" s="65" t="e">
        <f>Table2[[#This Row],[LB
Amount]]</f>
        <v>#VALUE!</v>
      </c>
      <c r="Q302" s="79" t="e">
        <f>MAX(Table1[[#This Row],[Low Bidder 
or CM/GC]:[Bidder 23]])*D302</f>
        <v>#VALUE!</v>
      </c>
      <c r="R302" s="33" t="e">
        <f>('Standard Cost Estimate'!$J302-'Standard Cost Estimate'!$G302)/'Standard Cost Estimate'!$G302</f>
        <v>#VALUE!</v>
      </c>
      <c r="S302" s="32" t="e">
        <f>('Standard Cost Estimate'!$J302-'Standard Cost Estimate'!$M302)/'Standard Cost Estimate'!$M302</f>
        <v>#VALUE!</v>
      </c>
      <c r="T302" s="31" t="e">
        <f>'Standard Cost Estimate'!$J302-'Standard Cost Estimate'!$G302</f>
        <v>#VALUE!</v>
      </c>
      <c r="U302" s="28" t="e">
        <f>RANK('Standard Cost Estimate'!$J302,'Standard Cost Estimate'!$J$3:$J$499)</f>
        <v>#VALUE!</v>
      </c>
      <c r="V302" s="34" t="e">
        <f>LARGE('Standard Cost Estimate'!$J$3:$J$499,COUNT(J$3:'Standard Cost Estimate'!$J302))+IF(ISNUMBER(V301),V301,0)</f>
        <v>#VALUE!</v>
      </c>
      <c r="W302" s="28" t="e">
        <f>IF(V302/J$500&lt;0.8,COUNT(V$3:V302)+1,1)</f>
        <v>#VALUE!</v>
      </c>
      <c r="X302" s="35" t="e">
        <f>IF('Standard Cost Estimate'!$U302&lt;=MAX('Standard Cost Estimate'!$W$3:$W$499),"YES","NO")</f>
        <v>#VALUE!</v>
      </c>
      <c r="Y302" s="36" t="e">
        <f>IF(AND('Standard Cost Estimate'!$X302="YES",OR('Standard Cost Estimate'!$R302&gt;0.2,'Standard Cost Estimate'!$R302&lt;-0.2)),"ANALYZE"," ")</f>
        <v>#VALUE!</v>
      </c>
      <c r="Z302" s="72" t="e">
        <f>IF(AND('Standard Cost Estimate'!$X302="YES",OR('Standard Cost Estimate'!$S302&gt;0.2,'Standard Cost Estimate'!$S302&lt;-0.2)),"ANALYZE"," ")</f>
        <v>#VALUE!</v>
      </c>
      <c r="AA302" s="67" t="e">
        <f>RANK('Standard Cost Estimate'!$G302,'Standard Cost Estimate'!$G$3:$G$499)</f>
        <v>#VALUE!</v>
      </c>
      <c r="AB302" s="68" t="e">
        <f>LARGE('Standard Cost Estimate'!$G$3:$G$499,COUNT(G$3:'Standard Cost Estimate'!$G302))+IF(ISNUMBER(AB301),AB301,0)</f>
        <v>#VALUE!</v>
      </c>
      <c r="AC302" s="67" t="e">
        <f>IF(AB302/G$500&lt;0.8,COUNT(V$3:V302)+1,1)</f>
        <v>#VALUE!</v>
      </c>
      <c r="AD302" s="93" t="e">
        <f>IF('Standard Cost Estimate'!$AA302&lt;=MAX('Standard Cost Estimate'!$AC$3:$AC$499),"YES","NO")</f>
        <v>#VALUE!</v>
      </c>
      <c r="AE302" s="94" t="e">
        <f>IF(AND('Standard Cost Estimate'!$AD302="YES",ABS('Standard Cost Estimate'!$R302)&gt;0.2),"ANALYZE"," ")</f>
        <v>#VALUE!</v>
      </c>
      <c r="AF302" s="77"/>
    </row>
    <row r="303" spans="1:32" ht="15" thickBot="1" x14ac:dyDescent="0.4">
      <c r="A303" s="50" t="e">
        <f>Table1[[#This Row],[Item Line Number]]</f>
        <v>#VALUE!</v>
      </c>
      <c r="B303" s="50" t="e">
        <f>Table1[[#This Row],[Item Number]]</f>
        <v>#VALUE!</v>
      </c>
      <c r="C303" s="51" t="e">
        <f>Table1[[#This Row],[Item Description]]</f>
        <v>#VALUE!</v>
      </c>
      <c r="D303" s="50" t="e">
        <f>Table1[[#This Row],[Quantity]]</f>
        <v>#VALUE!</v>
      </c>
      <c r="E303" s="50" t="e">
        <f>Table1[[#This Row],[Units]]</f>
        <v>#VALUE!</v>
      </c>
      <c r="F303" s="52" t="e">
        <f>Table1[[#This Row],[Engineer''s Estimate (EE)]]</f>
        <v>#VALUE!</v>
      </c>
      <c r="G303" s="53" t="e">
        <f>'Standard Cost Estimate'!$D303*'Standard Cost Estimate'!$F303</f>
        <v>#VALUE!</v>
      </c>
      <c r="H303" s="54" t="e">
        <f>'Standard Cost Estimate'!$G303/G$500</f>
        <v>#VALUE!</v>
      </c>
      <c r="I303" s="52" t="e">
        <f>Table1[[#This Row],[Low Bidder 
or CM/GC]]</f>
        <v>#VALUE!</v>
      </c>
      <c r="J303" s="53" t="e">
        <f>'Standard Cost Estimate'!$I303*'Standard Cost Estimate'!$D303</f>
        <v>#VALUE!</v>
      </c>
      <c r="K303" s="55" t="e">
        <f>'Standard Cost Estimate'!$J303/J$500</f>
        <v>#VALUE!</v>
      </c>
      <c r="L303" s="52" t="e">
        <f>TRIMMEAN(Table1[[#This Row],[Low Bidder 
or CM/GC]:[Bidder 23]],2/COUNT(Table1[[#This Row],[Low Bidder 
or CM/GC]:[Bidder 23]]))</f>
        <v>#VALUE!</v>
      </c>
      <c r="M303" s="53" t="e">
        <f>IF('Standard Cost Estimate'!$D303=0,0,'Standard Cost Estimate'!$D303*'Standard Cost Estimate'!$L303)</f>
        <v>#VALUE!</v>
      </c>
      <c r="N303" s="54" t="e">
        <f>'Standard Cost Estimate'!$M303/M$500</f>
        <v>#VALUE!</v>
      </c>
      <c r="O303" s="78" t="e">
        <f>MIN(Table1[[#This Row],[Low Bidder 
or CM/GC]:[Bidder 23]])*D303</f>
        <v>#VALUE!</v>
      </c>
      <c r="P303" s="65" t="e">
        <f>Table2[[#This Row],[LB
Amount]]</f>
        <v>#VALUE!</v>
      </c>
      <c r="Q303" s="79" t="e">
        <f>MAX(Table1[[#This Row],[Low Bidder 
or CM/GC]:[Bidder 23]])*D303</f>
        <v>#VALUE!</v>
      </c>
      <c r="R303" s="33" t="e">
        <f>('Standard Cost Estimate'!$J303-'Standard Cost Estimate'!$G303)/'Standard Cost Estimate'!$G303</f>
        <v>#VALUE!</v>
      </c>
      <c r="S303" s="32" t="e">
        <f>('Standard Cost Estimate'!$J303-'Standard Cost Estimate'!$M303)/'Standard Cost Estimate'!$M303</f>
        <v>#VALUE!</v>
      </c>
      <c r="T303" s="31" t="e">
        <f>'Standard Cost Estimate'!$J303-'Standard Cost Estimate'!$G303</f>
        <v>#VALUE!</v>
      </c>
      <c r="U303" s="28" t="e">
        <f>RANK('Standard Cost Estimate'!$J303,'Standard Cost Estimate'!$J$3:$J$499)</f>
        <v>#VALUE!</v>
      </c>
      <c r="V303" s="34" t="e">
        <f>LARGE('Standard Cost Estimate'!$J$3:$J$499,COUNT(J$3:'Standard Cost Estimate'!$J303))+IF(ISNUMBER(V302),V302,0)</f>
        <v>#VALUE!</v>
      </c>
      <c r="W303" s="28" t="e">
        <f>IF(V303/J$500&lt;0.8,COUNT(V$3:V303)+1,1)</f>
        <v>#VALUE!</v>
      </c>
      <c r="X303" s="35" t="e">
        <f>IF('Standard Cost Estimate'!$U303&lt;=MAX('Standard Cost Estimate'!$W$3:$W$499),"YES","NO")</f>
        <v>#VALUE!</v>
      </c>
      <c r="Y303" s="36" t="e">
        <f>IF(AND('Standard Cost Estimate'!$X303="YES",OR('Standard Cost Estimate'!$R303&gt;0.2,'Standard Cost Estimate'!$R303&lt;-0.2)),"ANALYZE"," ")</f>
        <v>#VALUE!</v>
      </c>
      <c r="Z303" s="72" t="e">
        <f>IF(AND('Standard Cost Estimate'!$X303="YES",OR('Standard Cost Estimate'!$S303&gt;0.2,'Standard Cost Estimate'!$S303&lt;-0.2)),"ANALYZE"," ")</f>
        <v>#VALUE!</v>
      </c>
      <c r="AA303" s="67" t="e">
        <f>RANK('Standard Cost Estimate'!$G303,'Standard Cost Estimate'!$G$3:$G$499)</f>
        <v>#VALUE!</v>
      </c>
      <c r="AB303" s="68" t="e">
        <f>LARGE('Standard Cost Estimate'!$G$3:$G$499,COUNT(G$3:'Standard Cost Estimate'!$G303))+IF(ISNUMBER(AB302),AB302,0)</f>
        <v>#VALUE!</v>
      </c>
      <c r="AC303" s="67" t="e">
        <f>IF(AB303/G$500&lt;0.8,COUNT(V$3:V303)+1,1)</f>
        <v>#VALUE!</v>
      </c>
      <c r="AD303" s="93" t="e">
        <f>IF('Standard Cost Estimate'!$AA303&lt;=MAX('Standard Cost Estimate'!$AC$3:$AC$499),"YES","NO")</f>
        <v>#VALUE!</v>
      </c>
      <c r="AE303" s="94" t="e">
        <f>IF(AND('Standard Cost Estimate'!$AD303="YES",ABS('Standard Cost Estimate'!$R303)&gt;0.2),"ANALYZE"," ")</f>
        <v>#VALUE!</v>
      </c>
      <c r="AF303" s="77"/>
    </row>
    <row r="304" spans="1:32" ht="15" thickBot="1" x14ac:dyDescent="0.4">
      <c r="A304" s="50" t="e">
        <f>Table1[[#This Row],[Item Line Number]]</f>
        <v>#VALUE!</v>
      </c>
      <c r="B304" s="50" t="e">
        <f>Table1[[#This Row],[Item Number]]</f>
        <v>#VALUE!</v>
      </c>
      <c r="C304" s="51" t="e">
        <f>Table1[[#This Row],[Item Description]]</f>
        <v>#VALUE!</v>
      </c>
      <c r="D304" s="50" t="e">
        <f>Table1[[#This Row],[Quantity]]</f>
        <v>#VALUE!</v>
      </c>
      <c r="E304" s="50" t="e">
        <f>Table1[[#This Row],[Units]]</f>
        <v>#VALUE!</v>
      </c>
      <c r="F304" s="52" t="e">
        <f>Table1[[#This Row],[Engineer''s Estimate (EE)]]</f>
        <v>#VALUE!</v>
      </c>
      <c r="G304" s="53" t="e">
        <f>'Standard Cost Estimate'!$D304*'Standard Cost Estimate'!$F304</f>
        <v>#VALUE!</v>
      </c>
      <c r="H304" s="54" t="e">
        <f>'Standard Cost Estimate'!$G304/G$500</f>
        <v>#VALUE!</v>
      </c>
      <c r="I304" s="52" t="e">
        <f>Table1[[#This Row],[Low Bidder 
or CM/GC]]</f>
        <v>#VALUE!</v>
      </c>
      <c r="J304" s="53" t="e">
        <f>'Standard Cost Estimate'!$I304*'Standard Cost Estimate'!$D304</f>
        <v>#VALUE!</v>
      </c>
      <c r="K304" s="55" t="e">
        <f>'Standard Cost Estimate'!$J304/J$500</f>
        <v>#VALUE!</v>
      </c>
      <c r="L304" s="52" t="e">
        <f>TRIMMEAN(Table1[[#This Row],[Low Bidder 
or CM/GC]:[Bidder 23]],2/COUNT(Table1[[#This Row],[Low Bidder 
or CM/GC]:[Bidder 23]]))</f>
        <v>#VALUE!</v>
      </c>
      <c r="M304" s="53" t="e">
        <f>IF('Standard Cost Estimate'!$D304=0,0,'Standard Cost Estimate'!$D304*'Standard Cost Estimate'!$L304)</f>
        <v>#VALUE!</v>
      </c>
      <c r="N304" s="54" t="e">
        <f>'Standard Cost Estimate'!$M304/M$500</f>
        <v>#VALUE!</v>
      </c>
      <c r="O304" s="78" t="e">
        <f>MIN(Table1[[#This Row],[Low Bidder 
or CM/GC]:[Bidder 23]])*D304</f>
        <v>#VALUE!</v>
      </c>
      <c r="P304" s="65" t="e">
        <f>Table2[[#This Row],[LB
Amount]]</f>
        <v>#VALUE!</v>
      </c>
      <c r="Q304" s="79" t="e">
        <f>MAX(Table1[[#This Row],[Low Bidder 
or CM/GC]:[Bidder 23]])*D304</f>
        <v>#VALUE!</v>
      </c>
      <c r="R304" s="33" t="e">
        <f>('Standard Cost Estimate'!$J304-'Standard Cost Estimate'!$G304)/'Standard Cost Estimate'!$G304</f>
        <v>#VALUE!</v>
      </c>
      <c r="S304" s="32" t="e">
        <f>('Standard Cost Estimate'!$J304-'Standard Cost Estimate'!$M304)/'Standard Cost Estimate'!$M304</f>
        <v>#VALUE!</v>
      </c>
      <c r="T304" s="31" t="e">
        <f>'Standard Cost Estimate'!$J304-'Standard Cost Estimate'!$G304</f>
        <v>#VALUE!</v>
      </c>
      <c r="U304" s="28" t="e">
        <f>RANK('Standard Cost Estimate'!$J304,'Standard Cost Estimate'!$J$3:$J$499)</f>
        <v>#VALUE!</v>
      </c>
      <c r="V304" s="34" t="e">
        <f>LARGE('Standard Cost Estimate'!$J$3:$J$499,COUNT(J$3:'Standard Cost Estimate'!$J304))+IF(ISNUMBER(V303),V303,0)</f>
        <v>#VALUE!</v>
      </c>
      <c r="W304" s="28" t="e">
        <f>IF(V304/J$500&lt;0.8,COUNT(V$3:V304)+1,1)</f>
        <v>#VALUE!</v>
      </c>
      <c r="X304" s="35" t="e">
        <f>IF('Standard Cost Estimate'!$U304&lt;=MAX('Standard Cost Estimate'!$W$3:$W$499),"YES","NO")</f>
        <v>#VALUE!</v>
      </c>
      <c r="Y304" s="36" t="e">
        <f>IF(AND('Standard Cost Estimate'!$X304="YES",OR('Standard Cost Estimate'!$R304&gt;0.2,'Standard Cost Estimate'!$R304&lt;-0.2)),"ANALYZE"," ")</f>
        <v>#VALUE!</v>
      </c>
      <c r="Z304" s="72" t="e">
        <f>IF(AND('Standard Cost Estimate'!$X304="YES",OR('Standard Cost Estimate'!$S304&gt;0.2,'Standard Cost Estimate'!$S304&lt;-0.2)),"ANALYZE"," ")</f>
        <v>#VALUE!</v>
      </c>
      <c r="AA304" s="67" t="e">
        <f>RANK('Standard Cost Estimate'!$G304,'Standard Cost Estimate'!$G$3:$G$499)</f>
        <v>#VALUE!</v>
      </c>
      <c r="AB304" s="68" t="e">
        <f>LARGE('Standard Cost Estimate'!$G$3:$G$499,COUNT(G$3:'Standard Cost Estimate'!$G304))+IF(ISNUMBER(AB303),AB303,0)</f>
        <v>#VALUE!</v>
      </c>
      <c r="AC304" s="67" t="e">
        <f>IF(AB304/G$500&lt;0.8,COUNT(V$3:V304)+1,1)</f>
        <v>#VALUE!</v>
      </c>
      <c r="AD304" s="93" t="e">
        <f>IF('Standard Cost Estimate'!$AA304&lt;=MAX('Standard Cost Estimate'!$AC$3:$AC$499),"YES","NO")</f>
        <v>#VALUE!</v>
      </c>
      <c r="AE304" s="94" t="e">
        <f>IF(AND('Standard Cost Estimate'!$AD304="YES",ABS('Standard Cost Estimate'!$R304)&gt;0.2),"ANALYZE"," ")</f>
        <v>#VALUE!</v>
      </c>
      <c r="AF304" s="77"/>
    </row>
    <row r="305" spans="1:32" ht="15" thickBot="1" x14ac:dyDescent="0.4">
      <c r="A305" s="50" t="e">
        <f>Table1[[#This Row],[Item Line Number]]</f>
        <v>#VALUE!</v>
      </c>
      <c r="B305" s="50" t="e">
        <f>Table1[[#This Row],[Item Number]]</f>
        <v>#VALUE!</v>
      </c>
      <c r="C305" s="51" t="e">
        <f>Table1[[#This Row],[Item Description]]</f>
        <v>#VALUE!</v>
      </c>
      <c r="D305" s="50" t="e">
        <f>Table1[[#This Row],[Quantity]]</f>
        <v>#VALUE!</v>
      </c>
      <c r="E305" s="50" t="e">
        <f>Table1[[#This Row],[Units]]</f>
        <v>#VALUE!</v>
      </c>
      <c r="F305" s="52" t="e">
        <f>Table1[[#This Row],[Engineer''s Estimate (EE)]]</f>
        <v>#VALUE!</v>
      </c>
      <c r="G305" s="53" t="e">
        <f>'Standard Cost Estimate'!$D305*'Standard Cost Estimate'!$F305</f>
        <v>#VALUE!</v>
      </c>
      <c r="H305" s="54" t="e">
        <f>'Standard Cost Estimate'!$G305/G$500</f>
        <v>#VALUE!</v>
      </c>
      <c r="I305" s="52" t="e">
        <f>Table1[[#This Row],[Low Bidder 
or CM/GC]]</f>
        <v>#VALUE!</v>
      </c>
      <c r="J305" s="53" t="e">
        <f>'Standard Cost Estimate'!$I305*'Standard Cost Estimate'!$D305</f>
        <v>#VALUE!</v>
      </c>
      <c r="K305" s="55" t="e">
        <f>'Standard Cost Estimate'!$J305/J$500</f>
        <v>#VALUE!</v>
      </c>
      <c r="L305" s="52" t="e">
        <f>TRIMMEAN(Table1[[#This Row],[Low Bidder 
or CM/GC]:[Bidder 23]],2/COUNT(Table1[[#This Row],[Low Bidder 
or CM/GC]:[Bidder 23]]))</f>
        <v>#VALUE!</v>
      </c>
      <c r="M305" s="53" t="e">
        <f>IF('Standard Cost Estimate'!$D305=0,0,'Standard Cost Estimate'!$D305*'Standard Cost Estimate'!$L305)</f>
        <v>#VALUE!</v>
      </c>
      <c r="N305" s="54" t="e">
        <f>'Standard Cost Estimate'!$M305/M$500</f>
        <v>#VALUE!</v>
      </c>
      <c r="O305" s="78" t="e">
        <f>MIN(Table1[[#This Row],[Low Bidder 
or CM/GC]:[Bidder 23]])*D305</f>
        <v>#VALUE!</v>
      </c>
      <c r="P305" s="65" t="e">
        <f>Table2[[#This Row],[LB
Amount]]</f>
        <v>#VALUE!</v>
      </c>
      <c r="Q305" s="79" t="e">
        <f>MAX(Table1[[#This Row],[Low Bidder 
or CM/GC]:[Bidder 23]])*D305</f>
        <v>#VALUE!</v>
      </c>
      <c r="R305" s="33" t="e">
        <f>('Standard Cost Estimate'!$J305-'Standard Cost Estimate'!$G305)/'Standard Cost Estimate'!$G305</f>
        <v>#VALUE!</v>
      </c>
      <c r="S305" s="32" t="e">
        <f>('Standard Cost Estimate'!$J305-'Standard Cost Estimate'!$M305)/'Standard Cost Estimate'!$M305</f>
        <v>#VALUE!</v>
      </c>
      <c r="T305" s="31" t="e">
        <f>'Standard Cost Estimate'!$J305-'Standard Cost Estimate'!$G305</f>
        <v>#VALUE!</v>
      </c>
      <c r="U305" s="28" t="e">
        <f>RANK('Standard Cost Estimate'!$J305,'Standard Cost Estimate'!$J$3:$J$499)</f>
        <v>#VALUE!</v>
      </c>
      <c r="V305" s="34" t="e">
        <f>LARGE('Standard Cost Estimate'!$J$3:$J$499,COUNT(J$3:'Standard Cost Estimate'!$J305))+IF(ISNUMBER(V304),V304,0)</f>
        <v>#VALUE!</v>
      </c>
      <c r="W305" s="28" t="e">
        <f>IF(V305/J$500&lt;0.8,COUNT(V$3:V305)+1,1)</f>
        <v>#VALUE!</v>
      </c>
      <c r="X305" s="35" t="e">
        <f>IF('Standard Cost Estimate'!$U305&lt;=MAX('Standard Cost Estimate'!$W$3:$W$499),"YES","NO")</f>
        <v>#VALUE!</v>
      </c>
      <c r="Y305" s="36" t="e">
        <f>IF(AND('Standard Cost Estimate'!$X305="YES",OR('Standard Cost Estimate'!$R305&gt;0.2,'Standard Cost Estimate'!$R305&lt;-0.2)),"ANALYZE"," ")</f>
        <v>#VALUE!</v>
      </c>
      <c r="Z305" s="72" t="e">
        <f>IF(AND('Standard Cost Estimate'!$X305="YES",OR('Standard Cost Estimate'!$S305&gt;0.2,'Standard Cost Estimate'!$S305&lt;-0.2)),"ANALYZE"," ")</f>
        <v>#VALUE!</v>
      </c>
      <c r="AA305" s="67" t="e">
        <f>RANK('Standard Cost Estimate'!$G305,'Standard Cost Estimate'!$G$3:$G$499)</f>
        <v>#VALUE!</v>
      </c>
      <c r="AB305" s="68" t="e">
        <f>LARGE('Standard Cost Estimate'!$G$3:$G$499,COUNT(G$3:'Standard Cost Estimate'!$G305))+IF(ISNUMBER(AB304),AB304,0)</f>
        <v>#VALUE!</v>
      </c>
      <c r="AC305" s="67" t="e">
        <f>IF(AB305/G$500&lt;0.8,COUNT(V$3:V305)+1,1)</f>
        <v>#VALUE!</v>
      </c>
      <c r="AD305" s="93" t="e">
        <f>IF('Standard Cost Estimate'!$AA305&lt;=MAX('Standard Cost Estimate'!$AC$3:$AC$499),"YES","NO")</f>
        <v>#VALUE!</v>
      </c>
      <c r="AE305" s="94" t="e">
        <f>IF(AND('Standard Cost Estimate'!$AD305="YES",ABS('Standard Cost Estimate'!$R305)&gt;0.2),"ANALYZE"," ")</f>
        <v>#VALUE!</v>
      </c>
      <c r="AF305" s="77"/>
    </row>
    <row r="306" spans="1:32" ht="15" thickBot="1" x14ac:dyDescent="0.4">
      <c r="A306" s="50" t="e">
        <f>Table1[[#This Row],[Item Line Number]]</f>
        <v>#VALUE!</v>
      </c>
      <c r="B306" s="50" t="e">
        <f>Table1[[#This Row],[Item Number]]</f>
        <v>#VALUE!</v>
      </c>
      <c r="C306" s="51" t="e">
        <f>Table1[[#This Row],[Item Description]]</f>
        <v>#VALUE!</v>
      </c>
      <c r="D306" s="50" t="e">
        <f>Table1[[#This Row],[Quantity]]</f>
        <v>#VALUE!</v>
      </c>
      <c r="E306" s="50" t="e">
        <f>Table1[[#This Row],[Units]]</f>
        <v>#VALUE!</v>
      </c>
      <c r="F306" s="52" t="e">
        <f>Table1[[#This Row],[Engineer''s Estimate (EE)]]</f>
        <v>#VALUE!</v>
      </c>
      <c r="G306" s="53" t="e">
        <f>'Standard Cost Estimate'!$D306*'Standard Cost Estimate'!$F306</f>
        <v>#VALUE!</v>
      </c>
      <c r="H306" s="54" t="e">
        <f>'Standard Cost Estimate'!$G306/G$500</f>
        <v>#VALUE!</v>
      </c>
      <c r="I306" s="52" t="e">
        <f>Table1[[#This Row],[Low Bidder 
or CM/GC]]</f>
        <v>#VALUE!</v>
      </c>
      <c r="J306" s="53" t="e">
        <f>'Standard Cost Estimate'!$I306*'Standard Cost Estimate'!$D306</f>
        <v>#VALUE!</v>
      </c>
      <c r="K306" s="55" t="e">
        <f>'Standard Cost Estimate'!$J306/J$500</f>
        <v>#VALUE!</v>
      </c>
      <c r="L306" s="52" t="e">
        <f>TRIMMEAN(Table1[[#This Row],[Low Bidder 
or CM/GC]:[Bidder 23]],2/COUNT(Table1[[#This Row],[Low Bidder 
or CM/GC]:[Bidder 23]]))</f>
        <v>#VALUE!</v>
      </c>
      <c r="M306" s="53" t="e">
        <f>IF('Standard Cost Estimate'!$D306=0,0,'Standard Cost Estimate'!$D306*'Standard Cost Estimate'!$L306)</f>
        <v>#VALUE!</v>
      </c>
      <c r="N306" s="54" t="e">
        <f>'Standard Cost Estimate'!$M306/M$500</f>
        <v>#VALUE!</v>
      </c>
      <c r="O306" s="78" t="e">
        <f>MIN(Table1[[#This Row],[Low Bidder 
or CM/GC]:[Bidder 23]])*D306</f>
        <v>#VALUE!</v>
      </c>
      <c r="P306" s="65" t="e">
        <f>Table2[[#This Row],[LB
Amount]]</f>
        <v>#VALUE!</v>
      </c>
      <c r="Q306" s="79" t="e">
        <f>MAX(Table1[[#This Row],[Low Bidder 
or CM/GC]:[Bidder 23]])*D306</f>
        <v>#VALUE!</v>
      </c>
      <c r="R306" s="33" t="e">
        <f>('Standard Cost Estimate'!$J306-'Standard Cost Estimate'!$G306)/'Standard Cost Estimate'!$G306</f>
        <v>#VALUE!</v>
      </c>
      <c r="S306" s="32" t="e">
        <f>('Standard Cost Estimate'!$J306-'Standard Cost Estimate'!$M306)/'Standard Cost Estimate'!$M306</f>
        <v>#VALUE!</v>
      </c>
      <c r="T306" s="31" t="e">
        <f>'Standard Cost Estimate'!$J306-'Standard Cost Estimate'!$G306</f>
        <v>#VALUE!</v>
      </c>
      <c r="U306" s="28" t="e">
        <f>RANK('Standard Cost Estimate'!$J306,'Standard Cost Estimate'!$J$3:$J$499)</f>
        <v>#VALUE!</v>
      </c>
      <c r="V306" s="34" t="e">
        <f>LARGE('Standard Cost Estimate'!$J$3:$J$499,COUNT(J$3:'Standard Cost Estimate'!$J306))+IF(ISNUMBER(V305),V305,0)</f>
        <v>#VALUE!</v>
      </c>
      <c r="W306" s="28" t="e">
        <f>IF(V306/J$500&lt;0.8,COUNT(V$3:V306)+1,1)</f>
        <v>#VALUE!</v>
      </c>
      <c r="X306" s="35" t="e">
        <f>IF('Standard Cost Estimate'!$U306&lt;=MAX('Standard Cost Estimate'!$W$3:$W$499),"YES","NO")</f>
        <v>#VALUE!</v>
      </c>
      <c r="Y306" s="36" t="e">
        <f>IF(AND('Standard Cost Estimate'!$X306="YES",OR('Standard Cost Estimate'!$R306&gt;0.2,'Standard Cost Estimate'!$R306&lt;-0.2)),"ANALYZE"," ")</f>
        <v>#VALUE!</v>
      </c>
      <c r="Z306" s="72" t="e">
        <f>IF(AND('Standard Cost Estimate'!$X306="YES",OR('Standard Cost Estimate'!$S306&gt;0.2,'Standard Cost Estimate'!$S306&lt;-0.2)),"ANALYZE"," ")</f>
        <v>#VALUE!</v>
      </c>
      <c r="AA306" s="67" t="e">
        <f>RANK('Standard Cost Estimate'!$G306,'Standard Cost Estimate'!$G$3:$G$499)</f>
        <v>#VALUE!</v>
      </c>
      <c r="AB306" s="68" t="e">
        <f>LARGE('Standard Cost Estimate'!$G$3:$G$499,COUNT(G$3:'Standard Cost Estimate'!$G306))+IF(ISNUMBER(AB305),AB305,0)</f>
        <v>#VALUE!</v>
      </c>
      <c r="AC306" s="67" t="e">
        <f>IF(AB306/G$500&lt;0.8,COUNT(V$3:V306)+1,1)</f>
        <v>#VALUE!</v>
      </c>
      <c r="AD306" s="93" t="e">
        <f>IF('Standard Cost Estimate'!$AA306&lt;=MAX('Standard Cost Estimate'!$AC$3:$AC$499),"YES","NO")</f>
        <v>#VALUE!</v>
      </c>
      <c r="AE306" s="94" t="e">
        <f>IF(AND('Standard Cost Estimate'!$AD306="YES",ABS('Standard Cost Estimate'!$R306)&gt;0.2),"ANALYZE"," ")</f>
        <v>#VALUE!</v>
      </c>
      <c r="AF306" s="77"/>
    </row>
    <row r="307" spans="1:32" ht="15" thickBot="1" x14ac:dyDescent="0.4">
      <c r="A307" s="50" t="e">
        <f>Table1[[#This Row],[Item Line Number]]</f>
        <v>#VALUE!</v>
      </c>
      <c r="B307" s="50" t="e">
        <f>Table1[[#This Row],[Item Number]]</f>
        <v>#VALUE!</v>
      </c>
      <c r="C307" s="51" t="e">
        <f>Table1[[#This Row],[Item Description]]</f>
        <v>#VALUE!</v>
      </c>
      <c r="D307" s="50" t="e">
        <f>Table1[[#This Row],[Quantity]]</f>
        <v>#VALUE!</v>
      </c>
      <c r="E307" s="50" t="e">
        <f>Table1[[#This Row],[Units]]</f>
        <v>#VALUE!</v>
      </c>
      <c r="F307" s="52" t="e">
        <f>Table1[[#This Row],[Engineer''s Estimate (EE)]]</f>
        <v>#VALUE!</v>
      </c>
      <c r="G307" s="53" t="e">
        <f>'Standard Cost Estimate'!$D307*'Standard Cost Estimate'!$F307</f>
        <v>#VALUE!</v>
      </c>
      <c r="H307" s="54" t="e">
        <f>'Standard Cost Estimate'!$G307/G$500</f>
        <v>#VALUE!</v>
      </c>
      <c r="I307" s="52" t="e">
        <f>Table1[[#This Row],[Low Bidder 
or CM/GC]]</f>
        <v>#VALUE!</v>
      </c>
      <c r="J307" s="53" t="e">
        <f>'Standard Cost Estimate'!$I307*'Standard Cost Estimate'!$D307</f>
        <v>#VALUE!</v>
      </c>
      <c r="K307" s="55" t="e">
        <f>'Standard Cost Estimate'!$J307/J$500</f>
        <v>#VALUE!</v>
      </c>
      <c r="L307" s="52" t="e">
        <f>TRIMMEAN(Table1[[#This Row],[Low Bidder 
or CM/GC]:[Bidder 23]],2/COUNT(Table1[[#This Row],[Low Bidder 
or CM/GC]:[Bidder 23]]))</f>
        <v>#VALUE!</v>
      </c>
      <c r="M307" s="53" t="e">
        <f>IF('Standard Cost Estimate'!$D307=0,0,'Standard Cost Estimate'!$D307*'Standard Cost Estimate'!$L307)</f>
        <v>#VALUE!</v>
      </c>
      <c r="N307" s="54" t="e">
        <f>'Standard Cost Estimate'!$M307/M$500</f>
        <v>#VALUE!</v>
      </c>
      <c r="O307" s="78" t="e">
        <f>MIN(Table1[[#This Row],[Low Bidder 
or CM/GC]:[Bidder 23]])*D307</f>
        <v>#VALUE!</v>
      </c>
      <c r="P307" s="65" t="e">
        <f>Table2[[#This Row],[LB
Amount]]</f>
        <v>#VALUE!</v>
      </c>
      <c r="Q307" s="79" t="e">
        <f>MAX(Table1[[#This Row],[Low Bidder 
or CM/GC]:[Bidder 23]])*D307</f>
        <v>#VALUE!</v>
      </c>
      <c r="R307" s="33" t="e">
        <f>('Standard Cost Estimate'!$J307-'Standard Cost Estimate'!$G307)/'Standard Cost Estimate'!$G307</f>
        <v>#VALUE!</v>
      </c>
      <c r="S307" s="32" t="e">
        <f>('Standard Cost Estimate'!$J307-'Standard Cost Estimate'!$M307)/'Standard Cost Estimate'!$M307</f>
        <v>#VALUE!</v>
      </c>
      <c r="T307" s="31" t="e">
        <f>'Standard Cost Estimate'!$J307-'Standard Cost Estimate'!$G307</f>
        <v>#VALUE!</v>
      </c>
      <c r="U307" s="28" t="e">
        <f>RANK('Standard Cost Estimate'!$J307,'Standard Cost Estimate'!$J$3:$J$499)</f>
        <v>#VALUE!</v>
      </c>
      <c r="V307" s="34" t="e">
        <f>LARGE('Standard Cost Estimate'!$J$3:$J$499,COUNT(J$3:'Standard Cost Estimate'!$J307))+IF(ISNUMBER(V306),V306,0)</f>
        <v>#VALUE!</v>
      </c>
      <c r="W307" s="28" t="e">
        <f>IF(V307/J$500&lt;0.8,COUNT(V$3:V307)+1,1)</f>
        <v>#VALUE!</v>
      </c>
      <c r="X307" s="35" t="e">
        <f>IF('Standard Cost Estimate'!$U307&lt;=MAX('Standard Cost Estimate'!$W$3:$W$499),"YES","NO")</f>
        <v>#VALUE!</v>
      </c>
      <c r="Y307" s="36" t="e">
        <f>IF(AND('Standard Cost Estimate'!$X307="YES",OR('Standard Cost Estimate'!$R307&gt;0.2,'Standard Cost Estimate'!$R307&lt;-0.2)),"ANALYZE"," ")</f>
        <v>#VALUE!</v>
      </c>
      <c r="Z307" s="72" t="e">
        <f>IF(AND('Standard Cost Estimate'!$X307="YES",OR('Standard Cost Estimate'!$S307&gt;0.2,'Standard Cost Estimate'!$S307&lt;-0.2)),"ANALYZE"," ")</f>
        <v>#VALUE!</v>
      </c>
      <c r="AA307" s="67" t="e">
        <f>RANK('Standard Cost Estimate'!$G307,'Standard Cost Estimate'!$G$3:$G$499)</f>
        <v>#VALUE!</v>
      </c>
      <c r="AB307" s="68" t="e">
        <f>LARGE('Standard Cost Estimate'!$G$3:$G$499,COUNT(G$3:'Standard Cost Estimate'!$G307))+IF(ISNUMBER(AB306),AB306,0)</f>
        <v>#VALUE!</v>
      </c>
      <c r="AC307" s="67" t="e">
        <f>IF(AB307/G$500&lt;0.8,COUNT(V$3:V307)+1,1)</f>
        <v>#VALUE!</v>
      </c>
      <c r="AD307" s="93" t="e">
        <f>IF('Standard Cost Estimate'!$AA307&lt;=MAX('Standard Cost Estimate'!$AC$3:$AC$499),"YES","NO")</f>
        <v>#VALUE!</v>
      </c>
      <c r="AE307" s="94" t="e">
        <f>IF(AND('Standard Cost Estimate'!$AD307="YES",ABS('Standard Cost Estimate'!$R307)&gt;0.2),"ANALYZE"," ")</f>
        <v>#VALUE!</v>
      </c>
      <c r="AF307" s="77"/>
    </row>
    <row r="308" spans="1:32" ht="15" thickBot="1" x14ac:dyDescent="0.4">
      <c r="A308" s="50" t="e">
        <f>Table1[[#This Row],[Item Line Number]]</f>
        <v>#VALUE!</v>
      </c>
      <c r="B308" s="50" t="e">
        <f>Table1[[#This Row],[Item Number]]</f>
        <v>#VALUE!</v>
      </c>
      <c r="C308" s="51" t="e">
        <f>Table1[[#This Row],[Item Description]]</f>
        <v>#VALUE!</v>
      </c>
      <c r="D308" s="50" t="e">
        <f>Table1[[#This Row],[Quantity]]</f>
        <v>#VALUE!</v>
      </c>
      <c r="E308" s="50" t="e">
        <f>Table1[[#This Row],[Units]]</f>
        <v>#VALUE!</v>
      </c>
      <c r="F308" s="52" t="e">
        <f>Table1[[#This Row],[Engineer''s Estimate (EE)]]</f>
        <v>#VALUE!</v>
      </c>
      <c r="G308" s="53" t="e">
        <f>'Standard Cost Estimate'!$D308*'Standard Cost Estimate'!$F308</f>
        <v>#VALUE!</v>
      </c>
      <c r="H308" s="54" t="e">
        <f>'Standard Cost Estimate'!$G308/G$500</f>
        <v>#VALUE!</v>
      </c>
      <c r="I308" s="52" t="e">
        <f>Table1[[#This Row],[Low Bidder 
or CM/GC]]</f>
        <v>#VALUE!</v>
      </c>
      <c r="J308" s="53" t="e">
        <f>'Standard Cost Estimate'!$I308*'Standard Cost Estimate'!$D308</f>
        <v>#VALUE!</v>
      </c>
      <c r="K308" s="55" t="e">
        <f>'Standard Cost Estimate'!$J308/J$500</f>
        <v>#VALUE!</v>
      </c>
      <c r="L308" s="52" t="e">
        <f>TRIMMEAN(Table1[[#This Row],[Low Bidder 
or CM/GC]:[Bidder 23]],2/COUNT(Table1[[#This Row],[Low Bidder 
or CM/GC]:[Bidder 23]]))</f>
        <v>#VALUE!</v>
      </c>
      <c r="M308" s="53" t="e">
        <f>IF('Standard Cost Estimate'!$D308=0,0,'Standard Cost Estimate'!$D308*'Standard Cost Estimate'!$L308)</f>
        <v>#VALUE!</v>
      </c>
      <c r="N308" s="54" t="e">
        <f>'Standard Cost Estimate'!$M308/M$500</f>
        <v>#VALUE!</v>
      </c>
      <c r="O308" s="78" t="e">
        <f>MIN(Table1[[#This Row],[Low Bidder 
or CM/GC]:[Bidder 23]])*D308</f>
        <v>#VALUE!</v>
      </c>
      <c r="P308" s="65" t="e">
        <f>Table2[[#This Row],[LB
Amount]]</f>
        <v>#VALUE!</v>
      </c>
      <c r="Q308" s="79" t="e">
        <f>MAX(Table1[[#This Row],[Low Bidder 
or CM/GC]:[Bidder 23]])*D308</f>
        <v>#VALUE!</v>
      </c>
      <c r="R308" s="33" t="e">
        <f>('Standard Cost Estimate'!$J308-'Standard Cost Estimate'!$G308)/'Standard Cost Estimate'!$G308</f>
        <v>#VALUE!</v>
      </c>
      <c r="S308" s="32" t="e">
        <f>('Standard Cost Estimate'!$J308-'Standard Cost Estimate'!$M308)/'Standard Cost Estimate'!$M308</f>
        <v>#VALUE!</v>
      </c>
      <c r="T308" s="31" t="e">
        <f>'Standard Cost Estimate'!$J308-'Standard Cost Estimate'!$G308</f>
        <v>#VALUE!</v>
      </c>
      <c r="U308" s="28" t="e">
        <f>RANK('Standard Cost Estimate'!$J308,'Standard Cost Estimate'!$J$3:$J$499)</f>
        <v>#VALUE!</v>
      </c>
      <c r="V308" s="34" t="e">
        <f>LARGE('Standard Cost Estimate'!$J$3:$J$499,COUNT(J$3:'Standard Cost Estimate'!$J308))+IF(ISNUMBER(V307),V307,0)</f>
        <v>#VALUE!</v>
      </c>
      <c r="W308" s="28" t="e">
        <f>IF(V308/J$500&lt;0.8,COUNT(V$3:V308)+1,1)</f>
        <v>#VALUE!</v>
      </c>
      <c r="X308" s="35" t="e">
        <f>IF('Standard Cost Estimate'!$U308&lt;=MAX('Standard Cost Estimate'!$W$3:$W$499),"YES","NO")</f>
        <v>#VALUE!</v>
      </c>
      <c r="Y308" s="36" t="e">
        <f>IF(AND('Standard Cost Estimate'!$X308="YES",OR('Standard Cost Estimate'!$R308&gt;0.2,'Standard Cost Estimate'!$R308&lt;-0.2)),"ANALYZE"," ")</f>
        <v>#VALUE!</v>
      </c>
      <c r="Z308" s="72" t="e">
        <f>IF(AND('Standard Cost Estimate'!$X308="YES",OR('Standard Cost Estimate'!$S308&gt;0.2,'Standard Cost Estimate'!$S308&lt;-0.2)),"ANALYZE"," ")</f>
        <v>#VALUE!</v>
      </c>
      <c r="AA308" s="67" t="e">
        <f>RANK('Standard Cost Estimate'!$G308,'Standard Cost Estimate'!$G$3:$G$499)</f>
        <v>#VALUE!</v>
      </c>
      <c r="AB308" s="68" t="e">
        <f>LARGE('Standard Cost Estimate'!$G$3:$G$499,COUNT(G$3:'Standard Cost Estimate'!$G308))+IF(ISNUMBER(AB307),AB307,0)</f>
        <v>#VALUE!</v>
      </c>
      <c r="AC308" s="67" t="e">
        <f>IF(AB308/G$500&lt;0.8,COUNT(V$3:V308)+1,1)</f>
        <v>#VALUE!</v>
      </c>
      <c r="AD308" s="93" t="e">
        <f>IF('Standard Cost Estimate'!$AA308&lt;=MAX('Standard Cost Estimate'!$AC$3:$AC$499),"YES","NO")</f>
        <v>#VALUE!</v>
      </c>
      <c r="AE308" s="94" t="e">
        <f>IF(AND('Standard Cost Estimate'!$AD308="YES",ABS('Standard Cost Estimate'!$R308)&gt;0.2),"ANALYZE"," ")</f>
        <v>#VALUE!</v>
      </c>
      <c r="AF308" s="77"/>
    </row>
    <row r="309" spans="1:32" ht="15" thickBot="1" x14ac:dyDescent="0.4">
      <c r="A309" s="50" t="e">
        <f>Table1[[#This Row],[Item Line Number]]</f>
        <v>#VALUE!</v>
      </c>
      <c r="B309" s="50" t="e">
        <f>Table1[[#This Row],[Item Number]]</f>
        <v>#VALUE!</v>
      </c>
      <c r="C309" s="51" t="e">
        <f>Table1[[#This Row],[Item Description]]</f>
        <v>#VALUE!</v>
      </c>
      <c r="D309" s="50" t="e">
        <f>Table1[[#This Row],[Quantity]]</f>
        <v>#VALUE!</v>
      </c>
      <c r="E309" s="50" t="e">
        <f>Table1[[#This Row],[Units]]</f>
        <v>#VALUE!</v>
      </c>
      <c r="F309" s="52" t="e">
        <f>Table1[[#This Row],[Engineer''s Estimate (EE)]]</f>
        <v>#VALUE!</v>
      </c>
      <c r="G309" s="53" t="e">
        <f>'Standard Cost Estimate'!$D309*'Standard Cost Estimate'!$F309</f>
        <v>#VALUE!</v>
      </c>
      <c r="H309" s="54" t="e">
        <f>'Standard Cost Estimate'!$G309/G$500</f>
        <v>#VALUE!</v>
      </c>
      <c r="I309" s="52" t="e">
        <f>Table1[[#This Row],[Low Bidder 
or CM/GC]]</f>
        <v>#VALUE!</v>
      </c>
      <c r="J309" s="53" t="e">
        <f>'Standard Cost Estimate'!$I309*'Standard Cost Estimate'!$D309</f>
        <v>#VALUE!</v>
      </c>
      <c r="K309" s="55" t="e">
        <f>'Standard Cost Estimate'!$J309/J$500</f>
        <v>#VALUE!</v>
      </c>
      <c r="L309" s="52" t="e">
        <f>TRIMMEAN(Table1[[#This Row],[Low Bidder 
or CM/GC]:[Bidder 23]],2/COUNT(Table1[[#This Row],[Low Bidder 
or CM/GC]:[Bidder 23]]))</f>
        <v>#VALUE!</v>
      </c>
      <c r="M309" s="53" t="e">
        <f>IF('Standard Cost Estimate'!$D309=0,0,'Standard Cost Estimate'!$D309*'Standard Cost Estimate'!$L309)</f>
        <v>#VALUE!</v>
      </c>
      <c r="N309" s="54" t="e">
        <f>'Standard Cost Estimate'!$M309/M$500</f>
        <v>#VALUE!</v>
      </c>
      <c r="O309" s="78" t="e">
        <f>MIN(Table1[[#This Row],[Low Bidder 
or CM/GC]:[Bidder 23]])*D309</f>
        <v>#VALUE!</v>
      </c>
      <c r="P309" s="65" t="e">
        <f>Table2[[#This Row],[LB
Amount]]</f>
        <v>#VALUE!</v>
      </c>
      <c r="Q309" s="79" t="e">
        <f>MAX(Table1[[#This Row],[Low Bidder 
or CM/GC]:[Bidder 23]])*D309</f>
        <v>#VALUE!</v>
      </c>
      <c r="R309" s="33" t="e">
        <f>('Standard Cost Estimate'!$J309-'Standard Cost Estimate'!$G309)/'Standard Cost Estimate'!$G309</f>
        <v>#VALUE!</v>
      </c>
      <c r="S309" s="32" t="e">
        <f>('Standard Cost Estimate'!$J309-'Standard Cost Estimate'!$M309)/'Standard Cost Estimate'!$M309</f>
        <v>#VALUE!</v>
      </c>
      <c r="T309" s="31" t="e">
        <f>'Standard Cost Estimate'!$J309-'Standard Cost Estimate'!$G309</f>
        <v>#VALUE!</v>
      </c>
      <c r="U309" s="28" t="e">
        <f>RANK('Standard Cost Estimate'!$J309,'Standard Cost Estimate'!$J$3:$J$499)</f>
        <v>#VALUE!</v>
      </c>
      <c r="V309" s="34" t="e">
        <f>LARGE('Standard Cost Estimate'!$J$3:$J$499,COUNT(J$3:'Standard Cost Estimate'!$J309))+IF(ISNUMBER(V308),V308,0)</f>
        <v>#VALUE!</v>
      </c>
      <c r="W309" s="28" t="e">
        <f>IF(V309/J$500&lt;0.8,COUNT(V$3:V309)+1,1)</f>
        <v>#VALUE!</v>
      </c>
      <c r="X309" s="35" t="e">
        <f>IF('Standard Cost Estimate'!$U309&lt;=MAX('Standard Cost Estimate'!$W$3:$W$499),"YES","NO")</f>
        <v>#VALUE!</v>
      </c>
      <c r="Y309" s="36" t="e">
        <f>IF(AND('Standard Cost Estimate'!$X309="YES",OR('Standard Cost Estimate'!$R309&gt;0.2,'Standard Cost Estimate'!$R309&lt;-0.2)),"ANALYZE"," ")</f>
        <v>#VALUE!</v>
      </c>
      <c r="Z309" s="72" t="e">
        <f>IF(AND('Standard Cost Estimate'!$X309="YES",OR('Standard Cost Estimate'!$S309&gt;0.2,'Standard Cost Estimate'!$S309&lt;-0.2)),"ANALYZE"," ")</f>
        <v>#VALUE!</v>
      </c>
      <c r="AA309" s="67" t="e">
        <f>RANK('Standard Cost Estimate'!$G309,'Standard Cost Estimate'!$G$3:$G$499)</f>
        <v>#VALUE!</v>
      </c>
      <c r="AB309" s="68" t="e">
        <f>LARGE('Standard Cost Estimate'!$G$3:$G$499,COUNT(G$3:'Standard Cost Estimate'!$G309))+IF(ISNUMBER(AB308),AB308,0)</f>
        <v>#VALUE!</v>
      </c>
      <c r="AC309" s="67" t="e">
        <f>IF(AB309/G$500&lt;0.8,COUNT(V$3:V309)+1,1)</f>
        <v>#VALUE!</v>
      </c>
      <c r="AD309" s="93" t="e">
        <f>IF('Standard Cost Estimate'!$AA309&lt;=MAX('Standard Cost Estimate'!$AC$3:$AC$499),"YES","NO")</f>
        <v>#VALUE!</v>
      </c>
      <c r="AE309" s="94" t="e">
        <f>IF(AND('Standard Cost Estimate'!$AD309="YES",ABS('Standard Cost Estimate'!$R309)&gt;0.2),"ANALYZE"," ")</f>
        <v>#VALUE!</v>
      </c>
      <c r="AF309" s="77"/>
    </row>
    <row r="310" spans="1:32" ht="15" thickBot="1" x14ac:dyDescent="0.4">
      <c r="A310" s="50" t="e">
        <f>Table1[[#This Row],[Item Line Number]]</f>
        <v>#VALUE!</v>
      </c>
      <c r="B310" s="50" t="e">
        <f>Table1[[#This Row],[Item Number]]</f>
        <v>#VALUE!</v>
      </c>
      <c r="C310" s="51" t="e">
        <f>Table1[[#This Row],[Item Description]]</f>
        <v>#VALUE!</v>
      </c>
      <c r="D310" s="50" t="e">
        <f>Table1[[#This Row],[Quantity]]</f>
        <v>#VALUE!</v>
      </c>
      <c r="E310" s="50" t="e">
        <f>Table1[[#This Row],[Units]]</f>
        <v>#VALUE!</v>
      </c>
      <c r="F310" s="52" t="e">
        <f>Table1[[#This Row],[Engineer''s Estimate (EE)]]</f>
        <v>#VALUE!</v>
      </c>
      <c r="G310" s="53" t="e">
        <f>'Standard Cost Estimate'!$D310*'Standard Cost Estimate'!$F310</f>
        <v>#VALUE!</v>
      </c>
      <c r="H310" s="54" t="e">
        <f>'Standard Cost Estimate'!$G310/G$500</f>
        <v>#VALUE!</v>
      </c>
      <c r="I310" s="52" t="e">
        <f>Table1[[#This Row],[Low Bidder 
or CM/GC]]</f>
        <v>#VALUE!</v>
      </c>
      <c r="J310" s="53" t="e">
        <f>'Standard Cost Estimate'!$I310*'Standard Cost Estimate'!$D310</f>
        <v>#VALUE!</v>
      </c>
      <c r="K310" s="55" t="e">
        <f>'Standard Cost Estimate'!$J310/J$500</f>
        <v>#VALUE!</v>
      </c>
      <c r="L310" s="52" t="e">
        <f>TRIMMEAN(Table1[[#This Row],[Low Bidder 
or CM/GC]:[Bidder 23]],2/COUNT(Table1[[#This Row],[Low Bidder 
or CM/GC]:[Bidder 23]]))</f>
        <v>#VALUE!</v>
      </c>
      <c r="M310" s="53" t="e">
        <f>IF('Standard Cost Estimate'!$D310=0,0,'Standard Cost Estimate'!$D310*'Standard Cost Estimate'!$L310)</f>
        <v>#VALUE!</v>
      </c>
      <c r="N310" s="54" t="e">
        <f>'Standard Cost Estimate'!$M310/M$500</f>
        <v>#VALUE!</v>
      </c>
      <c r="O310" s="78" t="e">
        <f>MIN(Table1[[#This Row],[Low Bidder 
or CM/GC]:[Bidder 23]])*D310</f>
        <v>#VALUE!</v>
      </c>
      <c r="P310" s="65" t="e">
        <f>Table2[[#This Row],[LB
Amount]]</f>
        <v>#VALUE!</v>
      </c>
      <c r="Q310" s="79" t="e">
        <f>MAX(Table1[[#This Row],[Low Bidder 
or CM/GC]:[Bidder 23]])*D310</f>
        <v>#VALUE!</v>
      </c>
      <c r="R310" s="33" t="e">
        <f>('Standard Cost Estimate'!$J310-'Standard Cost Estimate'!$G310)/'Standard Cost Estimate'!$G310</f>
        <v>#VALUE!</v>
      </c>
      <c r="S310" s="32" t="e">
        <f>('Standard Cost Estimate'!$J310-'Standard Cost Estimate'!$M310)/'Standard Cost Estimate'!$M310</f>
        <v>#VALUE!</v>
      </c>
      <c r="T310" s="31" t="e">
        <f>'Standard Cost Estimate'!$J310-'Standard Cost Estimate'!$G310</f>
        <v>#VALUE!</v>
      </c>
      <c r="U310" s="28" t="e">
        <f>RANK('Standard Cost Estimate'!$J310,'Standard Cost Estimate'!$J$3:$J$499)</f>
        <v>#VALUE!</v>
      </c>
      <c r="V310" s="34" t="e">
        <f>LARGE('Standard Cost Estimate'!$J$3:$J$499,COUNT(J$3:'Standard Cost Estimate'!$J310))+IF(ISNUMBER(V309),V309,0)</f>
        <v>#VALUE!</v>
      </c>
      <c r="W310" s="28" t="e">
        <f>IF(V310/J$500&lt;0.8,COUNT(V$3:V310)+1,1)</f>
        <v>#VALUE!</v>
      </c>
      <c r="X310" s="35" t="e">
        <f>IF('Standard Cost Estimate'!$U310&lt;=MAX('Standard Cost Estimate'!$W$3:$W$499),"YES","NO")</f>
        <v>#VALUE!</v>
      </c>
      <c r="Y310" s="36" t="e">
        <f>IF(AND('Standard Cost Estimate'!$X310="YES",OR('Standard Cost Estimate'!$R310&gt;0.2,'Standard Cost Estimate'!$R310&lt;-0.2)),"ANALYZE"," ")</f>
        <v>#VALUE!</v>
      </c>
      <c r="Z310" s="72" t="e">
        <f>IF(AND('Standard Cost Estimate'!$X310="YES",OR('Standard Cost Estimate'!$S310&gt;0.2,'Standard Cost Estimate'!$S310&lt;-0.2)),"ANALYZE"," ")</f>
        <v>#VALUE!</v>
      </c>
      <c r="AA310" s="67" t="e">
        <f>RANK('Standard Cost Estimate'!$G310,'Standard Cost Estimate'!$G$3:$G$499)</f>
        <v>#VALUE!</v>
      </c>
      <c r="AB310" s="68" t="e">
        <f>LARGE('Standard Cost Estimate'!$G$3:$G$499,COUNT(G$3:'Standard Cost Estimate'!$G310))+IF(ISNUMBER(AB309),AB309,0)</f>
        <v>#VALUE!</v>
      </c>
      <c r="AC310" s="67" t="e">
        <f>IF(AB310/G$500&lt;0.8,COUNT(V$3:V310)+1,1)</f>
        <v>#VALUE!</v>
      </c>
      <c r="AD310" s="93" t="e">
        <f>IF('Standard Cost Estimate'!$AA310&lt;=MAX('Standard Cost Estimate'!$AC$3:$AC$499),"YES","NO")</f>
        <v>#VALUE!</v>
      </c>
      <c r="AE310" s="94" t="e">
        <f>IF(AND('Standard Cost Estimate'!$AD310="YES",ABS('Standard Cost Estimate'!$R310)&gt;0.2),"ANALYZE"," ")</f>
        <v>#VALUE!</v>
      </c>
      <c r="AF310" s="77"/>
    </row>
    <row r="311" spans="1:32" ht="15" thickBot="1" x14ac:dyDescent="0.4">
      <c r="A311" s="50" t="e">
        <f>Table1[[#This Row],[Item Line Number]]</f>
        <v>#VALUE!</v>
      </c>
      <c r="B311" s="50" t="e">
        <f>Table1[[#This Row],[Item Number]]</f>
        <v>#VALUE!</v>
      </c>
      <c r="C311" s="51" t="e">
        <f>Table1[[#This Row],[Item Description]]</f>
        <v>#VALUE!</v>
      </c>
      <c r="D311" s="50" t="e">
        <f>Table1[[#This Row],[Quantity]]</f>
        <v>#VALUE!</v>
      </c>
      <c r="E311" s="50" t="e">
        <f>Table1[[#This Row],[Units]]</f>
        <v>#VALUE!</v>
      </c>
      <c r="F311" s="52" t="e">
        <f>Table1[[#This Row],[Engineer''s Estimate (EE)]]</f>
        <v>#VALUE!</v>
      </c>
      <c r="G311" s="53" t="e">
        <f>'Standard Cost Estimate'!$D311*'Standard Cost Estimate'!$F311</f>
        <v>#VALUE!</v>
      </c>
      <c r="H311" s="54" t="e">
        <f>'Standard Cost Estimate'!$G311/G$500</f>
        <v>#VALUE!</v>
      </c>
      <c r="I311" s="52" t="e">
        <f>Table1[[#This Row],[Low Bidder 
or CM/GC]]</f>
        <v>#VALUE!</v>
      </c>
      <c r="J311" s="53" t="e">
        <f>'Standard Cost Estimate'!$I311*'Standard Cost Estimate'!$D311</f>
        <v>#VALUE!</v>
      </c>
      <c r="K311" s="55" t="e">
        <f>'Standard Cost Estimate'!$J311/J$500</f>
        <v>#VALUE!</v>
      </c>
      <c r="L311" s="52" t="e">
        <f>TRIMMEAN(Table1[[#This Row],[Low Bidder 
or CM/GC]:[Bidder 23]],2/COUNT(Table1[[#This Row],[Low Bidder 
or CM/GC]:[Bidder 23]]))</f>
        <v>#VALUE!</v>
      </c>
      <c r="M311" s="53" t="e">
        <f>IF('Standard Cost Estimate'!$D311=0,0,'Standard Cost Estimate'!$D311*'Standard Cost Estimate'!$L311)</f>
        <v>#VALUE!</v>
      </c>
      <c r="N311" s="54" t="e">
        <f>'Standard Cost Estimate'!$M311/M$500</f>
        <v>#VALUE!</v>
      </c>
      <c r="O311" s="78" t="e">
        <f>MIN(Table1[[#This Row],[Low Bidder 
or CM/GC]:[Bidder 23]])*D311</f>
        <v>#VALUE!</v>
      </c>
      <c r="P311" s="65" t="e">
        <f>Table2[[#This Row],[LB
Amount]]</f>
        <v>#VALUE!</v>
      </c>
      <c r="Q311" s="79" t="e">
        <f>MAX(Table1[[#This Row],[Low Bidder 
or CM/GC]:[Bidder 23]])*D311</f>
        <v>#VALUE!</v>
      </c>
      <c r="R311" s="33" t="e">
        <f>('Standard Cost Estimate'!$J311-'Standard Cost Estimate'!$G311)/'Standard Cost Estimate'!$G311</f>
        <v>#VALUE!</v>
      </c>
      <c r="S311" s="32" t="e">
        <f>('Standard Cost Estimate'!$J311-'Standard Cost Estimate'!$M311)/'Standard Cost Estimate'!$M311</f>
        <v>#VALUE!</v>
      </c>
      <c r="T311" s="31" t="e">
        <f>'Standard Cost Estimate'!$J311-'Standard Cost Estimate'!$G311</f>
        <v>#VALUE!</v>
      </c>
      <c r="U311" s="28" t="e">
        <f>RANK('Standard Cost Estimate'!$J311,'Standard Cost Estimate'!$J$3:$J$499)</f>
        <v>#VALUE!</v>
      </c>
      <c r="V311" s="34" t="e">
        <f>LARGE('Standard Cost Estimate'!$J$3:$J$499,COUNT(J$3:'Standard Cost Estimate'!$J311))+IF(ISNUMBER(V310),V310,0)</f>
        <v>#VALUE!</v>
      </c>
      <c r="W311" s="28" t="e">
        <f>IF(V311/J$500&lt;0.8,COUNT(V$3:V311)+1,1)</f>
        <v>#VALUE!</v>
      </c>
      <c r="X311" s="35" t="e">
        <f>IF('Standard Cost Estimate'!$U311&lt;=MAX('Standard Cost Estimate'!$W$3:$W$499),"YES","NO")</f>
        <v>#VALUE!</v>
      </c>
      <c r="Y311" s="36" t="e">
        <f>IF(AND('Standard Cost Estimate'!$X311="YES",OR('Standard Cost Estimate'!$R311&gt;0.2,'Standard Cost Estimate'!$R311&lt;-0.2)),"ANALYZE"," ")</f>
        <v>#VALUE!</v>
      </c>
      <c r="Z311" s="72" t="e">
        <f>IF(AND('Standard Cost Estimate'!$X311="YES",OR('Standard Cost Estimate'!$S311&gt;0.2,'Standard Cost Estimate'!$S311&lt;-0.2)),"ANALYZE"," ")</f>
        <v>#VALUE!</v>
      </c>
      <c r="AA311" s="67" t="e">
        <f>RANK('Standard Cost Estimate'!$G311,'Standard Cost Estimate'!$G$3:$G$499)</f>
        <v>#VALUE!</v>
      </c>
      <c r="AB311" s="68" t="e">
        <f>LARGE('Standard Cost Estimate'!$G$3:$G$499,COUNT(G$3:'Standard Cost Estimate'!$G311))+IF(ISNUMBER(AB310),AB310,0)</f>
        <v>#VALUE!</v>
      </c>
      <c r="AC311" s="67" t="e">
        <f>IF(AB311/G$500&lt;0.8,COUNT(V$3:V311)+1,1)</f>
        <v>#VALUE!</v>
      </c>
      <c r="AD311" s="93" t="e">
        <f>IF('Standard Cost Estimate'!$AA311&lt;=MAX('Standard Cost Estimate'!$AC$3:$AC$499),"YES","NO")</f>
        <v>#VALUE!</v>
      </c>
      <c r="AE311" s="94" t="e">
        <f>IF(AND('Standard Cost Estimate'!$AD311="YES",ABS('Standard Cost Estimate'!$R311)&gt;0.2),"ANALYZE"," ")</f>
        <v>#VALUE!</v>
      </c>
      <c r="AF311" s="77"/>
    </row>
    <row r="312" spans="1:32" ht="15" thickBot="1" x14ac:dyDescent="0.4">
      <c r="A312" s="50" t="e">
        <f>Table1[[#This Row],[Item Line Number]]</f>
        <v>#VALUE!</v>
      </c>
      <c r="B312" s="50" t="e">
        <f>Table1[[#This Row],[Item Number]]</f>
        <v>#VALUE!</v>
      </c>
      <c r="C312" s="51" t="e">
        <f>Table1[[#This Row],[Item Description]]</f>
        <v>#VALUE!</v>
      </c>
      <c r="D312" s="50" t="e">
        <f>Table1[[#This Row],[Quantity]]</f>
        <v>#VALUE!</v>
      </c>
      <c r="E312" s="50" t="e">
        <f>Table1[[#This Row],[Units]]</f>
        <v>#VALUE!</v>
      </c>
      <c r="F312" s="52" t="e">
        <f>Table1[[#This Row],[Engineer''s Estimate (EE)]]</f>
        <v>#VALUE!</v>
      </c>
      <c r="G312" s="53" t="e">
        <f>'Standard Cost Estimate'!$D312*'Standard Cost Estimate'!$F312</f>
        <v>#VALUE!</v>
      </c>
      <c r="H312" s="54" t="e">
        <f>'Standard Cost Estimate'!$G312/G$500</f>
        <v>#VALUE!</v>
      </c>
      <c r="I312" s="52" t="e">
        <f>Table1[[#This Row],[Low Bidder 
or CM/GC]]</f>
        <v>#VALUE!</v>
      </c>
      <c r="J312" s="53" t="e">
        <f>'Standard Cost Estimate'!$I312*'Standard Cost Estimate'!$D312</f>
        <v>#VALUE!</v>
      </c>
      <c r="K312" s="55" t="e">
        <f>'Standard Cost Estimate'!$J312/J$500</f>
        <v>#VALUE!</v>
      </c>
      <c r="L312" s="52" t="e">
        <f>TRIMMEAN(Table1[[#This Row],[Low Bidder 
or CM/GC]:[Bidder 23]],2/COUNT(Table1[[#This Row],[Low Bidder 
or CM/GC]:[Bidder 23]]))</f>
        <v>#VALUE!</v>
      </c>
      <c r="M312" s="53" t="e">
        <f>IF('Standard Cost Estimate'!$D312=0,0,'Standard Cost Estimate'!$D312*'Standard Cost Estimate'!$L312)</f>
        <v>#VALUE!</v>
      </c>
      <c r="N312" s="54" t="e">
        <f>'Standard Cost Estimate'!$M312/M$500</f>
        <v>#VALUE!</v>
      </c>
      <c r="O312" s="78" t="e">
        <f>MIN(Table1[[#This Row],[Low Bidder 
or CM/GC]:[Bidder 23]])*D312</f>
        <v>#VALUE!</v>
      </c>
      <c r="P312" s="65" t="e">
        <f>Table2[[#This Row],[LB
Amount]]</f>
        <v>#VALUE!</v>
      </c>
      <c r="Q312" s="79" t="e">
        <f>MAX(Table1[[#This Row],[Low Bidder 
or CM/GC]:[Bidder 23]])*D312</f>
        <v>#VALUE!</v>
      </c>
      <c r="R312" s="33" t="e">
        <f>('Standard Cost Estimate'!$J312-'Standard Cost Estimate'!$G312)/'Standard Cost Estimate'!$G312</f>
        <v>#VALUE!</v>
      </c>
      <c r="S312" s="32" t="e">
        <f>('Standard Cost Estimate'!$J312-'Standard Cost Estimate'!$M312)/'Standard Cost Estimate'!$M312</f>
        <v>#VALUE!</v>
      </c>
      <c r="T312" s="31" t="e">
        <f>'Standard Cost Estimate'!$J312-'Standard Cost Estimate'!$G312</f>
        <v>#VALUE!</v>
      </c>
      <c r="U312" s="28" t="e">
        <f>RANK('Standard Cost Estimate'!$J312,'Standard Cost Estimate'!$J$3:$J$499)</f>
        <v>#VALUE!</v>
      </c>
      <c r="V312" s="34" t="e">
        <f>LARGE('Standard Cost Estimate'!$J$3:$J$499,COUNT(J$3:'Standard Cost Estimate'!$J312))+IF(ISNUMBER(V311),V311,0)</f>
        <v>#VALUE!</v>
      </c>
      <c r="W312" s="28" t="e">
        <f>IF(V312/J$500&lt;0.8,COUNT(V$3:V312)+1,1)</f>
        <v>#VALUE!</v>
      </c>
      <c r="X312" s="35" t="e">
        <f>IF('Standard Cost Estimate'!$U312&lt;=MAX('Standard Cost Estimate'!$W$3:$W$499),"YES","NO")</f>
        <v>#VALUE!</v>
      </c>
      <c r="Y312" s="36" t="e">
        <f>IF(AND('Standard Cost Estimate'!$X312="YES",OR('Standard Cost Estimate'!$R312&gt;0.2,'Standard Cost Estimate'!$R312&lt;-0.2)),"ANALYZE"," ")</f>
        <v>#VALUE!</v>
      </c>
      <c r="Z312" s="72" t="e">
        <f>IF(AND('Standard Cost Estimate'!$X312="YES",OR('Standard Cost Estimate'!$S312&gt;0.2,'Standard Cost Estimate'!$S312&lt;-0.2)),"ANALYZE"," ")</f>
        <v>#VALUE!</v>
      </c>
      <c r="AA312" s="67" t="e">
        <f>RANK('Standard Cost Estimate'!$G312,'Standard Cost Estimate'!$G$3:$G$499)</f>
        <v>#VALUE!</v>
      </c>
      <c r="AB312" s="68" t="e">
        <f>LARGE('Standard Cost Estimate'!$G$3:$G$499,COUNT(G$3:'Standard Cost Estimate'!$G312))+IF(ISNUMBER(AB311),AB311,0)</f>
        <v>#VALUE!</v>
      </c>
      <c r="AC312" s="67" t="e">
        <f>IF(AB312/G$500&lt;0.8,COUNT(V$3:V312)+1,1)</f>
        <v>#VALUE!</v>
      </c>
      <c r="AD312" s="93" t="e">
        <f>IF('Standard Cost Estimate'!$AA312&lt;=MAX('Standard Cost Estimate'!$AC$3:$AC$499),"YES","NO")</f>
        <v>#VALUE!</v>
      </c>
      <c r="AE312" s="94" t="e">
        <f>IF(AND('Standard Cost Estimate'!$AD312="YES",ABS('Standard Cost Estimate'!$R312)&gt;0.2),"ANALYZE"," ")</f>
        <v>#VALUE!</v>
      </c>
      <c r="AF312" s="77"/>
    </row>
    <row r="313" spans="1:32" ht="15" thickBot="1" x14ac:dyDescent="0.4">
      <c r="A313" s="50" t="e">
        <f>Table1[[#This Row],[Item Line Number]]</f>
        <v>#VALUE!</v>
      </c>
      <c r="B313" s="50" t="e">
        <f>Table1[[#This Row],[Item Number]]</f>
        <v>#VALUE!</v>
      </c>
      <c r="C313" s="51" t="e">
        <f>Table1[[#This Row],[Item Description]]</f>
        <v>#VALUE!</v>
      </c>
      <c r="D313" s="50" t="e">
        <f>Table1[[#This Row],[Quantity]]</f>
        <v>#VALUE!</v>
      </c>
      <c r="E313" s="50" t="e">
        <f>Table1[[#This Row],[Units]]</f>
        <v>#VALUE!</v>
      </c>
      <c r="F313" s="52" t="e">
        <f>Table1[[#This Row],[Engineer''s Estimate (EE)]]</f>
        <v>#VALUE!</v>
      </c>
      <c r="G313" s="53" t="e">
        <f>'Standard Cost Estimate'!$D313*'Standard Cost Estimate'!$F313</f>
        <v>#VALUE!</v>
      </c>
      <c r="H313" s="54" t="e">
        <f>'Standard Cost Estimate'!$G313/G$500</f>
        <v>#VALUE!</v>
      </c>
      <c r="I313" s="52" t="e">
        <f>Table1[[#This Row],[Low Bidder 
or CM/GC]]</f>
        <v>#VALUE!</v>
      </c>
      <c r="J313" s="53" t="e">
        <f>'Standard Cost Estimate'!$I313*'Standard Cost Estimate'!$D313</f>
        <v>#VALUE!</v>
      </c>
      <c r="K313" s="55" t="e">
        <f>'Standard Cost Estimate'!$J313/J$500</f>
        <v>#VALUE!</v>
      </c>
      <c r="L313" s="52" t="e">
        <f>TRIMMEAN(Table1[[#This Row],[Low Bidder 
or CM/GC]:[Bidder 23]],2/COUNT(Table1[[#This Row],[Low Bidder 
or CM/GC]:[Bidder 23]]))</f>
        <v>#VALUE!</v>
      </c>
      <c r="M313" s="53" t="e">
        <f>IF('Standard Cost Estimate'!$D313=0,0,'Standard Cost Estimate'!$D313*'Standard Cost Estimate'!$L313)</f>
        <v>#VALUE!</v>
      </c>
      <c r="N313" s="54" t="e">
        <f>'Standard Cost Estimate'!$M313/M$500</f>
        <v>#VALUE!</v>
      </c>
      <c r="O313" s="78" t="e">
        <f>MIN(Table1[[#This Row],[Low Bidder 
or CM/GC]:[Bidder 23]])*D313</f>
        <v>#VALUE!</v>
      </c>
      <c r="P313" s="65" t="e">
        <f>Table2[[#This Row],[LB
Amount]]</f>
        <v>#VALUE!</v>
      </c>
      <c r="Q313" s="79" t="e">
        <f>MAX(Table1[[#This Row],[Low Bidder 
or CM/GC]:[Bidder 23]])*D313</f>
        <v>#VALUE!</v>
      </c>
      <c r="R313" s="33" t="e">
        <f>('Standard Cost Estimate'!$J313-'Standard Cost Estimate'!$G313)/'Standard Cost Estimate'!$G313</f>
        <v>#VALUE!</v>
      </c>
      <c r="S313" s="32" t="e">
        <f>('Standard Cost Estimate'!$J313-'Standard Cost Estimate'!$M313)/'Standard Cost Estimate'!$M313</f>
        <v>#VALUE!</v>
      </c>
      <c r="T313" s="31" t="e">
        <f>'Standard Cost Estimate'!$J313-'Standard Cost Estimate'!$G313</f>
        <v>#VALUE!</v>
      </c>
      <c r="U313" s="28" t="e">
        <f>RANK('Standard Cost Estimate'!$J313,'Standard Cost Estimate'!$J$3:$J$499)</f>
        <v>#VALUE!</v>
      </c>
      <c r="V313" s="34" t="e">
        <f>LARGE('Standard Cost Estimate'!$J$3:$J$499,COUNT(J$3:'Standard Cost Estimate'!$J313))+IF(ISNUMBER(V312),V312,0)</f>
        <v>#VALUE!</v>
      </c>
      <c r="W313" s="28" t="e">
        <f>IF(V313/J$500&lt;0.8,COUNT(V$3:V313)+1,1)</f>
        <v>#VALUE!</v>
      </c>
      <c r="X313" s="35" t="e">
        <f>IF('Standard Cost Estimate'!$U313&lt;=MAX('Standard Cost Estimate'!$W$3:$W$499),"YES","NO")</f>
        <v>#VALUE!</v>
      </c>
      <c r="Y313" s="36" t="e">
        <f>IF(AND('Standard Cost Estimate'!$X313="YES",OR('Standard Cost Estimate'!$R313&gt;0.2,'Standard Cost Estimate'!$R313&lt;-0.2)),"ANALYZE"," ")</f>
        <v>#VALUE!</v>
      </c>
      <c r="Z313" s="72" t="e">
        <f>IF(AND('Standard Cost Estimate'!$X313="YES",OR('Standard Cost Estimate'!$S313&gt;0.2,'Standard Cost Estimate'!$S313&lt;-0.2)),"ANALYZE"," ")</f>
        <v>#VALUE!</v>
      </c>
      <c r="AA313" s="67" t="e">
        <f>RANK('Standard Cost Estimate'!$G313,'Standard Cost Estimate'!$G$3:$G$499)</f>
        <v>#VALUE!</v>
      </c>
      <c r="AB313" s="68" t="e">
        <f>LARGE('Standard Cost Estimate'!$G$3:$G$499,COUNT(G$3:'Standard Cost Estimate'!$G313))+IF(ISNUMBER(AB312),AB312,0)</f>
        <v>#VALUE!</v>
      </c>
      <c r="AC313" s="67" t="e">
        <f>IF(AB313/G$500&lt;0.8,COUNT(V$3:V313)+1,1)</f>
        <v>#VALUE!</v>
      </c>
      <c r="AD313" s="93" t="e">
        <f>IF('Standard Cost Estimate'!$AA313&lt;=MAX('Standard Cost Estimate'!$AC$3:$AC$499),"YES","NO")</f>
        <v>#VALUE!</v>
      </c>
      <c r="AE313" s="94" t="e">
        <f>IF(AND('Standard Cost Estimate'!$AD313="YES",ABS('Standard Cost Estimate'!$R313)&gt;0.2),"ANALYZE"," ")</f>
        <v>#VALUE!</v>
      </c>
      <c r="AF313" s="77"/>
    </row>
    <row r="314" spans="1:32" ht="15" thickBot="1" x14ac:dyDescent="0.4">
      <c r="A314" s="50" t="e">
        <f>Table1[[#This Row],[Item Line Number]]</f>
        <v>#VALUE!</v>
      </c>
      <c r="B314" s="50" t="e">
        <f>Table1[[#This Row],[Item Number]]</f>
        <v>#VALUE!</v>
      </c>
      <c r="C314" s="51" t="e">
        <f>Table1[[#This Row],[Item Description]]</f>
        <v>#VALUE!</v>
      </c>
      <c r="D314" s="50" t="e">
        <f>Table1[[#This Row],[Quantity]]</f>
        <v>#VALUE!</v>
      </c>
      <c r="E314" s="50" t="e">
        <f>Table1[[#This Row],[Units]]</f>
        <v>#VALUE!</v>
      </c>
      <c r="F314" s="52" t="e">
        <f>Table1[[#This Row],[Engineer''s Estimate (EE)]]</f>
        <v>#VALUE!</v>
      </c>
      <c r="G314" s="53" t="e">
        <f>'Standard Cost Estimate'!$D314*'Standard Cost Estimate'!$F314</f>
        <v>#VALUE!</v>
      </c>
      <c r="H314" s="54" t="e">
        <f>'Standard Cost Estimate'!$G314/G$500</f>
        <v>#VALUE!</v>
      </c>
      <c r="I314" s="52" t="e">
        <f>Table1[[#This Row],[Low Bidder 
or CM/GC]]</f>
        <v>#VALUE!</v>
      </c>
      <c r="J314" s="53" t="e">
        <f>'Standard Cost Estimate'!$I314*'Standard Cost Estimate'!$D314</f>
        <v>#VALUE!</v>
      </c>
      <c r="K314" s="55" t="e">
        <f>'Standard Cost Estimate'!$J314/J$500</f>
        <v>#VALUE!</v>
      </c>
      <c r="L314" s="52" t="e">
        <f>TRIMMEAN(Table1[[#This Row],[Low Bidder 
or CM/GC]:[Bidder 23]],2/COUNT(Table1[[#This Row],[Low Bidder 
or CM/GC]:[Bidder 23]]))</f>
        <v>#VALUE!</v>
      </c>
      <c r="M314" s="53" t="e">
        <f>IF('Standard Cost Estimate'!$D314=0,0,'Standard Cost Estimate'!$D314*'Standard Cost Estimate'!$L314)</f>
        <v>#VALUE!</v>
      </c>
      <c r="N314" s="54" t="e">
        <f>'Standard Cost Estimate'!$M314/M$500</f>
        <v>#VALUE!</v>
      </c>
      <c r="O314" s="78" t="e">
        <f>MIN(Table1[[#This Row],[Low Bidder 
or CM/GC]:[Bidder 23]])*D314</f>
        <v>#VALUE!</v>
      </c>
      <c r="P314" s="65" t="e">
        <f>Table2[[#This Row],[LB
Amount]]</f>
        <v>#VALUE!</v>
      </c>
      <c r="Q314" s="79" t="e">
        <f>MAX(Table1[[#This Row],[Low Bidder 
or CM/GC]:[Bidder 23]])*D314</f>
        <v>#VALUE!</v>
      </c>
      <c r="R314" s="33" t="e">
        <f>('Standard Cost Estimate'!$J314-'Standard Cost Estimate'!$G314)/'Standard Cost Estimate'!$G314</f>
        <v>#VALUE!</v>
      </c>
      <c r="S314" s="32" t="e">
        <f>('Standard Cost Estimate'!$J314-'Standard Cost Estimate'!$M314)/'Standard Cost Estimate'!$M314</f>
        <v>#VALUE!</v>
      </c>
      <c r="T314" s="31" t="e">
        <f>'Standard Cost Estimate'!$J314-'Standard Cost Estimate'!$G314</f>
        <v>#VALUE!</v>
      </c>
      <c r="U314" s="28" t="e">
        <f>RANK('Standard Cost Estimate'!$J314,'Standard Cost Estimate'!$J$3:$J$499)</f>
        <v>#VALUE!</v>
      </c>
      <c r="V314" s="34" t="e">
        <f>LARGE('Standard Cost Estimate'!$J$3:$J$499,COUNT(J$3:'Standard Cost Estimate'!$J314))+IF(ISNUMBER(V313),V313,0)</f>
        <v>#VALUE!</v>
      </c>
      <c r="W314" s="28" t="e">
        <f>IF(V314/J$500&lt;0.8,COUNT(V$3:V314)+1,1)</f>
        <v>#VALUE!</v>
      </c>
      <c r="X314" s="35" t="e">
        <f>IF('Standard Cost Estimate'!$U314&lt;=MAX('Standard Cost Estimate'!$W$3:$W$499),"YES","NO")</f>
        <v>#VALUE!</v>
      </c>
      <c r="Y314" s="36" t="e">
        <f>IF(AND('Standard Cost Estimate'!$X314="YES",OR('Standard Cost Estimate'!$R314&gt;0.2,'Standard Cost Estimate'!$R314&lt;-0.2)),"ANALYZE"," ")</f>
        <v>#VALUE!</v>
      </c>
      <c r="Z314" s="72" t="e">
        <f>IF(AND('Standard Cost Estimate'!$X314="YES",OR('Standard Cost Estimate'!$S314&gt;0.2,'Standard Cost Estimate'!$S314&lt;-0.2)),"ANALYZE"," ")</f>
        <v>#VALUE!</v>
      </c>
      <c r="AA314" s="67" t="e">
        <f>RANK('Standard Cost Estimate'!$G314,'Standard Cost Estimate'!$G$3:$G$499)</f>
        <v>#VALUE!</v>
      </c>
      <c r="AB314" s="68" t="e">
        <f>LARGE('Standard Cost Estimate'!$G$3:$G$499,COUNT(G$3:'Standard Cost Estimate'!$G314))+IF(ISNUMBER(AB313),AB313,0)</f>
        <v>#VALUE!</v>
      </c>
      <c r="AC314" s="67" t="e">
        <f>IF(AB314/G$500&lt;0.8,COUNT(V$3:V314)+1,1)</f>
        <v>#VALUE!</v>
      </c>
      <c r="AD314" s="93" t="e">
        <f>IF('Standard Cost Estimate'!$AA314&lt;=MAX('Standard Cost Estimate'!$AC$3:$AC$499),"YES","NO")</f>
        <v>#VALUE!</v>
      </c>
      <c r="AE314" s="94" t="e">
        <f>IF(AND('Standard Cost Estimate'!$AD314="YES",ABS('Standard Cost Estimate'!$R314)&gt;0.2),"ANALYZE"," ")</f>
        <v>#VALUE!</v>
      </c>
      <c r="AF314" s="77"/>
    </row>
    <row r="315" spans="1:32" ht="15" thickBot="1" x14ac:dyDescent="0.4">
      <c r="A315" s="50" t="e">
        <f>Table1[[#This Row],[Item Line Number]]</f>
        <v>#VALUE!</v>
      </c>
      <c r="B315" s="50" t="e">
        <f>Table1[[#This Row],[Item Number]]</f>
        <v>#VALUE!</v>
      </c>
      <c r="C315" s="51" t="e">
        <f>Table1[[#This Row],[Item Description]]</f>
        <v>#VALUE!</v>
      </c>
      <c r="D315" s="50" t="e">
        <f>Table1[[#This Row],[Quantity]]</f>
        <v>#VALUE!</v>
      </c>
      <c r="E315" s="50" t="e">
        <f>Table1[[#This Row],[Units]]</f>
        <v>#VALUE!</v>
      </c>
      <c r="F315" s="52" t="e">
        <f>Table1[[#This Row],[Engineer''s Estimate (EE)]]</f>
        <v>#VALUE!</v>
      </c>
      <c r="G315" s="53" t="e">
        <f>'Standard Cost Estimate'!$D315*'Standard Cost Estimate'!$F315</f>
        <v>#VALUE!</v>
      </c>
      <c r="H315" s="54" t="e">
        <f>'Standard Cost Estimate'!$G315/G$500</f>
        <v>#VALUE!</v>
      </c>
      <c r="I315" s="52" t="e">
        <f>Table1[[#This Row],[Low Bidder 
or CM/GC]]</f>
        <v>#VALUE!</v>
      </c>
      <c r="J315" s="53" t="e">
        <f>'Standard Cost Estimate'!$I315*'Standard Cost Estimate'!$D315</f>
        <v>#VALUE!</v>
      </c>
      <c r="K315" s="55" t="e">
        <f>'Standard Cost Estimate'!$J315/J$500</f>
        <v>#VALUE!</v>
      </c>
      <c r="L315" s="52" t="e">
        <f>TRIMMEAN(Table1[[#This Row],[Low Bidder 
or CM/GC]:[Bidder 23]],2/COUNT(Table1[[#This Row],[Low Bidder 
or CM/GC]:[Bidder 23]]))</f>
        <v>#VALUE!</v>
      </c>
      <c r="M315" s="53" t="e">
        <f>IF('Standard Cost Estimate'!$D315=0,0,'Standard Cost Estimate'!$D315*'Standard Cost Estimate'!$L315)</f>
        <v>#VALUE!</v>
      </c>
      <c r="N315" s="54" t="e">
        <f>'Standard Cost Estimate'!$M315/M$500</f>
        <v>#VALUE!</v>
      </c>
      <c r="O315" s="78" t="e">
        <f>MIN(Table1[[#This Row],[Low Bidder 
or CM/GC]:[Bidder 23]])*D315</f>
        <v>#VALUE!</v>
      </c>
      <c r="P315" s="65" t="e">
        <f>Table2[[#This Row],[LB
Amount]]</f>
        <v>#VALUE!</v>
      </c>
      <c r="Q315" s="79" t="e">
        <f>MAX(Table1[[#This Row],[Low Bidder 
or CM/GC]:[Bidder 23]])*D315</f>
        <v>#VALUE!</v>
      </c>
      <c r="R315" s="33" t="e">
        <f>('Standard Cost Estimate'!$J315-'Standard Cost Estimate'!$G315)/'Standard Cost Estimate'!$G315</f>
        <v>#VALUE!</v>
      </c>
      <c r="S315" s="32" t="e">
        <f>('Standard Cost Estimate'!$J315-'Standard Cost Estimate'!$M315)/'Standard Cost Estimate'!$M315</f>
        <v>#VALUE!</v>
      </c>
      <c r="T315" s="31" t="e">
        <f>'Standard Cost Estimate'!$J315-'Standard Cost Estimate'!$G315</f>
        <v>#VALUE!</v>
      </c>
      <c r="U315" s="28" t="e">
        <f>RANK('Standard Cost Estimate'!$J315,'Standard Cost Estimate'!$J$3:$J$499)</f>
        <v>#VALUE!</v>
      </c>
      <c r="V315" s="34" t="e">
        <f>LARGE('Standard Cost Estimate'!$J$3:$J$499,COUNT(J$3:'Standard Cost Estimate'!$J315))+IF(ISNUMBER(V314),V314,0)</f>
        <v>#VALUE!</v>
      </c>
      <c r="W315" s="28" t="e">
        <f>IF(V315/J$500&lt;0.8,COUNT(V$3:V315)+1,1)</f>
        <v>#VALUE!</v>
      </c>
      <c r="X315" s="35" t="e">
        <f>IF('Standard Cost Estimate'!$U315&lt;=MAX('Standard Cost Estimate'!$W$3:$W$499),"YES","NO")</f>
        <v>#VALUE!</v>
      </c>
      <c r="Y315" s="36" t="e">
        <f>IF(AND('Standard Cost Estimate'!$X315="YES",OR('Standard Cost Estimate'!$R315&gt;0.2,'Standard Cost Estimate'!$R315&lt;-0.2)),"ANALYZE"," ")</f>
        <v>#VALUE!</v>
      </c>
      <c r="Z315" s="72" t="e">
        <f>IF(AND('Standard Cost Estimate'!$X315="YES",OR('Standard Cost Estimate'!$S315&gt;0.2,'Standard Cost Estimate'!$S315&lt;-0.2)),"ANALYZE"," ")</f>
        <v>#VALUE!</v>
      </c>
      <c r="AA315" s="67" t="e">
        <f>RANK('Standard Cost Estimate'!$G315,'Standard Cost Estimate'!$G$3:$G$499)</f>
        <v>#VALUE!</v>
      </c>
      <c r="AB315" s="68" t="e">
        <f>LARGE('Standard Cost Estimate'!$G$3:$G$499,COUNT(G$3:'Standard Cost Estimate'!$G315))+IF(ISNUMBER(AB314),AB314,0)</f>
        <v>#VALUE!</v>
      </c>
      <c r="AC315" s="67" t="e">
        <f>IF(AB315/G$500&lt;0.8,COUNT(V$3:V315)+1,1)</f>
        <v>#VALUE!</v>
      </c>
      <c r="AD315" s="93" t="e">
        <f>IF('Standard Cost Estimate'!$AA315&lt;=MAX('Standard Cost Estimate'!$AC$3:$AC$499),"YES","NO")</f>
        <v>#VALUE!</v>
      </c>
      <c r="AE315" s="94" t="e">
        <f>IF(AND('Standard Cost Estimate'!$AD315="YES",ABS('Standard Cost Estimate'!$R315)&gt;0.2),"ANALYZE"," ")</f>
        <v>#VALUE!</v>
      </c>
      <c r="AF315" s="77"/>
    </row>
    <row r="316" spans="1:32" ht="15" thickBot="1" x14ac:dyDescent="0.4">
      <c r="A316" s="50" t="e">
        <f>Table1[[#This Row],[Item Line Number]]</f>
        <v>#VALUE!</v>
      </c>
      <c r="B316" s="50" t="e">
        <f>Table1[[#This Row],[Item Number]]</f>
        <v>#VALUE!</v>
      </c>
      <c r="C316" s="51" t="e">
        <f>Table1[[#This Row],[Item Description]]</f>
        <v>#VALUE!</v>
      </c>
      <c r="D316" s="50" t="e">
        <f>Table1[[#This Row],[Quantity]]</f>
        <v>#VALUE!</v>
      </c>
      <c r="E316" s="50" t="e">
        <f>Table1[[#This Row],[Units]]</f>
        <v>#VALUE!</v>
      </c>
      <c r="F316" s="52" t="e">
        <f>Table1[[#This Row],[Engineer''s Estimate (EE)]]</f>
        <v>#VALUE!</v>
      </c>
      <c r="G316" s="53" t="e">
        <f>'Standard Cost Estimate'!$D316*'Standard Cost Estimate'!$F316</f>
        <v>#VALUE!</v>
      </c>
      <c r="H316" s="54" t="e">
        <f>'Standard Cost Estimate'!$G316/G$500</f>
        <v>#VALUE!</v>
      </c>
      <c r="I316" s="52" t="e">
        <f>Table1[[#This Row],[Low Bidder 
or CM/GC]]</f>
        <v>#VALUE!</v>
      </c>
      <c r="J316" s="53" t="e">
        <f>'Standard Cost Estimate'!$I316*'Standard Cost Estimate'!$D316</f>
        <v>#VALUE!</v>
      </c>
      <c r="K316" s="55" t="e">
        <f>'Standard Cost Estimate'!$J316/J$500</f>
        <v>#VALUE!</v>
      </c>
      <c r="L316" s="52" t="e">
        <f>TRIMMEAN(Table1[[#This Row],[Low Bidder 
or CM/GC]:[Bidder 23]],2/COUNT(Table1[[#This Row],[Low Bidder 
or CM/GC]:[Bidder 23]]))</f>
        <v>#VALUE!</v>
      </c>
      <c r="M316" s="53" t="e">
        <f>IF('Standard Cost Estimate'!$D316=0,0,'Standard Cost Estimate'!$D316*'Standard Cost Estimate'!$L316)</f>
        <v>#VALUE!</v>
      </c>
      <c r="N316" s="54" t="e">
        <f>'Standard Cost Estimate'!$M316/M$500</f>
        <v>#VALUE!</v>
      </c>
      <c r="O316" s="78" t="e">
        <f>MIN(Table1[[#This Row],[Low Bidder 
or CM/GC]:[Bidder 23]])*D316</f>
        <v>#VALUE!</v>
      </c>
      <c r="P316" s="65" t="e">
        <f>Table2[[#This Row],[LB
Amount]]</f>
        <v>#VALUE!</v>
      </c>
      <c r="Q316" s="79" t="e">
        <f>MAX(Table1[[#This Row],[Low Bidder 
or CM/GC]:[Bidder 23]])*D316</f>
        <v>#VALUE!</v>
      </c>
      <c r="R316" s="33" t="e">
        <f>('Standard Cost Estimate'!$J316-'Standard Cost Estimate'!$G316)/'Standard Cost Estimate'!$G316</f>
        <v>#VALUE!</v>
      </c>
      <c r="S316" s="32" t="e">
        <f>('Standard Cost Estimate'!$J316-'Standard Cost Estimate'!$M316)/'Standard Cost Estimate'!$M316</f>
        <v>#VALUE!</v>
      </c>
      <c r="T316" s="31" t="e">
        <f>'Standard Cost Estimate'!$J316-'Standard Cost Estimate'!$G316</f>
        <v>#VALUE!</v>
      </c>
      <c r="U316" s="28" t="e">
        <f>RANK('Standard Cost Estimate'!$J316,'Standard Cost Estimate'!$J$3:$J$499)</f>
        <v>#VALUE!</v>
      </c>
      <c r="V316" s="34" t="e">
        <f>LARGE('Standard Cost Estimate'!$J$3:$J$499,COUNT(J$3:'Standard Cost Estimate'!$J316))+IF(ISNUMBER(V315),V315,0)</f>
        <v>#VALUE!</v>
      </c>
      <c r="W316" s="28" t="e">
        <f>IF(V316/J$500&lt;0.8,COUNT(V$3:V316)+1,1)</f>
        <v>#VALUE!</v>
      </c>
      <c r="X316" s="35" t="e">
        <f>IF('Standard Cost Estimate'!$U316&lt;=MAX('Standard Cost Estimate'!$W$3:$W$499),"YES","NO")</f>
        <v>#VALUE!</v>
      </c>
      <c r="Y316" s="36" t="e">
        <f>IF(AND('Standard Cost Estimate'!$X316="YES",OR('Standard Cost Estimate'!$R316&gt;0.2,'Standard Cost Estimate'!$R316&lt;-0.2)),"ANALYZE"," ")</f>
        <v>#VALUE!</v>
      </c>
      <c r="Z316" s="72" t="e">
        <f>IF(AND('Standard Cost Estimate'!$X316="YES",OR('Standard Cost Estimate'!$S316&gt;0.2,'Standard Cost Estimate'!$S316&lt;-0.2)),"ANALYZE"," ")</f>
        <v>#VALUE!</v>
      </c>
      <c r="AA316" s="67" t="e">
        <f>RANK('Standard Cost Estimate'!$G316,'Standard Cost Estimate'!$G$3:$G$499)</f>
        <v>#VALUE!</v>
      </c>
      <c r="AB316" s="68" t="e">
        <f>LARGE('Standard Cost Estimate'!$G$3:$G$499,COUNT(G$3:'Standard Cost Estimate'!$G316))+IF(ISNUMBER(AB315),AB315,0)</f>
        <v>#VALUE!</v>
      </c>
      <c r="AC316" s="67" t="e">
        <f>IF(AB316/G$500&lt;0.8,COUNT(V$3:V316)+1,1)</f>
        <v>#VALUE!</v>
      </c>
      <c r="AD316" s="93" t="e">
        <f>IF('Standard Cost Estimate'!$AA316&lt;=MAX('Standard Cost Estimate'!$AC$3:$AC$499),"YES","NO")</f>
        <v>#VALUE!</v>
      </c>
      <c r="AE316" s="94" t="e">
        <f>IF(AND('Standard Cost Estimate'!$AD316="YES",ABS('Standard Cost Estimate'!$R316)&gt;0.2),"ANALYZE"," ")</f>
        <v>#VALUE!</v>
      </c>
      <c r="AF316" s="77"/>
    </row>
    <row r="317" spans="1:32" ht="15" thickBot="1" x14ac:dyDescent="0.4">
      <c r="A317" s="50" t="e">
        <f>Table1[[#This Row],[Item Line Number]]</f>
        <v>#VALUE!</v>
      </c>
      <c r="B317" s="50" t="e">
        <f>Table1[[#This Row],[Item Number]]</f>
        <v>#VALUE!</v>
      </c>
      <c r="C317" s="51" t="e">
        <f>Table1[[#This Row],[Item Description]]</f>
        <v>#VALUE!</v>
      </c>
      <c r="D317" s="50" t="e">
        <f>Table1[[#This Row],[Quantity]]</f>
        <v>#VALUE!</v>
      </c>
      <c r="E317" s="50" t="e">
        <f>Table1[[#This Row],[Units]]</f>
        <v>#VALUE!</v>
      </c>
      <c r="F317" s="52" t="e">
        <f>Table1[[#This Row],[Engineer''s Estimate (EE)]]</f>
        <v>#VALUE!</v>
      </c>
      <c r="G317" s="53" t="e">
        <f>'Standard Cost Estimate'!$D317*'Standard Cost Estimate'!$F317</f>
        <v>#VALUE!</v>
      </c>
      <c r="H317" s="54" t="e">
        <f>'Standard Cost Estimate'!$G317/G$500</f>
        <v>#VALUE!</v>
      </c>
      <c r="I317" s="52" t="e">
        <f>Table1[[#This Row],[Low Bidder 
or CM/GC]]</f>
        <v>#VALUE!</v>
      </c>
      <c r="J317" s="53" t="e">
        <f>'Standard Cost Estimate'!$I317*'Standard Cost Estimate'!$D317</f>
        <v>#VALUE!</v>
      </c>
      <c r="K317" s="55" t="e">
        <f>'Standard Cost Estimate'!$J317/J$500</f>
        <v>#VALUE!</v>
      </c>
      <c r="L317" s="52" t="e">
        <f>TRIMMEAN(Table1[[#This Row],[Low Bidder 
or CM/GC]:[Bidder 23]],2/COUNT(Table1[[#This Row],[Low Bidder 
or CM/GC]:[Bidder 23]]))</f>
        <v>#VALUE!</v>
      </c>
      <c r="M317" s="53" t="e">
        <f>IF('Standard Cost Estimate'!$D317=0,0,'Standard Cost Estimate'!$D317*'Standard Cost Estimate'!$L317)</f>
        <v>#VALUE!</v>
      </c>
      <c r="N317" s="54" t="e">
        <f>'Standard Cost Estimate'!$M317/M$500</f>
        <v>#VALUE!</v>
      </c>
      <c r="O317" s="78" t="e">
        <f>MIN(Table1[[#This Row],[Low Bidder 
or CM/GC]:[Bidder 23]])*D317</f>
        <v>#VALUE!</v>
      </c>
      <c r="P317" s="65" t="e">
        <f>Table2[[#This Row],[LB
Amount]]</f>
        <v>#VALUE!</v>
      </c>
      <c r="Q317" s="79" t="e">
        <f>MAX(Table1[[#This Row],[Low Bidder 
or CM/GC]:[Bidder 23]])*D317</f>
        <v>#VALUE!</v>
      </c>
      <c r="R317" s="33" t="e">
        <f>('Standard Cost Estimate'!$J317-'Standard Cost Estimate'!$G317)/'Standard Cost Estimate'!$G317</f>
        <v>#VALUE!</v>
      </c>
      <c r="S317" s="32" t="e">
        <f>('Standard Cost Estimate'!$J317-'Standard Cost Estimate'!$M317)/'Standard Cost Estimate'!$M317</f>
        <v>#VALUE!</v>
      </c>
      <c r="T317" s="31" t="e">
        <f>'Standard Cost Estimate'!$J317-'Standard Cost Estimate'!$G317</f>
        <v>#VALUE!</v>
      </c>
      <c r="U317" s="28" t="e">
        <f>RANK('Standard Cost Estimate'!$J317,'Standard Cost Estimate'!$J$3:$J$499)</f>
        <v>#VALUE!</v>
      </c>
      <c r="V317" s="34" t="e">
        <f>LARGE('Standard Cost Estimate'!$J$3:$J$499,COUNT(J$3:'Standard Cost Estimate'!$J317))+IF(ISNUMBER(V316),V316,0)</f>
        <v>#VALUE!</v>
      </c>
      <c r="W317" s="28" t="e">
        <f>IF(V317/J$500&lt;0.8,COUNT(V$3:V317)+1,1)</f>
        <v>#VALUE!</v>
      </c>
      <c r="X317" s="35" t="e">
        <f>IF('Standard Cost Estimate'!$U317&lt;=MAX('Standard Cost Estimate'!$W$3:$W$499),"YES","NO")</f>
        <v>#VALUE!</v>
      </c>
      <c r="Y317" s="36" t="e">
        <f>IF(AND('Standard Cost Estimate'!$X317="YES",OR('Standard Cost Estimate'!$R317&gt;0.2,'Standard Cost Estimate'!$R317&lt;-0.2)),"ANALYZE"," ")</f>
        <v>#VALUE!</v>
      </c>
      <c r="Z317" s="72" t="e">
        <f>IF(AND('Standard Cost Estimate'!$X317="YES",OR('Standard Cost Estimate'!$S317&gt;0.2,'Standard Cost Estimate'!$S317&lt;-0.2)),"ANALYZE"," ")</f>
        <v>#VALUE!</v>
      </c>
      <c r="AA317" s="67" t="e">
        <f>RANK('Standard Cost Estimate'!$G317,'Standard Cost Estimate'!$G$3:$G$499)</f>
        <v>#VALUE!</v>
      </c>
      <c r="AB317" s="68" t="e">
        <f>LARGE('Standard Cost Estimate'!$G$3:$G$499,COUNT(G$3:'Standard Cost Estimate'!$G317))+IF(ISNUMBER(AB316),AB316,0)</f>
        <v>#VALUE!</v>
      </c>
      <c r="AC317" s="67" t="e">
        <f>IF(AB317/G$500&lt;0.8,COUNT(V$3:V317)+1,1)</f>
        <v>#VALUE!</v>
      </c>
      <c r="AD317" s="93" t="e">
        <f>IF('Standard Cost Estimate'!$AA317&lt;=MAX('Standard Cost Estimate'!$AC$3:$AC$499),"YES","NO")</f>
        <v>#VALUE!</v>
      </c>
      <c r="AE317" s="94" t="e">
        <f>IF(AND('Standard Cost Estimate'!$AD317="YES",ABS('Standard Cost Estimate'!$R317)&gt;0.2),"ANALYZE"," ")</f>
        <v>#VALUE!</v>
      </c>
      <c r="AF317" s="77"/>
    </row>
    <row r="318" spans="1:32" ht="15" thickBot="1" x14ac:dyDescent="0.4">
      <c r="A318" s="50" t="e">
        <f>Table1[[#This Row],[Item Line Number]]</f>
        <v>#VALUE!</v>
      </c>
      <c r="B318" s="50" t="e">
        <f>Table1[[#This Row],[Item Number]]</f>
        <v>#VALUE!</v>
      </c>
      <c r="C318" s="51" t="e">
        <f>Table1[[#This Row],[Item Description]]</f>
        <v>#VALUE!</v>
      </c>
      <c r="D318" s="50" t="e">
        <f>Table1[[#This Row],[Quantity]]</f>
        <v>#VALUE!</v>
      </c>
      <c r="E318" s="50" t="e">
        <f>Table1[[#This Row],[Units]]</f>
        <v>#VALUE!</v>
      </c>
      <c r="F318" s="52" t="e">
        <f>Table1[[#This Row],[Engineer''s Estimate (EE)]]</f>
        <v>#VALUE!</v>
      </c>
      <c r="G318" s="53" t="e">
        <f>'Standard Cost Estimate'!$D318*'Standard Cost Estimate'!$F318</f>
        <v>#VALUE!</v>
      </c>
      <c r="H318" s="54" t="e">
        <f>'Standard Cost Estimate'!$G318/G$500</f>
        <v>#VALUE!</v>
      </c>
      <c r="I318" s="52" t="e">
        <f>Table1[[#This Row],[Low Bidder 
or CM/GC]]</f>
        <v>#VALUE!</v>
      </c>
      <c r="J318" s="53" t="e">
        <f>'Standard Cost Estimate'!$I318*'Standard Cost Estimate'!$D318</f>
        <v>#VALUE!</v>
      </c>
      <c r="K318" s="55" t="e">
        <f>'Standard Cost Estimate'!$J318/J$500</f>
        <v>#VALUE!</v>
      </c>
      <c r="L318" s="52" t="e">
        <f>TRIMMEAN(Table1[[#This Row],[Low Bidder 
or CM/GC]:[Bidder 23]],2/COUNT(Table1[[#This Row],[Low Bidder 
or CM/GC]:[Bidder 23]]))</f>
        <v>#VALUE!</v>
      </c>
      <c r="M318" s="53" t="e">
        <f>IF('Standard Cost Estimate'!$D318=0,0,'Standard Cost Estimate'!$D318*'Standard Cost Estimate'!$L318)</f>
        <v>#VALUE!</v>
      </c>
      <c r="N318" s="54" t="e">
        <f>'Standard Cost Estimate'!$M318/M$500</f>
        <v>#VALUE!</v>
      </c>
      <c r="O318" s="78" t="e">
        <f>MIN(Table1[[#This Row],[Low Bidder 
or CM/GC]:[Bidder 23]])*D318</f>
        <v>#VALUE!</v>
      </c>
      <c r="P318" s="65" t="e">
        <f>Table2[[#This Row],[LB
Amount]]</f>
        <v>#VALUE!</v>
      </c>
      <c r="Q318" s="79" t="e">
        <f>MAX(Table1[[#This Row],[Low Bidder 
or CM/GC]:[Bidder 23]])*D318</f>
        <v>#VALUE!</v>
      </c>
      <c r="R318" s="33" t="e">
        <f>('Standard Cost Estimate'!$J318-'Standard Cost Estimate'!$G318)/'Standard Cost Estimate'!$G318</f>
        <v>#VALUE!</v>
      </c>
      <c r="S318" s="32" t="e">
        <f>('Standard Cost Estimate'!$J318-'Standard Cost Estimate'!$M318)/'Standard Cost Estimate'!$M318</f>
        <v>#VALUE!</v>
      </c>
      <c r="T318" s="31" t="e">
        <f>'Standard Cost Estimate'!$J318-'Standard Cost Estimate'!$G318</f>
        <v>#VALUE!</v>
      </c>
      <c r="U318" s="28" t="e">
        <f>RANK('Standard Cost Estimate'!$J318,'Standard Cost Estimate'!$J$3:$J$499)</f>
        <v>#VALUE!</v>
      </c>
      <c r="V318" s="34" t="e">
        <f>LARGE('Standard Cost Estimate'!$J$3:$J$499,COUNT(J$3:'Standard Cost Estimate'!$J318))+IF(ISNUMBER(V317),V317,0)</f>
        <v>#VALUE!</v>
      </c>
      <c r="W318" s="28" t="e">
        <f>IF(V318/J$500&lt;0.8,COUNT(V$3:V318)+1,1)</f>
        <v>#VALUE!</v>
      </c>
      <c r="X318" s="35" t="e">
        <f>IF('Standard Cost Estimate'!$U318&lt;=MAX('Standard Cost Estimate'!$W$3:$W$499),"YES","NO")</f>
        <v>#VALUE!</v>
      </c>
      <c r="Y318" s="36" t="e">
        <f>IF(AND('Standard Cost Estimate'!$X318="YES",OR('Standard Cost Estimate'!$R318&gt;0.2,'Standard Cost Estimate'!$R318&lt;-0.2)),"ANALYZE"," ")</f>
        <v>#VALUE!</v>
      </c>
      <c r="Z318" s="72" t="e">
        <f>IF(AND('Standard Cost Estimate'!$X318="YES",OR('Standard Cost Estimate'!$S318&gt;0.2,'Standard Cost Estimate'!$S318&lt;-0.2)),"ANALYZE"," ")</f>
        <v>#VALUE!</v>
      </c>
      <c r="AA318" s="67" t="e">
        <f>RANK('Standard Cost Estimate'!$G318,'Standard Cost Estimate'!$G$3:$G$499)</f>
        <v>#VALUE!</v>
      </c>
      <c r="AB318" s="68" t="e">
        <f>LARGE('Standard Cost Estimate'!$G$3:$G$499,COUNT(G$3:'Standard Cost Estimate'!$G318))+IF(ISNUMBER(AB317),AB317,0)</f>
        <v>#VALUE!</v>
      </c>
      <c r="AC318" s="67" t="e">
        <f>IF(AB318/G$500&lt;0.8,COUNT(V$3:V318)+1,1)</f>
        <v>#VALUE!</v>
      </c>
      <c r="AD318" s="93" t="e">
        <f>IF('Standard Cost Estimate'!$AA318&lt;=MAX('Standard Cost Estimate'!$AC$3:$AC$499),"YES","NO")</f>
        <v>#VALUE!</v>
      </c>
      <c r="AE318" s="94" t="e">
        <f>IF(AND('Standard Cost Estimate'!$AD318="YES",ABS('Standard Cost Estimate'!$R318)&gt;0.2),"ANALYZE"," ")</f>
        <v>#VALUE!</v>
      </c>
      <c r="AF318" s="77"/>
    </row>
    <row r="319" spans="1:32" ht="15" thickBot="1" x14ac:dyDescent="0.4">
      <c r="A319" s="50" t="e">
        <f>Table1[[#This Row],[Item Line Number]]</f>
        <v>#VALUE!</v>
      </c>
      <c r="B319" s="50" t="e">
        <f>Table1[[#This Row],[Item Number]]</f>
        <v>#VALUE!</v>
      </c>
      <c r="C319" s="51" t="e">
        <f>Table1[[#This Row],[Item Description]]</f>
        <v>#VALUE!</v>
      </c>
      <c r="D319" s="50" t="e">
        <f>Table1[[#This Row],[Quantity]]</f>
        <v>#VALUE!</v>
      </c>
      <c r="E319" s="50" t="e">
        <f>Table1[[#This Row],[Units]]</f>
        <v>#VALUE!</v>
      </c>
      <c r="F319" s="52" t="e">
        <f>Table1[[#This Row],[Engineer''s Estimate (EE)]]</f>
        <v>#VALUE!</v>
      </c>
      <c r="G319" s="53" t="e">
        <f>'Standard Cost Estimate'!$D319*'Standard Cost Estimate'!$F319</f>
        <v>#VALUE!</v>
      </c>
      <c r="H319" s="54" t="e">
        <f>'Standard Cost Estimate'!$G319/G$500</f>
        <v>#VALUE!</v>
      </c>
      <c r="I319" s="52" t="e">
        <f>Table1[[#This Row],[Low Bidder 
or CM/GC]]</f>
        <v>#VALUE!</v>
      </c>
      <c r="J319" s="53" t="e">
        <f>'Standard Cost Estimate'!$I319*'Standard Cost Estimate'!$D319</f>
        <v>#VALUE!</v>
      </c>
      <c r="K319" s="55" t="e">
        <f>'Standard Cost Estimate'!$J319/J$500</f>
        <v>#VALUE!</v>
      </c>
      <c r="L319" s="52" t="e">
        <f>TRIMMEAN(Table1[[#This Row],[Low Bidder 
or CM/GC]:[Bidder 23]],2/COUNT(Table1[[#This Row],[Low Bidder 
or CM/GC]:[Bidder 23]]))</f>
        <v>#VALUE!</v>
      </c>
      <c r="M319" s="53" t="e">
        <f>IF('Standard Cost Estimate'!$D319=0,0,'Standard Cost Estimate'!$D319*'Standard Cost Estimate'!$L319)</f>
        <v>#VALUE!</v>
      </c>
      <c r="N319" s="54" t="e">
        <f>'Standard Cost Estimate'!$M319/M$500</f>
        <v>#VALUE!</v>
      </c>
      <c r="O319" s="78" t="e">
        <f>MIN(Table1[[#This Row],[Low Bidder 
or CM/GC]:[Bidder 23]])*D319</f>
        <v>#VALUE!</v>
      </c>
      <c r="P319" s="65" t="e">
        <f>Table2[[#This Row],[LB
Amount]]</f>
        <v>#VALUE!</v>
      </c>
      <c r="Q319" s="79" t="e">
        <f>MAX(Table1[[#This Row],[Low Bidder 
or CM/GC]:[Bidder 23]])*D319</f>
        <v>#VALUE!</v>
      </c>
      <c r="R319" s="33" t="e">
        <f>('Standard Cost Estimate'!$J319-'Standard Cost Estimate'!$G319)/'Standard Cost Estimate'!$G319</f>
        <v>#VALUE!</v>
      </c>
      <c r="S319" s="32" t="e">
        <f>('Standard Cost Estimate'!$J319-'Standard Cost Estimate'!$M319)/'Standard Cost Estimate'!$M319</f>
        <v>#VALUE!</v>
      </c>
      <c r="T319" s="31" t="e">
        <f>'Standard Cost Estimate'!$J319-'Standard Cost Estimate'!$G319</f>
        <v>#VALUE!</v>
      </c>
      <c r="U319" s="28" t="e">
        <f>RANK('Standard Cost Estimate'!$J319,'Standard Cost Estimate'!$J$3:$J$499)</f>
        <v>#VALUE!</v>
      </c>
      <c r="V319" s="34" t="e">
        <f>LARGE('Standard Cost Estimate'!$J$3:$J$499,COUNT(J$3:'Standard Cost Estimate'!$J319))+IF(ISNUMBER(V318),V318,0)</f>
        <v>#VALUE!</v>
      </c>
      <c r="W319" s="28" t="e">
        <f>IF(V319/J$500&lt;0.8,COUNT(V$3:V319)+1,1)</f>
        <v>#VALUE!</v>
      </c>
      <c r="X319" s="35" t="e">
        <f>IF('Standard Cost Estimate'!$U319&lt;=MAX('Standard Cost Estimate'!$W$3:$W$499),"YES","NO")</f>
        <v>#VALUE!</v>
      </c>
      <c r="Y319" s="36" t="e">
        <f>IF(AND('Standard Cost Estimate'!$X319="YES",OR('Standard Cost Estimate'!$R319&gt;0.2,'Standard Cost Estimate'!$R319&lt;-0.2)),"ANALYZE"," ")</f>
        <v>#VALUE!</v>
      </c>
      <c r="Z319" s="72" t="e">
        <f>IF(AND('Standard Cost Estimate'!$X319="YES",OR('Standard Cost Estimate'!$S319&gt;0.2,'Standard Cost Estimate'!$S319&lt;-0.2)),"ANALYZE"," ")</f>
        <v>#VALUE!</v>
      </c>
      <c r="AA319" s="67" t="e">
        <f>RANK('Standard Cost Estimate'!$G319,'Standard Cost Estimate'!$G$3:$G$499)</f>
        <v>#VALUE!</v>
      </c>
      <c r="AB319" s="68" t="e">
        <f>LARGE('Standard Cost Estimate'!$G$3:$G$499,COUNT(G$3:'Standard Cost Estimate'!$G319))+IF(ISNUMBER(AB318),AB318,0)</f>
        <v>#VALUE!</v>
      </c>
      <c r="AC319" s="67" t="e">
        <f>IF(AB319/G$500&lt;0.8,COUNT(V$3:V319)+1,1)</f>
        <v>#VALUE!</v>
      </c>
      <c r="AD319" s="93" t="e">
        <f>IF('Standard Cost Estimate'!$AA319&lt;=MAX('Standard Cost Estimate'!$AC$3:$AC$499),"YES","NO")</f>
        <v>#VALUE!</v>
      </c>
      <c r="AE319" s="94" t="e">
        <f>IF(AND('Standard Cost Estimate'!$AD319="YES",ABS('Standard Cost Estimate'!$R319)&gt;0.2),"ANALYZE"," ")</f>
        <v>#VALUE!</v>
      </c>
      <c r="AF319" s="77"/>
    </row>
    <row r="320" spans="1:32" ht="15" thickBot="1" x14ac:dyDescent="0.4">
      <c r="A320" s="50" t="e">
        <f>Table1[[#This Row],[Item Line Number]]</f>
        <v>#VALUE!</v>
      </c>
      <c r="B320" s="50" t="e">
        <f>Table1[[#This Row],[Item Number]]</f>
        <v>#VALUE!</v>
      </c>
      <c r="C320" s="51" t="e">
        <f>Table1[[#This Row],[Item Description]]</f>
        <v>#VALUE!</v>
      </c>
      <c r="D320" s="50" t="e">
        <f>Table1[[#This Row],[Quantity]]</f>
        <v>#VALUE!</v>
      </c>
      <c r="E320" s="50" t="e">
        <f>Table1[[#This Row],[Units]]</f>
        <v>#VALUE!</v>
      </c>
      <c r="F320" s="52" t="e">
        <f>Table1[[#This Row],[Engineer''s Estimate (EE)]]</f>
        <v>#VALUE!</v>
      </c>
      <c r="G320" s="53" t="e">
        <f>'Standard Cost Estimate'!$D320*'Standard Cost Estimate'!$F320</f>
        <v>#VALUE!</v>
      </c>
      <c r="H320" s="54" t="e">
        <f>'Standard Cost Estimate'!$G320/G$500</f>
        <v>#VALUE!</v>
      </c>
      <c r="I320" s="52" t="e">
        <f>Table1[[#This Row],[Low Bidder 
or CM/GC]]</f>
        <v>#VALUE!</v>
      </c>
      <c r="J320" s="53" t="e">
        <f>'Standard Cost Estimate'!$I320*'Standard Cost Estimate'!$D320</f>
        <v>#VALUE!</v>
      </c>
      <c r="K320" s="55" t="e">
        <f>'Standard Cost Estimate'!$J320/J$500</f>
        <v>#VALUE!</v>
      </c>
      <c r="L320" s="52" t="e">
        <f>TRIMMEAN(Table1[[#This Row],[Low Bidder 
or CM/GC]:[Bidder 23]],2/COUNT(Table1[[#This Row],[Low Bidder 
or CM/GC]:[Bidder 23]]))</f>
        <v>#VALUE!</v>
      </c>
      <c r="M320" s="53" t="e">
        <f>IF('Standard Cost Estimate'!$D320=0,0,'Standard Cost Estimate'!$D320*'Standard Cost Estimate'!$L320)</f>
        <v>#VALUE!</v>
      </c>
      <c r="N320" s="54" t="e">
        <f>'Standard Cost Estimate'!$M320/M$500</f>
        <v>#VALUE!</v>
      </c>
      <c r="O320" s="78" t="e">
        <f>MIN(Table1[[#This Row],[Low Bidder 
or CM/GC]:[Bidder 23]])*D320</f>
        <v>#VALUE!</v>
      </c>
      <c r="P320" s="65" t="e">
        <f>Table2[[#This Row],[LB
Amount]]</f>
        <v>#VALUE!</v>
      </c>
      <c r="Q320" s="79" t="e">
        <f>MAX(Table1[[#This Row],[Low Bidder 
or CM/GC]:[Bidder 23]])*D320</f>
        <v>#VALUE!</v>
      </c>
      <c r="R320" s="33" t="e">
        <f>('Standard Cost Estimate'!$J320-'Standard Cost Estimate'!$G320)/'Standard Cost Estimate'!$G320</f>
        <v>#VALUE!</v>
      </c>
      <c r="S320" s="32" t="e">
        <f>('Standard Cost Estimate'!$J320-'Standard Cost Estimate'!$M320)/'Standard Cost Estimate'!$M320</f>
        <v>#VALUE!</v>
      </c>
      <c r="T320" s="31" t="e">
        <f>'Standard Cost Estimate'!$J320-'Standard Cost Estimate'!$G320</f>
        <v>#VALUE!</v>
      </c>
      <c r="U320" s="28" t="e">
        <f>RANK('Standard Cost Estimate'!$J320,'Standard Cost Estimate'!$J$3:$J$499)</f>
        <v>#VALUE!</v>
      </c>
      <c r="V320" s="34" t="e">
        <f>LARGE('Standard Cost Estimate'!$J$3:$J$499,COUNT(J$3:'Standard Cost Estimate'!$J320))+IF(ISNUMBER(V319),V319,0)</f>
        <v>#VALUE!</v>
      </c>
      <c r="W320" s="28" t="e">
        <f>IF(V320/J$500&lt;0.8,COUNT(V$3:V320)+1,1)</f>
        <v>#VALUE!</v>
      </c>
      <c r="X320" s="35" t="e">
        <f>IF('Standard Cost Estimate'!$U320&lt;=MAX('Standard Cost Estimate'!$W$3:$W$499),"YES","NO")</f>
        <v>#VALUE!</v>
      </c>
      <c r="Y320" s="36" t="e">
        <f>IF(AND('Standard Cost Estimate'!$X320="YES",OR('Standard Cost Estimate'!$R320&gt;0.2,'Standard Cost Estimate'!$R320&lt;-0.2)),"ANALYZE"," ")</f>
        <v>#VALUE!</v>
      </c>
      <c r="Z320" s="72" t="e">
        <f>IF(AND('Standard Cost Estimate'!$X320="YES",OR('Standard Cost Estimate'!$S320&gt;0.2,'Standard Cost Estimate'!$S320&lt;-0.2)),"ANALYZE"," ")</f>
        <v>#VALUE!</v>
      </c>
      <c r="AA320" s="67" t="e">
        <f>RANK('Standard Cost Estimate'!$G320,'Standard Cost Estimate'!$G$3:$G$499)</f>
        <v>#VALUE!</v>
      </c>
      <c r="AB320" s="68" t="e">
        <f>LARGE('Standard Cost Estimate'!$G$3:$G$499,COUNT(G$3:'Standard Cost Estimate'!$G320))+IF(ISNUMBER(AB319),AB319,0)</f>
        <v>#VALUE!</v>
      </c>
      <c r="AC320" s="67" t="e">
        <f>IF(AB320/G$500&lt;0.8,COUNT(V$3:V320)+1,1)</f>
        <v>#VALUE!</v>
      </c>
      <c r="AD320" s="93" t="e">
        <f>IF('Standard Cost Estimate'!$AA320&lt;=MAX('Standard Cost Estimate'!$AC$3:$AC$499),"YES","NO")</f>
        <v>#VALUE!</v>
      </c>
      <c r="AE320" s="94" t="e">
        <f>IF(AND('Standard Cost Estimate'!$AD320="YES",ABS('Standard Cost Estimate'!$R320)&gt;0.2),"ANALYZE"," ")</f>
        <v>#VALUE!</v>
      </c>
      <c r="AF320" s="77"/>
    </row>
    <row r="321" spans="1:32" ht="15" thickBot="1" x14ac:dyDescent="0.4">
      <c r="A321" s="50" t="e">
        <f>Table1[[#This Row],[Item Line Number]]</f>
        <v>#VALUE!</v>
      </c>
      <c r="B321" s="50" t="e">
        <f>Table1[[#This Row],[Item Number]]</f>
        <v>#VALUE!</v>
      </c>
      <c r="C321" s="51" t="e">
        <f>Table1[[#This Row],[Item Description]]</f>
        <v>#VALUE!</v>
      </c>
      <c r="D321" s="50" t="e">
        <f>Table1[[#This Row],[Quantity]]</f>
        <v>#VALUE!</v>
      </c>
      <c r="E321" s="50" t="e">
        <f>Table1[[#This Row],[Units]]</f>
        <v>#VALUE!</v>
      </c>
      <c r="F321" s="52" t="e">
        <f>Table1[[#This Row],[Engineer''s Estimate (EE)]]</f>
        <v>#VALUE!</v>
      </c>
      <c r="G321" s="53" t="e">
        <f>'Standard Cost Estimate'!$D321*'Standard Cost Estimate'!$F321</f>
        <v>#VALUE!</v>
      </c>
      <c r="H321" s="54" t="e">
        <f>'Standard Cost Estimate'!$G321/G$500</f>
        <v>#VALUE!</v>
      </c>
      <c r="I321" s="52" t="e">
        <f>Table1[[#This Row],[Low Bidder 
or CM/GC]]</f>
        <v>#VALUE!</v>
      </c>
      <c r="J321" s="53" t="e">
        <f>'Standard Cost Estimate'!$I321*'Standard Cost Estimate'!$D321</f>
        <v>#VALUE!</v>
      </c>
      <c r="K321" s="55" t="e">
        <f>'Standard Cost Estimate'!$J321/J$500</f>
        <v>#VALUE!</v>
      </c>
      <c r="L321" s="52" t="e">
        <f>TRIMMEAN(Table1[[#This Row],[Low Bidder 
or CM/GC]:[Bidder 23]],2/COUNT(Table1[[#This Row],[Low Bidder 
or CM/GC]:[Bidder 23]]))</f>
        <v>#VALUE!</v>
      </c>
      <c r="M321" s="53" t="e">
        <f>IF('Standard Cost Estimate'!$D321=0,0,'Standard Cost Estimate'!$D321*'Standard Cost Estimate'!$L321)</f>
        <v>#VALUE!</v>
      </c>
      <c r="N321" s="54" t="e">
        <f>'Standard Cost Estimate'!$M321/M$500</f>
        <v>#VALUE!</v>
      </c>
      <c r="O321" s="78" t="e">
        <f>MIN(Table1[[#This Row],[Low Bidder 
or CM/GC]:[Bidder 23]])*D321</f>
        <v>#VALUE!</v>
      </c>
      <c r="P321" s="65" t="e">
        <f>Table2[[#This Row],[LB
Amount]]</f>
        <v>#VALUE!</v>
      </c>
      <c r="Q321" s="79" t="e">
        <f>MAX(Table1[[#This Row],[Low Bidder 
or CM/GC]:[Bidder 23]])*D321</f>
        <v>#VALUE!</v>
      </c>
      <c r="R321" s="33" t="e">
        <f>('Standard Cost Estimate'!$J321-'Standard Cost Estimate'!$G321)/'Standard Cost Estimate'!$G321</f>
        <v>#VALUE!</v>
      </c>
      <c r="S321" s="32" t="e">
        <f>('Standard Cost Estimate'!$J321-'Standard Cost Estimate'!$M321)/'Standard Cost Estimate'!$M321</f>
        <v>#VALUE!</v>
      </c>
      <c r="T321" s="31" t="e">
        <f>'Standard Cost Estimate'!$J321-'Standard Cost Estimate'!$G321</f>
        <v>#VALUE!</v>
      </c>
      <c r="U321" s="28" t="e">
        <f>RANK('Standard Cost Estimate'!$J321,'Standard Cost Estimate'!$J$3:$J$499)</f>
        <v>#VALUE!</v>
      </c>
      <c r="V321" s="34" t="e">
        <f>LARGE('Standard Cost Estimate'!$J$3:$J$499,COUNT(J$3:'Standard Cost Estimate'!$J321))+IF(ISNUMBER(V320),V320,0)</f>
        <v>#VALUE!</v>
      </c>
      <c r="W321" s="28" t="e">
        <f>IF(V321/J$500&lt;0.8,COUNT(V$3:V321)+1,1)</f>
        <v>#VALUE!</v>
      </c>
      <c r="X321" s="35" t="e">
        <f>IF('Standard Cost Estimate'!$U321&lt;=MAX('Standard Cost Estimate'!$W$3:$W$499),"YES","NO")</f>
        <v>#VALUE!</v>
      </c>
      <c r="Y321" s="36" t="e">
        <f>IF(AND('Standard Cost Estimate'!$X321="YES",OR('Standard Cost Estimate'!$R321&gt;0.2,'Standard Cost Estimate'!$R321&lt;-0.2)),"ANALYZE"," ")</f>
        <v>#VALUE!</v>
      </c>
      <c r="Z321" s="72" t="e">
        <f>IF(AND('Standard Cost Estimate'!$X321="YES",OR('Standard Cost Estimate'!$S321&gt;0.2,'Standard Cost Estimate'!$S321&lt;-0.2)),"ANALYZE"," ")</f>
        <v>#VALUE!</v>
      </c>
      <c r="AA321" s="67" t="e">
        <f>RANK('Standard Cost Estimate'!$G321,'Standard Cost Estimate'!$G$3:$G$499)</f>
        <v>#VALUE!</v>
      </c>
      <c r="AB321" s="68" t="e">
        <f>LARGE('Standard Cost Estimate'!$G$3:$G$499,COUNT(G$3:'Standard Cost Estimate'!$G321))+IF(ISNUMBER(AB320),AB320,0)</f>
        <v>#VALUE!</v>
      </c>
      <c r="AC321" s="67" t="e">
        <f>IF(AB321/G$500&lt;0.8,COUNT(V$3:V321)+1,1)</f>
        <v>#VALUE!</v>
      </c>
      <c r="AD321" s="93" t="e">
        <f>IF('Standard Cost Estimate'!$AA321&lt;=MAX('Standard Cost Estimate'!$AC$3:$AC$499),"YES","NO")</f>
        <v>#VALUE!</v>
      </c>
      <c r="AE321" s="94" t="e">
        <f>IF(AND('Standard Cost Estimate'!$AD321="YES",ABS('Standard Cost Estimate'!$R321)&gt;0.2),"ANALYZE"," ")</f>
        <v>#VALUE!</v>
      </c>
      <c r="AF321" s="77"/>
    </row>
    <row r="322" spans="1:32" ht="15" thickBot="1" x14ac:dyDescent="0.4">
      <c r="A322" s="50" t="e">
        <f>Table1[[#This Row],[Item Line Number]]</f>
        <v>#VALUE!</v>
      </c>
      <c r="B322" s="50" t="e">
        <f>Table1[[#This Row],[Item Number]]</f>
        <v>#VALUE!</v>
      </c>
      <c r="C322" s="51" t="e">
        <f>Table1[[#This Row],[Item Description]]</f>
        <v>#VALUE!</v>
      </c>
      <c r="D322" s="50" t="e">
        <f>Table1[[#This Row],[Quantity]]</f>
        <v>#VALUE!</v>
      </c>
      <c r="E322" s="50" t="e">
        <f>Table1[[#This Row],[Units]]</f>
        <v>#VALUE!</v>
      </c>
      <c r="F322" s="52" t="e">
        <f>Table1[[#This Row],[Engineer''s Estimate (EE)]]</f>
        <v>#VALUE!</v>
      </c>
      <c r="G322" s="53" t="e">
        <f>'Standard Cost Estimate'!$D322*'Standard Cost Estimate'!$F322</f>
        <v>#VALUE!</v>
      </c>
      <c r="H322" s="54" t="e">
        <f>'Standard Cost Estimate'!$G322/G$500</f>
        <v>#VALUE!</v>
      </c>
      <c r="I322" s="52" t="e">
        <f>Table1[[#This Row],[Low Bidder 
or CM/GC]]</f>
        <v>#VALUE!</v>
      </c>
      <c r="J322" s="53" t="e">
        <f>'Standard Cost Estimate'!$I322*'Standard Cost Estimate'!$D322</f>
        <v>#VALUE!</v>
      </c>
      <c r="K322" s="55" t="e">
        <f>'Standard Cost Estimate'!$J322/J$500</f>
        <v>#VALUE!</v>
      </c>
      <c r="L322" s="52" t="e">
        <f>TRIMMEAN(Table1[[#This Row],[Low Bidder 
or CM/GC]:[Bidder 23]],2/COUNT(Table1[[#This Row],[Low Bidder 
or CM/GC]:[Bidder 23]]))</f>
        <v>#VALUE!</v>
      </c>
      <c r="M322" s="53" t="e">
        <f>IF('Standard Cost Estimate'!$D322=0,0,'Standard Cost Estimate'!$D322*'Standard Cost Estimate'!$L322)</f>
        <v>#VALUE!</v>
      </c>
      <c r="N322" s="54" t="e">
        <f>'Standard Cost Estimate'!$M322/M$500</f>
        <v>#VALUE!</v>
      </c>
      <c r="O322" s="78" t="e">
        <f>MIN(Table1[[#This Row],[Low Bidder 
or CM/GC]:[Bidder 23]])*D322</f>
        <v>#VALUE!</v>
      </c>
      <c r="P322" s="65" t="e">
        <f>Table2[[#This Row],[LB
Amount]]</f>
        <v>#VALUE!</v>
      </c>
      <c r="Q322" s="79" t="e">
        <f>MAX(Table1[[#This Row],[Low Bidder 
or CM/GC]:[Bidder 23]])*D322</f>
        <v>#VALUE!</v>
      </c>
      <c r="R322" s="33" t="e">
        <f>('Standard Cost Estimate'!$J322-'Standard Cost Estimate'!$G322)/'Standard Cost Estimate'!$G322</f>
        <v>#VALUE!</v>
      </c>
      <c r="S322" s="32" t="e">
        <f>('Standard Cost Estimate'!$J322-'Standard Cost Estimate'!$M322)/'Standard Cost Estimate'!$M322</f>
        <v>#VALUE!</v>
      </c>
      <c r="T322" s="31" t="e">
        <f>'Standard Cost Estimate'!$J322-'Standard Cost Estimate'!$G322</f>
        <v>#VALUE!</v>
      </c>
      <c r="U322" s="28" t="e">
        <f>RANK('Standard Cost Estimate'!$J322,'Standard Cost Estimate'!$J$3:$J$499)</f>
        <v>#VALUE!</v>
      </c>
      <c r="V322" s="34" t="e">
        <f>LARGE('Standard Cost Estimate'!$J$3:$J$499,COUNT(J$3:'Standard Cost Estimate'!$J322))+IF(ISNUMBER(V321),V321,0)</f>
        <v>#VALUE!</v>
      </c>
      <c r="W322" s="28" t="e">
        <f>IF(V322/J$500&lt;0.8,COUNT(V$3:V322)+1,1)</f>
        <v>#VALUE!</v>
      </c>
      <c r="X322" s="35" t="e">
        <f>IF('Standard Cost Estimate'!$U322&lt;=MAX('Standard Cost Estimate'!$W$3:$W$499),"YES","NO")</f>
        <v>#VALUE!</v>
      </c>
      <c r="Y322" s="36" t="e">
        <f>IF(AND('Standard Cost Estimate'!$X322="YES",OR('Standard Cost Estimate'!$R322&gt;0.2,'Standard Cost Estimate'!$R322&lt;-0.2)),"ANALYZE"," ")</f>
        <v>#VALUE!</v>
      </c>
      <c r="Z322" s="72" t="e">
        <f>IF(AND('Standard Cost Estimate'!$X322="YES",OR('Standard Cost Estimate'!$S322&gt;0.2,'Standard Cost Estimate'!$S322&lt;-0.2)),"ANALYZE"," ")</f>
        <v>#VALUE!</v>
      </c>
      <c r="AA322" s="67" t="e">
        <f>RANK('Standard Cost Estimate'!$G322,'Standard Cost Estimate'!$G$3:$G$499)</f>
        <v>#VALUE!</v>
      </c>
      <c r="AB322" s="68" t="e">
        <f>LARGE('Standard Cost Estimate'!$G$3:$G$499,COUNT(G$3:'Standard Cost Estimate'!$G322))+IF(ISNUMBER(AB321),AB321,0)</f>
        <v>#VALUE!</v>
      </c>
      <c r="AC322" s="67" t="e">
        <f>IF(AB322/G$500&lt;0.8,COUNT(V$3:V322)+1,1)</f>
        <v>#VALUE!</v>
      </c>
      <c r="AD322" s="93" t="e">
        <f>IF('Standard Cost Estimate'!$AA322&lt;=MAX('Standard Cost Estimate'!$AC$3:$AC$499),"YES","NO")</f>
        <v>#VALUE!</v>
      </c>
      <c r="AE322" s="94" t="e">
        <f>IF(AND('Standard Cost Estimate'!$AD322="YES",ABS('Standard Cost Estimate'!$R322)&gt;0.2),"ANALYZE"," ")</f>
        <v>#VALUE!</v>
      </c>
      <c r="AF322" s="77"/>
    </row>
    <row r="323" spans="1:32" ht="15" thickBot="1" x14ac:dyDescent="0.4">
      <c r="A323" s="50" t="e">
        <f>Table1[[#This Row],[Item Line Number]]</f>
        <v>#VALUE!</v>
      </c>
      <c r="B323" s="50" t="e">
        <f>Table1[[#This Row],[Item Number]]</f>
        <v>#VALUE!</v>
      </c>
      <c r="C323" s="51" t="e">
        <f>Table1[[#This Row],[Item Description]]</f>
        <v>#VALUE!</v>
      </c>
      <c r="D323" s="50" t="e">
        <f>Table1[[#This Row],[Quantity]]</f>
        <v>#VALUE!</v>
      </c>
      <c r="E323" s="50" t="e">
        <f>Table1[[#This Row],[Units]]</f>
        <v>#VALUE!</v>
      </c>
      <c r="F323" s="52" t="e">
        <f>Table1[[#This Row],[Engineer''s Estimate (EE)]]</f>
        <v>#VALUE!</v>
      </c>
      <c r="G323" s="53" t="e">
        <f>'Standard Cost Estimate'!$D323*'Standard Cost Estimate'!$F323</f>
        <v>#VALUE!</v>
      </c>
      <c r="H323" s="54" t="e">
        <f>'Standard Cost Estimate'!$G323/G$500</f>
        <v>#VALUE!</v>
      </c>
      <c r="I323" s="52" t="e">
        <f>Table1[[#This Row],[Low Bidder 
or CM/GC]]</f>
        <v>#VALUE!</v>
      </c>
      <c r="J323" s="53" t="e">
        <f>'Standard Cost Estimate'!$I323*'Standard Cost Estimate'!$D323</f>
        <v>#VALUE!</v>
      </c>
      <c r="K323" s="55" t="e">
        <f>'Standard Cost Estimate'!$J323/J$500</f>
        <v>#VALUE!</v>
      </c>
      <c r="L323" s="52" t="e">
        <f>TRIMMEAN(Table1[[#This Row],[Low Bidder 
or CM/GC]:[Bidder 23]],2/COUNT(Table1[[#This Row],[Low Bidder 
or CM/GC]:[Bidder 23]]))</f>
        <v>#VALUE!</v>
      </c>
      <c r="M323" s="53" t="e">
        <f>IF('Standard Cost Estimate'!$D323=0,0,'Standard Cost Estimate'!$D323*'Standard Cost Estimate'!$L323)</f>
        <v>#VALUE!</v>
      </c>
      <c r="N323" s="54" t="e">
        <f>'Standard Cost Estimate'!$M323/M$500</f>
        <v>#VALUE!</v>
      </c>
      <c r="O323" s="78" t="e">
        <f>MIN(Table1[[#This Row],[Low Bidder 
or CM/GC]:[Bidder 23]])*D323</f>
        <v>#VALUE!</v>
      </c>
      <c r="P323" s="65" t="e">
        <f>Table2[[#This Row],[LB
Amount]]</f>
        <v>#VALUE!</v>
      </c>
      <c r="Q323" s="79" t="e">
        <f>MAX(Table1[[#This Row],[Low Bidder 
or CM/GC]:[Bidder 23]])*D323</f>
        <v>#VALUE!</v>
      </c>
      <c r="R323" s="33" t="e">
        <f>('Standard Cost Estimate'!$J323-'Standard Cost Estimate'!$G323)/'Standard Cost Estimate'!$G323</f>
        <v>#VALUE!</v>
      </c>
      <c r="S323" s="32" t="e">
        <f>('Standard Cost Estimate'!$J323-'Standard Cost Estimate'!$M323)/'Standard Cost Estimate'!$M323</f>
        <v>#VALUE!</v>
      </c>
      <c r="T323" s="31" t="e">
        <f>'Standard Cost Estimate'!$J323-'Standard Cost Estimate'!$G323</f>
        <v>#VALUE!</v>
      </c>
      <c r="U323" s="28" t="e">
        <f>RANK('Standard Cost Estimate'!$J323,'Standard Cost Estimate'!$J$3:$J$499)</f>
        <v>#VALUE!</v>
      </c>
      <c r="V323" s="34" t="e">
        <f>LARGE('Standard Cost Estimate'!$J$3:$J$499,COUNT(J$3:'Standard Cost Estimate'!$J323))+IF(ISNUMBER(V322),V322,0)</f>
        <v>#VALUE!</v>
      </c>
      <c r="W323" s="28" t="e">
        <f>IF(V323/J$500&lt;0.8,COUNT(V$3:V323)+1,1)</f>
        <v>#VALUE!</v>
      </c>
      <c r="X323" s="35" t="e">
        <f>IF('Standard Cost Estimate'!$U323&lt;=MAX('Standard Cost Estimate'!$W$3:$W$499),"YES","NO")</f>
        <v>#VALUE!</v>
      </c>
      <c r="Y323" s="36" t="e">
        <f>IF(AND('Standard Cost Estimate'!$X323="YES",OR('Standard Cost Estimate'!$R323&gt;0.2,'Standard Cost Estimate'!$R323&lt;-0.2)),"ANALYZE"," ")</f>
        <v>#VALUE!</v>
      </c>
      <c r="Z323" s="72" t="e">
        <f>IF(AND('Standard Cost Estimate'!$X323="YES",OR('Standard Cost Estimate'!$S323&gt;0.2,'Standard Cost Estimate'!$S323&lt;-0.2)),"ANALYZE"," ")</f>
        <v>#VALUE!</v>
      </c>
      <c r="AA323" s="67" t="e">
        <f>RANK('Standard Cost Estimate'!$G323,'Standard Cost Estimate'!$G$3:$G$499)</f>
        <v>#VALUE!</v>
      </c>
      <c r="AB323" s="68" t="e">
        <f>LARGE('Standard Cost Estimate'!$G$3:$G$499,COUNT(G$3:'Standard Cost Estimate'!$G323))+IF(ISNUMBER(AB322),AB322,0)</f>
        <v>#VALUE!</v>
      </c>
      <c r="AC323" s="67" t="e">
        <f>IF(AB323/G$500&lt;0.8,COUNT(V$3:V323)+1,1)</f>
        <v>#VALUE!</v>
      </c>
      <c r="AD323" s="93" t="e">
        <f>IF('Standard Cost Estimate'!$AA323&lt;=MAX('Standard Cost Estimate'!$AC$3:$AC$499),"YES","NO")</f>
        <v>#VALUE!</v>
      </c>
      <c r="AE323" s="94" t="e">
        <f>IF(AND('Standard Cost Estimate'!$AD323="YES",ABS('Standard Cost Estimate'!$R323)&gt;0.2),"ANALYZE"," ")</f>
        <v>#VALUE!</v>
      </c>
      <c r="AF323" s="77"/>
    </row>
    <row r="324" spans="1:32" ht="15" thickBot="1" x14ac:dyDescent="0.4">
      <c r="A324" s="50" t="e">
        <f>Table1[[#This Row],[Item Line Number]]</f>
        <v>#VALUE!</v>
      </c>
      <c r="B324" s="50" t="e">
        <f>Table1[[#This Row],[Item Number]]</f>
        <v>#VALUE!</v>
      </c>
      <c r="C324" s="51" t="e">
        <f>Table1[[#This Row],[Item Description]]</f>
        <v>#VALUE!</v>
      </c>
      <c r="D324" s="50" t="e">
        <f>Table1[[#This Row],[Quantity]]</f>
        <v>#VALUE!</v>
      </c>
      <c r="E324" s="50" t="e">
        <f>Table1[[#This Row],[Units]]</f>
        <v>#VALUE!</v>
      </c>
      <c r="F324" s="52" t="e">
        <f>Table1[[#This Row],[Engineer''s Estimate (EE)]]</f>
        <v>#VALUE!</v>
      </c>
      <c r="G324" s="53" t="e">
        <f>'Standard Cost Estimate'!$D324*'Standard Cost Estimate'!$F324</f>
        <v>#VALUE!</v>
      </c>
      <c r="H324" s="54" t="e">
        <f>'Standard Cost Estimate'!$G324/G$500</f>
        <v>#VALUE!</v>
      </c>
      <c r="I324" s="52" t="e">
        <f>Table1[[#This Row],[Low Bidder 
or CM/GC]]</f>
        <v>#VALUE!</v>
      </c>
      <c r="J324" s="53" t="e">
        <f>'Standard Cost Estimate'!$I324*'Standard Cost Estimate'!$D324</f>
        <v>#VALUE!</v>
      </c>
      <c r="K324" s="55" t="e">
        <f>'Standard Cost Estimate'!$J324/J$500</f>
        <v>#VALUE!</v>
      </c>
      <c r="L324" s="52" t="e">
        <f>TRIMMEAN(Table1[[#This Row],[Low Bidder 
or CM/GC]:[Bidder 23]],2/COUNT(Table1[[#This Row],[Low Bidder 
or CM/GC]:[Bidder 23]]))</f>
        <v>#VALUE!</v>
      </c>
      <c r="M324" s="53" t="e">
        <f>IF('Standard Cost Estimate'!$D324=0,0,'Standard Cost Estimate'!$D324*'Standard Cost Estimate'!$L324)</f>
        <v>#VALUE!</v>
      </c>
      <c r="N324" s="54" t="e">
        <f>'Standard Cost Estimate'!$M324/M$500</f>
        <v>#VALUE!</v>
      </c>
      <c r="O324" s="78" t="e">
        <f>MIN(Table1[[#This Row],[Low Bidder 
or CM/GC]:[Bidder 23]])*D324</f>
        <v>#VALUE!</v>
      </c>
      <c r="P324" s="65" t="e">
        <f>Table2[[#This Row],[LB
Amount]]</f>
        <v>#VALUE!</v>
      </c>
      <c r="Q324" s="79" t="e">
        <f>MAX(Table1[[#This Row],[Low Bidder 
or CM/GC]:[Bidder 23]])*D324</f>
        <v>#VALUE!</v>
      </c>
      <c r="R324" s="33" t="e">
        <f>('Standard Cost Estimate'!$J324-'Standard Cost Estimate'!$G324)/'Standard Cost Estimate'!$G324</f>
        <v>#VALUE!</v>
      </c>
      <c r="S324" s="32" t="e">
        <f>('Standard Cost Estimate'!$J324-'Standard Cost Estimate'!$M324)/'Standard Cost Estimate'!$M324</f>
        <v>#VALUE!</v>
      </c>
      <c r="T324" s="31" t="e">
        <f>'Standard Cost Estimate'!$J324-'Standard Cost Estimate'!$G324</f>
        <v>#VALUE!</v>
      </c>
      <c r="U324" s="28" t="e">
        <f>RANK('Standard Cost Estimate'!$J324,'Standard Cost Estimate'!$J$3:$J$499)</f>
        <v>#VALUE!</v>
      </c>
      <c r="V324" s="34" t="e">
        <f>LARGE('Standard Cost Estimate'!$J$3:$J$499,COUNT(J$3:'Standard Cost Estimate'!$J324))+IF(ISNUMBER(V323),V323,0)</f>
        <v>#VALUE!</v>
      </c>
      <c r="W324" s="28" t="e">
        <f>IF(V324/J$500&lt;0.8,COUNT(V$3:V324)+1,1)</f>
        <v>#VALUE!</v>
      </c>
      <c r="X324" s="35" t="e">
        <f>IF('Standard Cost Estimate'!$U324&lt;=MAX('Standard Cost Estimate'!$W$3:$W$499),"YES","NO")</f>
        <v>#VALUE!</v>
      </c>
      <c r="Y324" s="36" t="e">
        <f>IF(AND('Standard Cost Estimate'!$X324="YES",OR('Standard Cost Estimate'!$R324&gt;0.2,'Standard Cost Estimate'!$R324&lt;-0.2)),"ANALYZE"," ")</f>
        <v>#VALUE!</v>
      </c>
      <c r="Z324" s="72" t="e">
        <f>IF(AND('Standard Cost Estimate'!$X324="YES",OR('Standard Cost Estimate'!$S324&gt;0.2,'Standard Cost Estimate'!$S324&lt;-0.2)),"ANALYZE"," ")</f>
        <v>#VALUE!</v>
      </c>
      <c r="AA324" s="67" t="e">
        <f>RANK('Standard Cost Estimate'!$G324,'Standard Cost Estimate'!$G$3:$G$499)</f>
        <v>#VALUE!</v>
      </c>
      <c r="AB324" s="68" t="e">
        <f>LARGE('Standard Cost Estimate'!$G$3:$G$499,COUNT(G$3:'Standard Cost Estimate'!$G324))+IF(ISNUMBER(AB323),AB323,0)</f>
        <v>#VALUE!</v>
      </c>
      <c r="AC324" s="67" t="e">
        <f>IF(AB324/G$500&lt;0.8,COUNT(V$3:V324)+1,1)</f>
        <v>#VALUE!</v>
      </c>
      <c r="AD324" s="93" t="e">
        <f>IF('Standard Cost Estimate'!$AA324&lt;=MAX('Standard Cost Estimate'!$AC$3:$AC$499),"YES","NO")</f>
        <v>#VALUE!</v>
      </c>
      <c r="AE324" s="94" t="e">
        <f>IF(AND('Standard Cost Estimate'!$AD324="YES",ABS('Standard Cost Estimate'!$R324)&gt;0.2),"ANALYZE"," ")</f>
        <v>#VALUE!</v>
      </c>
      <c r="AF324" s="77"/>
    </row>
    <row r="325" spans="1:32" ht="15" thickBot="1" x14ac:dyDescent="0.4">
      <c r="A325" s="50" t="e">
        <f>Table1[[#This Row],[Item Line Number]]</f>
        <v>#VALUE!</v>
      </c>
      <c r="B325" s="50" t="e">
        <f>Table1[[#This Row],[Item Number]]</f>
        <v>#VALUE!</v>
      </c>
      <c r="C325" s="51" t="e">
        <f>Table1[[#This Row],[Item Description]]</f>
        <v>#VALUE!</v>
      </c>
      <c r="D325" s="50" t="e">
        <f>Table1[[#This Row],[Quantity]]</f>
        <v>#VALUE!</v>
      </c>
      <c r="E325" s="50" t="e">
        <f>Table1[[#This Row],[Units]]</f>
        <v>#VALUE!</v>
      </c>
      <c r="F325" s="52" t="e">
        <f>Table1[[#This Row],[Engineer''s Estimate (EE)]]</f>
        <v>#VALUE!</v>
      </c>
      <c r="G325" s="53" t="e">
        <f>'Standard Cost Estimate'!$D325*'Standard Cost Estimate'!$F325</f>
        <v>#VALUE!</v>
      </c>
      <c r="H325" s="54" t="e">
        <f>'Standard Cost Estimate'!$G325/G$500</f>
        <v>#VALUE!</v>
      </c>
      <c r="I325" s="52" t="e">
        <f>Table1[[#This Row],[Low Bidder 
or CM/GC]]</f>
        <v>#VALUE!</v>
      </c>
      <c r="J325" s="53" t="e">
        <f>'Standard Cost Estimate'!$I325*'Standard Cost Estimate'!$D325</f>
        <v>#VALUE!</v>
      </c>
      <c r="K325" s="55" t="e">
        <f>'Standard Cost Estimate'!$J325/J$500</f>
        <v>#VALUE!</v>
      </c>
      <c r="L325" s="52" t="e">
        <f>TRIMMEAN(Table1[[#This Row],[Low Bidder 
or CM/GC]:[Bidder 23]],2/COUNT(Table1[[#This Row],[Low Bidder 
or CM/GC]:[Bidder 23]]))</f>
        <v>#VALUE!</v>
      </c>
      <c r="M325" s="53" t="e">
        <f>IF('Standard Cost Estimate'!$D325=0,0,'Standard Cost Estimate'!$D325*'Standard Cost Estimate'!$L325)</f>
        <v>#VALUE!</v>
      </c>
      <c r="N325" s="54" t="e">
        <f>'Standard Cost Estimate'!$M325/M$500</f>
        <v>#VALUE!</v>
      </c>
      <c r="O325" s="78" t="e">
        <f>MIN(Table1[[#This Row],[Low Bidder 
or CM/GC]:[Bidder 23]])*D325</f>
        <v>#VALUE!</v>
      </c>
      <c r="P325" s="65" t="e">
        <f>Table2[[#This Row],[LB
Amount]]</f>
        <v>#VALUE!</v>
      </c>
      <c r="Q325" s="79" t="e">
        <f>MAX(Table1[[#This Row],[Low Bidder 
or CM/GC]:[Bidder 23]])*D325</f>
        <v>#VALUE!</v>
      </c>
      <c r="R325" s="33" t="e">
        <f>('Standard Cost Estimate'!$J325-'Standard Cost Estimate'!$G325)/'Standard Cost Estimate'!$G325</f>
        <v>#VALUE!</v>
      </c>
      <c r="S325" s="32" t="e">
        <f>('Standard Cost Estimate'!$J325-'Standard Cost Estimate'!$M325)/'Standard Cost Estimate'!$M325</f>
        <v>#VALUE!</v>
      </c>
      <c r="T325" s="31" t="e">
        <f>'Standard Cost Estimate'!$J325-'Standard Cost Estimate'!$G325</f>
        <v>#VALUE!</v>
      </c>
      <c r="U325" s="28" t="e">
        <f>RANK('Standard Cost Estimate'!$J325,'Standard Cost Estimate'!$J$3:$J$499)</f>
        <v>#VALUE!</v>
      </c>
      <c r="V325" s="34" t="e">
        <f>LARGE('Standard Cost Estimate'!$J$3:$J$499,COUNT(J$3:'Standard Cost Estimate'!$J325))+IF(ISNUMBER(V324),V324,0)</f>
        <v>#VALUE!</v>
      </c>
      <c r="W325" s="28" t="e">
        <f>IF(V325/J$500&lt;0.8,COUNT(V$3:V325)+1,1)</f>
        <v>#VALUE!</v>
      </c>
      <c r="X325" s="35" t="e">
        <f>IF('Standard Cost Estimate'!$U325&lt;=MAX('Standard Cost Estimate'!$W$3:$W$499),"YES","NO")</f>
        <v>#VALUE!</v>
      </c>
      <c r="Y325" s="36" t="e">
        <f>IF(AND('Standard Cost Estimate'!$X325="YES",OR('Standard Cost Estimate'!$R325&gt;0.2,'Standard Cost Estimate'!$R325&lt;-0.2)),"ANALYZE"," ")</f>
        <v>#VALUE!</v>
      </c>
      <c r="Z325" s="72" t="e">
        <f>IF(AND('Standard Cost Estimate'!$X325="YES",OR('Standard Cost Estimate'!$S325&gt;0.2,'Standard Cost Estimate'!$S325&lt;-0.2)),"ANALYZE"," ")</f>
        <v>#VALUE!</v>
      </c>
      <c r="AA325" s="67" t="e">
        <f>RANK('Standard Cost Estimate'!$G325,'Standard Cost Estimate'!$G$3:$G$499)</f>
        <v>#VALUE!</v>
      </c>
      <c r="AB325" s="68" t="e">
        <f>LARGE('Standard Cost Estimate'!$G$3:$G$499,COUNT(G$3:'Standard Cost Estimate'!$G325))+IF(ISNUMBER(AB324),AB324,0)</f>
        <v>#VALUE!</v>
      </c>
      <c r="AC325" s="67" t="e">
        <f>IF(AB325/G$500&lt;0.8,COUNT(V$3:V325)+1,1)</f>
        <v>#VALUE!</v>
      </c>
      <c r="AD325" s="93" t="e">
        <f>IF('Standard Cost Estimate'!$AA325&lt;=MAX('Standard Cost Estimate'!$AC$3:$AC$499),"YES","NO")</f>
        <v>#VALUE!</v>
      </c>
      <c r="AE325" s="94" t="e">
        <f>IF(AND('Standard Cost Estimate'!$AD325="YES",ABS('Standard Cost Estimate'!$R325)&gt;0.2),"ANALYZE"," ")</f>
        <v>#VALUE!</v>
      </c>
      <c r="AF325" s="77"/>
    </row>
    <row r="326" spans="1:32" ht="15" thickBot="1" x14ac:dyDescent="0.4">
      <c r="A326" s="50" t="e">
        <f>Table1[[#This Row],[Item Line Number]]</f>
        <v>#VALUE!</v>
      </c>
      <c r="B326" s="50" t="e">
        <f>Table1[[#This Row],[Item Number]]</f>
        <v>#VALUE!</v>
      </c>
      <c r="C326" s="51" t="e">
        <f>Table1[[#This Row],[Item Description]]</f>
        <v>#VALUE!</v>
      </c>
      <c r="D326" s="50" t="e">
        <f>Table1[[#This Row],[Quantity]]</f>
        <v>#VALUE!</v>
      </c>
      <c r="E326" s="50" t="e">
        <f>Table1[[#This Row],[Units]]</f>
        <v>#VALUE!</v>
      </c>
      <c r="F326" s="52" t="e">
        <f>Table1[[#This Row],[Engineer''s Estimate (EE)]]</f>
        <v>#VALUE!</v>
      </c>
      <c r="G326" s="53" t="e">
        <f>'Standard Cost Estimate'!$D326*'Standard Cost Estimate'!$F326</f>
        <v>#VALUE!</v>
      </c>
      <c r="H326" s="54" t="e">
        <f>'Standard Cost Estimate'!$G326/G$500</f>
        <v>#VALUE!</v>
      </c>
      <c r="I326" s="52" t="e">
        <f>Table1[[#This Row],[Low Bidder 
or CM/GC]]</f>
        <v>#VALUE!</v>
      </c>
      <c r="J326" s="53" t="e">
        <f>'Standard Cost Estimate'!$I326*'Standard Cost Estimate'!$D326</f>
        <v>#VALUE!</v>
      </c>
      <c r="K326" s="55" t="e">
        <f>'Standard Cost Estimate'!$J326/J$500</f>
        <v>#VALUE!</v>
      </c>
      <c r="L326" s="52" t="e">
        <f>TRIMMEAN(Table1[[#This Row],[Low Bidder 
or CM/GC]:[Bidder 23]],2/COUNT(Table1[[#This Row],[Low Bidder 
or CM/GC]:[Bidder 23]]))</f>
        <v>#VALUE!</v>
      </c>
      <c r="M326" s="53" t="e">
        <f>IF('Standard Cost Estimate'!$D326=0,0,'Standard Cost Estimate'!$D326*'Standard Cost Estimate'!$L326)</f>
        <v>#VALUE!</v>
      </c>
      <c r="N326" s="54" t="e">
        <f>'Standard Cost Estimate'!$M326/M$500</f>
        <v>#VALUE!</v>
      </c>
      <c r="O326" s="78" t="e">
        <f>MIN(Table1[[#This Row],[Low Bidder 
or CM/GC]:[Bidder 23]])*D326</f>
        <v>#VALUE!</v>
      </c>
      <c r="P326" s="65" t="e">
        <f>Table2[[#This Row],[LB
Amount]]</f>
        <v>#VALUE!</v>
      </c>
      <c r="Q326" s="79" t="e">
        <f>MAX(Table1[[#This Row],[Low Bidder 
or CM/GC]:[Bidder 23]])*D326</f>
        <v>#VALUE!</v>
      </c>
      <c r="R326" s="33" t="e">
        <f>('Standard Cost Estimate'!$J326-'Standard Cost Estimate'!$G326)/'Standard Cost Estimate'!$G326</f>
        <v>#VALUE!</v>
      </c>
      <c r="S326" s="32" t="e">
        <f>('Standard Cost Estimate'!$J326-'Standard Cost Estimate'!$M326)/'Standard Cost Estimate'!$M326</f>
        <v>#VALUE!</v>
      </c>
      <c r="T326" s="31" t="e">
        <f>'Standard Cost Estimate'!$J326-'Standard Cost Estimate'!$G326</f>
        <v>#VALUE!</v>
      </c>
      <c r="U326" s="28" t="e">
        <f>RANK('Standard Cost Estimate'!$J326,'Standard Cost Estimate'!$J$3:$J$499)</f>
        <v>#VALUE!</v>
      </c>
      <c r="V326" s="34" t="e">
        <f>LARGE('Standard Cost Estimate'!$J$3:$J$499,COUNT(J$3:'Standard Cost Estimate'!$J326))+IF(ISNUMBER(V325),V325,0)</f>
        <v>#VALUE!</v>
      </c>
      <c r="W326" s="28" t="e">
        <f>IF(V326/J$500&lt;0.8,COUNT(V$3:V326)+1,1)</f>
        <v>#VALUE!</v>
      </c>
      <c r="X326" s="35" t="e">
        <f>IF('Standard Cost Estimate'!$U326&lt;=MAX('Standard Cost Estimate'!$W$3:$W$499),"YES","NO")</f>
        <v>#VALUE!</v>
      </c>
      <c r="Y326" s="36" t="e">
        <f>IF(AND('Standard Cost Estimate'!$X326="YES",OR('Standard Cost Estimate'!$R326&gt;0.2,'Standard Cost Estimate'!$R326&lt;-0.2)),"ANALYZE"," ")</f>
        <v>#VALUE!</v>
      </c>
      <c r="Z326" s="72" t="e">
        <f>IF(AND('Standard Cost Estimate'!$X326="YES",OR('Standard Cost Estimate'!$S326&gt;0.2,'Standard Cost Estimate'!$S326&lt;-0.2)),"ANALYZE"," ")</f>
        <v>#VALUE!</v>
      </c>
      <c r="AA326" s="67" t="e">
        <f>RANK('Standard Cost Estimate'!$G326,'Standard Cost Estimate'!$G$3:$G$499)</f>
        <v>#VALUE!</v>
      </c>
      <c r="AB326" s="68" t="e">
        <f>LARGE('Standard Cost Estimate'!$G$3:$G$499,COUNT(G$3:'Standard Cost Estimate'!$G326))+IF(ISNUMBER(AB325),AB325,0)</f>
        <v>#VALUE!</v>
      </c>
      <c r="AC326" s="67" t="e">
        <f>IF(AB326/G$500&lt;0.8,COUNT(V$3:V326)+1,1)</f>
        <v>#VALUE!</v>
      </c>
      <c r="AD326" s="93" t="e">
        <f>IF('Standard Cost Estimate'!$AA326&lt;=MAX('Standard Cost Estimate'!$AC$3:$AC$499),"YES","NO")</f>
        <v>#VALUE!</v>
      </c>
      <c r="AE326" s="94" t="e">
        <f>IF(AND('Standard Cost Estimate'!$AD326="YES",ABS('Standard Cost Estimate'!$R326)&gt;0.2),"ANALYZE"," ")</f>
        <v>#VALUE!</v>
      </c>
      <c r="AF326" s="77"/>
    </row>
    <row r="327" spans="1:32" ht="15" thickBot="1" x14ac:dyDescent="0.4">
      <c r="A327" s="50" t="e">
        <f>Table1[[#This Row],[Item Line Number]]</f>
        <v>#VALUE!</v>
      </c>
      <c r="B327" s="50" t="e">
        <f>Table1[[#This Row],[Item Number]]</f>
        <v>#VALUE!</v>
      </c>
      <c r="C327" s="51" t="e">
        <f>Table1[[#This Row],[Item Description]]</f>
        <v>#VALUE!</v>
      </c>
      <c r="D327" s="50" t="e">
        <f>Table1[[#This Row],[Quantity]]</f>
        <v>#VALUE!</v>
      </c>
      <c r="E327" s="50" t="e">
        <f>Table1[[#This Row],[Units]]</f>
        <v>#VALUE!</v>
      </c>
      <c r="F327" s="52" t="e">
        <f>Table1[[#This Row],[Engineer''s Estimate (EE)]]</f>
        <v>#VALUE!</v>
      </c>
      <c r="G327" s="53" t="e">
        <f>'Standard Cost Estimate'!$D327*'Standard Cost Estimate'!$F327</f>
        <v>#VALUE!</v>
      </c>
      <c r="H327" s="54" t="e">
        <f>'Standard Cost Estimate'!$G327/G$500</f>
        <v>#VALUE!</v>
      </c>
      <c r="I327" s="52" t="e">
        <f>Table1[[#This Row],[Low Bidder 
or CM/GC]]</f>
        <v>#VALUE!</v>
      </c>
      <c r="J327" s="53" t="e">
        <f>'Standard Cost Estimate'!$I327*'Standard Cost Estimate'!$D327</f>
        <v>#VALUE!</v>
      </c>
      <c r="K327" s="55" t="e">
        <f>'Standard Cost Estimate'!$J327/J$500</f>
        <v>#VALUE!</v>
      </c>
      <c r="L327" s="52" t="e">
        <f>TRIMMEAN(Table1[[#This Row],[Low Bidder 
or CM/GC]:[Bidder 23]],2/COUNT(Table1[[#This Row],[Low Bidder 
or CM/GC]:[Bidder 23]]))</f>
        <v>#VALUE!</v>
      </c>
      <c r="M327" s="53" t="e">
        <f>IF('Standard Cost Estimate'!$D327=0,0,'Standard Cost Estimate'!$D327*'Standard Cost Estimate'!$L327)</f>
        <v>#VALUE!</v>
      </c>
      <c r="N327" s="54" t="e">
        <f>'Standard Cost Estimate'!$M327/M$500</f>
        <v>#VALUE!</v>
      </c>
      <c r="O327" s="78" t="e">
        <f>MIN(Table1[[#This Row],[Low Bidder 
or CM/GC]:[Bidder 23]])*D327</f>
        <v>#VALUE!</v>
      </c>
      <c r="P327" s="65" t="e">
        <f>Table2[[#This Row],[LB
Amount]]</f>
        <v>#VALUE!</v>
      </c>
      <c r="Q327" s="79" t="e">
        <f>MAX(Table1[[#This Row],[Low Bidder 
or CM/GC]:[Bidder 23]])*D327</f>
        <v>#VALUE!</v>
      </c>
      <c r="R327" s="33" t="e">
        <f>('Standard Cost Estimate'!$J327-'Standard Cost Estimate'!$G327)/'Standard Cost Estimate'!$G327</f>
        <v>#VALUE!</v>
      </c>
      <c r="S327" s="32" t="e">
        <f>('Standard Cost Estimate'!$J327-'Standard Cost Estimate'!$M327)/'Standard Cost Estimate'!$M327</f>
        <v>#VALUE!</v>
      </c>
      <c r="T327" s="31" t="e">
        <f>'Standard Cost Estimate'!$J327-'Standard Cost Estimate'!$G327</f>
        <v>#VALUE!</v>
      </c>
      <c r="U327" s="28" t="e">
        <f>RANK('Standard Cost Estimate'!$J327,'Standard Cost Estimate'!$J$3:$J$499)</f>
        <v>#VALUE!</v>
      </c>
      <c r="V327" s="34" t="e">
        <f>LARGE('Standard Cost Estimate'!$J$3:$J$499,COUNT(J$3:'Standard Cost Estimate'!$J327))+IF(ISNUMBER(V326),V326,0)</f>
        <v>#VALUE!</v>
      </c>
      <c r="W327" s="28" t="e">
        <f>IF(V327/J$500&lt;0.8,COUNT(V$3:V327)+1,1)</f>
        <v>#VALUE!</v>
      </c>
      <c r="X327" s="35" t="e">
        <f>IF('Standard Cost Estimate'!$U327&lt;=MAX('Standard Cost Estimate'!$W$3:$W$499),"YES","NO")</f>
        <v>#VALUE!</v>
      </c>
      <c r="Y327" s="36" t="e">
        <f>IF(AND('Standard Cost Estimate'!$X327="YES",OR('Standard Cost Estimate'!$R327&gt;0.2,'Standard Cost Estimate'!$R327&lt;-0.2)),"ANALYZE"," ")</f>
        <v>#VALUE!</v>
      </c>
      <c r="Z327" s="72" t="e">
        <f>IF(AND('Standard Cost Estimate'!$X327="YES",OR('Standard Cost Estimate'!$S327&gt;0.2,'Standard Cost Estimate'!$S327&lt;-0.2)),"ANALYZE"," ")</f>
        <v>#VALUE!</v>
      </c>
      <c r="AA327" s="67" t="e">
        <f>RANK('Standard Cost Estimate'!$G327,'Standard Cost Estimate'!$G$3:$G$499)</f>
        <v>#VALUE!</v>
      </c>
      <c r="AB327" s="68" t="e">
        <f>LARGE('Standard Cost Estimate'!$G$3:$G$499,COUNT(G$3:'Standard Cost Estimate'!$G327))+IF(ISNUMBER(AB326),AB326,0)</f>
        <v>#VALUE!</v>
      </c>
      <c r="AC327" s="67" t="e">
        <f>IF(AB327/G$500&lt;0.8,COUNT(V$3:V327)+1,1)</f>
        <v>#VALUE!</v>
      </c>
      <c r="AD327" s="93" t="e">
        <f>IF('Standard Cost Estimate'!$AA327&lt;=MAX('Standard Cost Estimate'!$AC$3:$AC$499),"YES","NO")</f>
        <v>#VALUE!</v>
      </c>
      <c r="AE327" s="94" t="e">
        <f>IF(AND('Standard Cost Estimate'!$AD327="YES",ABS('Standard Cost Estimate'!$R327)&gt;0.2),"ANALYZE"," ")</f>
        <v>#VALUE!</v>
      </c>
      <c r="AF327" s="77"/>
    </row>
    <row r="328" spans="1:32" ht="15" thickBot="1" x14ac:dyDescent="0.4">
      <c r="A328" s="50" t="e">
        <f>Table1[[#This Row],[Item Line Number]]</f>
        <v>#VALUE!</v>
      </c>
      <c r="B328" s="50" t="e">
        <f>Table1[[#This Row],[Item Number]]</f>
        <v>#VALUE!</v>
      </c>
      <c r="C328" s="51" t="e">
        <f>Table1[[#This Row],[Item Description]]</f>
        <v>#VALUE!</v>
      </c>
      <c r="D328" s="50" t="e">
        <f>Table1[[#This Row],[Quantity]]</f>
        <v>#VALUE!</v>
      </c>
      <c r="E328" s="50" t="e">
        <f>Table1[[#This Row],[Units]]</f>
        <v>#VALUE!</v>
      </c>
      <c r="F328" s="52" t="e">
        <f>Table1[[#This Row],[Engineer''s Estimate (EE)]]</f>
        <v>#VALUE!</v>
      </c>
      <c r="G328" s="53" t="e">
        <f>'Standard Cost Estimate'!$D328*'Standard Cost Estimate'!$F328</f>
        <v>#VALUE!</v>
      </c>
      <c r="H328" s="54" t="e">
        <f>'Standard Cost Estimate'!$G328/G$500</f>
        <v>#VALUE!</v>
      </c>
      <c r="I328" s="52" t="e">
        <f>Table1[[#This Row],[Low Bidder 
or CM/GC]]</f>
        <v>#VALUE!</v>
      </c>
      <c r="J328" s="53" t="e">
        <f>'Standard Cost Estimate'!$I328*'Standard Cost Estimate'!$D328</f>
        <v>#VALUE!</v>
      </c>
      <c r="K328" s="55" t="e">
        <f>'Standard Cost Estimate'!$J328/J$500</f>
        <v>#VALUE!</v>
      </c>
      <c r="L328" s="52" t="e">
        <f>TRIMMEAN(Table1[[#This Row],[Low Bidder 
or CM/GC]:[Bidder 23]],2/COUNT(Table1[[#This Row],[Low Bidder 
or CM/GC]:[Bidder 23]]))</f>
        <v>#VALUE!</v>
      </c>
      <c r="M328" s="53" t="e">
        <f>IF('Standard Cost Estimate'!$D328=0,0,'Standard Cost Estimate'!$D328*'Standard Cost Estimate'!$L328)</f>
        <v>#VALUE!</v>
      </c>
      <c r="N328" s="54" t="e">
        <f>'Standard Cost Estimate'!$M328/M$500</f>
        <v>#VALUE!</v>
      </c>
      <c r="O328" s="78" t="e">
        <f>MIN(Table1[[#This Row],[Low Bidder 
or CM/GC]:[Bidder 23]])*D328</f>
        <v>#VALUE!</v>
      </c>
      <c r="P328" s="65" t="e">
        <f>Table2[[#This Row],[LB
Amount]]</f>
        <v>#VALUE!</v>
      </c>
      <c r="Q328" s="79" t="e">
        <f>MAX(Table1[[#This Row],[Low Bidder 
or CM/GC]:[Bidder 23]])*D328</f>
        <v>#VALUE!</v>
      </c>
      <c r="R328" s="33" t="e">
        <f>('Standard Cost Estimate'!$J328-'Standard Cost Estimate'!$G328)/'Standard Cost Estimate'!$G328</f>
        <v>#VALUE!</v>
      </c>
      <c r="S328" s="32" t="e">
        <f>('Standard Cost Estimate'!$J328-'Standard Cost Estimate'!$M328)/'Standard Cost Estimate'!$M328</f>
        <v>#VALUE!</v>
      </c>
      <c r="T328" s="31" t="e">
        <f>'Standard Cost Estimate'!$J328-'Standard Cost Estimate'!$G328</f>
        <v>#VALUE!</v>
      </c>
      <c r="U328" s="28" t="e">
        <f>RANK('Standard Cost Estimate'!$J328,'Standard Cost Estimate'!$J$3:$J$499)</f>
        <v>#VALUE!</v>
      </c>
      <c r="V328" s="34" t="e">
        <f>LARGE('Standard Cost Estimate'!$J$3:$J$499,COUNT(J$3:'Standard Cost Estimate'!$J328))+IF(ISNUMBER(V327),V327,0)</f>
        <v>#VALUE!</v>
      </c>
      <c r="W328" s="28" t="e">
        <f>IF(V328/J$500&lt;0.8,COUNT(V$3:V328)+1,1)</f>
        <v>#VALUE!</v>
      </c>
      <c r="X328" s="35" t="e">
        <f>IF('Standard Cost Estimate'!$U328&lt;=MAX('Standard Cost Estimate'!$W$3:$W$499),"YES","NO")</f>
        <v>#VALUE!</v>
      </c>
      <c r="Y328" s="36" t="e">
        <f>IF(AND('Standard Cost Estimate'!$X328="YES",OR('Standard Cost Estimate'!$R328&gt;0.2,'Standard Cost Estimate'!$R328&lt;-0.2)),"ANALYZE"," ")</f>
        <v>#VALUE!</v>
      </c>
      <c r="Z328" s="72" t="e">
        <f>IF(AND('Standard Cost Estimate'!$X328="YES",OR('Standard Cost Estimate'!$S328&gt;0.2,'Standard Cost Estimate'!$S328&lt;-0.2)),"ANALYZE"," ")</f>
        <v>#VALUE!</v>
      </c>
      <c r="AA328" s="67" t="e">
        <f>RANK('Standard Cost Estimate'!$G328,'Standard Cost Estimate'!$G$3:$G$499)</f>
        <v>#VALUE!</v>
      </c>
      <c r="AB328" s="68" t="e">
        <f>LARGE('Standard Cost Estimate'!$G$3:$G$499,COUNT(G$3:'Standard Cost Estimate'!$G328))+IF(ISNUMBER(AB327),AB327,0)</f>
        <v>#VALUE!</v>
      </c>
      <c r="AC328" s="67" t="e">
        <f>IF(AB328/G$500&lt;0.8,COUNT(V$3:V328)+1,1)</f>
        <v>#VALUE!</v>
      </c>
      <c r="AD328" s="93" t="e">
        <f>IF('Standard Cost Estimate'!$AA328&lt;=MAX('Standard Cost Estimate'!$AC$3:$AC$499),"YES","NO")</f>
        <v>#VALUE!</v>
      </c>
      <c r="AE328" s="94" t="e">
        <f>IF(AND('Standard Cost Estimate'!$AD328="YES",ABS('Standard Cost Estimate'!$R328)&gt;0.2),"ANALYZE"," ")</f>
        <v>#VALUE!</v>
      </c>
      <c r="AF328" s="77"/>
    </row>
    <row r="329" spans="1:32" ht="15" thickBot="1" x14ac:dyDescent="0.4">
      <c r="A329" s="50" t="e">
        <f>Table1[[#This Row],[Item Line Number]]</f>
        <v>#VALUE!</v>
      </c>
      <c r="B329" s="50" t="e">
        <f>Table1[[#This Row],[Item Number]]</f>
        <v>#VALUE!</v>
      </c>
      <c r="C329" s="51" t="e">
        <f>Table1[[#This Row],[Item Description]]</f>
        <v>#VALUE!</v>
      </c>
      <c r="D329" s="50" t="e">
        <f>Table1[[#This Row],[Quantity]]</f>
        <v>#VALUE!</v>
      </c>
      <c r="E329" s="50" t="e">
        <f>Table1[[#This Row],[Units]]</f>
        <v>#VALUE!</v>
      </c>
      <c r="F329" s="52" t="e">
        <f>Table1[[#This Row],[Engineer''s Estimate (EE)]]</f>
        <v>#VALUE!</v>
      </c>
      <c r="G329" s="53" t="e">
        <f>'Standard Cost Estimate'!$D329*'Standard Cost Estimate'!$F329</f>
        <v>#VALUE!</v>
      </c>
      <c r="H329" s="54" t="e">
        <f>'Standard Cost Estimate'!$G329/G$500</f>
        <v>#VALUE!</v>
      </c>
      <c r="I329" s="52" t="e">
        <f>Table1[[#This Row],[Low Bidder 
or CM/GC]]</f>
        <v>#VALUE!</v>
      </c>
      <c r="J329" s="53" t="e">
        <f>'Standard Cost Estimate'!$I329*'Standard Cost Estimate'!$D329</f>
        <v>#VALUE!</v>
      </c>
      <c r="K329" s="55" t="e">
        <f>'Standard Cost Estimate'!$J329/J$500</f>
        <v>#VALUE!</v>
      </c>
      <c r="L329" s="52" t="e">
        <f>TRIMMEAN(Table1[[#This Row],[Low Bidder 
or CM/GC]:[Bidder 23]],2/COUNT(Table1[[#This Row],[Low Bidder 
or CM/GC]:[Bidder 23]]))</f>
        <v>#VALUE!</v>
      </c>
      <c r="M329" s="53" t="e">
        <f>IF('Standard Cost Estimate'!$D329=0,0,'Standard Cost Estimate'!$D329*'Standard Cost Estimate'!$L329)</f>
        <v>#VALUE!</v>
      </c>
      <c r="N329" s="54" t="e">
        <f>'Standard Cost Estimate'!$M329/M$500</f>
        <v>#VALUE!</v>
      </c>
      <c r="O329" s="78" t="e">
        <f>MIN(Table1[[#This Row],[Low Bidder 
or CM/GC]:[Bidder 23]])*D329</f>
        <v>#VALUE!</v>
      </c>
      <c r="P329" s="65" t="e">
        <f>Table2[[#This Row],[LB
Amount]]</f>
        <v>#VALUE!</v>
      </c>
      <c r="Q329" s="79" t="e">
        <f>MAX(Table1[[#This Row],[Low Bidder 
or CM/GC]:[Bidder 23]])*D329</f>
        <v>#VALUE!</v>
      </c>
      <c r="R329" s="33" t="e">
        <f>('Standard Cost Estimate'!$J329-'Standard Cost Estimate'!$G329)/'Standard Cost Estimate'!$G329</f>
        <v>#VALUE!</v>
      </c>
      <c r="S329" s="32" t="e">
        <f>('Standard Cost Estimate'!$J329-'Standard Cost Estimate'!$M329)/'Standard Cost Estimate'!$M329</f>
        <v>#VALUE!</v>
      </c>
      <c r="T329" s="31" t="e">
        <f>'Standard Cost Estimate'!$J329-'Standard Cost Estimate'!$G329</f>
        <v>#VALUE!</v>
      </c>
      <c r="U329" s="28" t="e">
        <f>RANK('Standard Cost Estimate'!$J329,'Standard Cost Estimate'!$J$3:$J$499)</f>
        <v>#VALUE!</v>
      </c>
      <c r="V329" s="34" t="e">
        <f>LARGE('Standard Cost Estimate'!$J$3:$J$499,COUNT(J$3:'Standard Cost Estimate'!$J329))+IF(ISNUMBER(V328),V328,0)</f>
        <v>#VALUE!</v>
      </c>
      <c r="W329" s="28" t="e">
        <f>IF(V329/J$500&lt;0.8,COUNT(V$3:V329)+1,1)</f>
        <v>#VALUE!</v>
      </c>
      <c r="X329" s="35" t="e">
        <f>IF('Standard Cost Estimate'!$U329&lt;=MAX('Standard Cost Estimate'!$W$3:$W$499),"YES","NO")</f>
        <v>#VALUE!</v>
      </c>
      <c r="Y329" s="36" t="e">
        <f>IF(AND('Standard Cost Estimate'!$X329="YES",OR('Standard Cost Estimate'!$R329&gt;0.2,'Standard Cost Estimate'!$R329&lt;-0.2)),"ANALYZE"," ")</f>
        <v>#VALUE!</v>
      </c>
      <c r="Z329" s="72" t="e">
        <f>IF(AND('Standard Cost Estimate'!$X329="YES",OR('Standard Cost Estimate'!$S329&gt;0.2,'Standard Cost Estimate'!$S329&lt;-0.2)),"ANALYZE"," ")</f>
        <v>#VALUE!</v>
      </c>
      <c r="AA329" s="67" t="e">
        <f>RANK('Standard Cost Estimate'!$G329,'Standard Cost Estimate'!$G$3:$G$499)</f>
        <v>#VALUE!</v>
      </c>
      <c r="AB329" s="68" t="e">
        <f>LARGE('Standard Cost Estimate'!$G$3:$G$499,COUNT(G$3:'Standard Cost Estimate'!$G329))+IF(ISNUMBER(AB328),AB328,0)</f>
        <v>#VALUE!</v>
      </c>
      <c r="AC329" s="67" t="e">
        <f>IF(AB329/G$500&lt;0.8,COUNT(V$3:V329)+1,1)</f>
        <v>#VALUE!</v>
      </c>
      <c r="AD329" s="93" t="e">
        <f>IF('Standard Cost Estimate'!$AA329&lt;=MAX('Standard Cost Estimate'!$AC$3:$AC$499),"YES","NO")</f>
        <v>#VALUE!</v>
      </c>
      <c r="AE329" s="94" t="e">
        <f>IF(AND('Standard Cost Estimate'!$AD329="YES",ABS('Standard Cost Estimate'!$R329)&gt;0.2),"ANALYZE"," ")</f>
        <v>#VALUE!</v>
      </c>
      <c r="AF329" s="77"/>
    </row>
    <row r="330" spans="1:32" ht="15" thickBot="1" x14ac:dyDescent="0.4">
      <c r="A330" s="50" t="e">
        <f>Table1[[#This Row],[Item Line Number]]</f>
        <v>#VALUE!</v>
      </c>
      <c r="B330" s="50" t="e">
        <f>Table1[[#This Row],[Item Number]]</f>
        <v>#VALUE!</v>
      </c>
      <c r="C330" s="51" t="e">
        <f>Table1[[#This Row],[Item Description]]</f>
        <v>#VALUE!</v>
      </c>
      <c r="D330" s="50" t="e">
        <f>Table1[[#This Row],[Quantity]]</f>
        <v>#VALUE!</v>
      </c>
      <c r="E330" s="50" t="e">
        <f>Table1[[#This Row],[Units]]</f>
        <v>#VALUE!</v>
      </c>
      <c r="F330" s="52" t="e">
        <f>Table1[[#This Row],[Engineer''s Estimate (EE)]]</f>
        <v>#VALUE!</v>
      </c>
      <c r="G330" s="53" t="e">
        <f>'Standard Cost Estimate'!$D330*'Standard Cost Estimate'!$F330</f>
        <v>#VALUE!</v>
      </c>
      <c r="H330" s="54" t="e">
        <f>'Standard Cost Estimate'!$G330/G$500</f>
        <v>#VALUE!</v>
      </c>
      <c r="I330" s="52" t="e">
        <f>Table1[[#This Row],[Low Bidder 
or CM/GC]]</f>
        <v>#VALUE!</v>
      </c>
      <c r="J330" s="53" t="e">
        <f>'Standard Cost Estimate'!$I330*'Standard Cost Estimate'!$D330</f>
        <v>#VALUE!</v>
      </c>
      <c r="K330" s="55" t="e">
        <f>'Standard Cost Estimate'!$J330/J$500</f>
        <v>#VALUE!</v>
      </c>
      <c r="L330" s="52" t="e">
        <f>TRIMMEAN(Table1[[#This Row],[Low Bidder 
or CM/GC]:[Bidder 23]],2/COUNT(Table1[[#This Row],[Low Bidder 
or CM/GC]:[Bidder 23]]))</f>
        <v>#VALUE!</v>
      </c>
      <c r="M330" s="53" t="e">
        <f>IF('Standard Cost Estimate'!$D330=0,0,'Standard Cost Estimate'!$D330*'Standard Cost Estimate'!$L330)</f>
        <v>#VALUE!</v>
      </c>
      <c r="N330" s="54" t="e">
        <f>'Standard Cost Estimate'!$M330/M$500</f>
        <v>#VALUE!</v>
      </c>
      <c r="O330" s="78" t="e">
        <f>MIN(Table1[[#This Row],[Low Bidder 
or CM/GC]:[Bidder 23]])*D330</f>
        <v>#VALUE!</v>
      </c>
      <c r="P330" s="65" t="e">
        <f>Table2[[#This Row],[LB
Amount]]</f>
        <v>#VALUE!</v>
      </c>
      <c r="Q330" s="79" t="e">
        <f>MAX(Table1[[#This Row],[Low Bidder 
or CM/GC]:[Bidder 23]])*D330</f>
        <v>#VALUE!</v>
      </c>
      <c r="R330" s="33" t="e">
        <f>('Standard Cost Estimate'!$J330-'Standard Cost Estimate'!$G330)/'Standard Cost Estimate'!$G330</f>
        <v>#VALUE!</v>
      </c>
      <c r="S330" s="32" t="e">
        <f>('Standard Cost Estimate'!$J330-'Standard Cost Estimate'!$M330)/'Standard Cost Estimate'!$M330</f>
        <v>#VALUE!</v>
      </c>
      <c r="T330" s="31" t="e">
        <f>'Standard Cost Estimate'!$J330-'Standard Cost Estimate'!$G330</f>
        <v>#VALUE!</v>
      </c>
      <c r="U330" s="28" t="e">
        <f>RANK('Standard Cost Estimate'!$J330,'Standard Cost Estimate'!$J$3:$J$499)</f>
        <v>#VALUE!</v>
      </c>
      <c r="V330" s="34" t="e">
        <f>LARGE('Standard Cost Estimate'!$J$3:$J$499,COUNT(J$3:'Standard Cost Estimate'!$J330))+IF(ISNUMBER(V329),V329,0)</f>
        <v>#VALUE!</v>
      </c>
      <c r="W330" s="28" t="e">
        <f>IF(V330/J$500&lt;0.8,COUNT(V$3:V330)+1,1)</f>
        <v>#VALUE!</v>
      </c>
      <c r="X330" s="35" t="e">
        <f>IF('Standard Cost Estimate'!$U330&lt;=MAX('Standard Cost Estimate'!$W$3:$W$499),"YES","NO")</f>
        <v>#VALUE!</v>
      </c>
      <c r="Y330" s="36" t="e">
        <f>IF(AND('Standard Cost Estimate'!$X330="YES",OR('Standard Cost Estimate'!$R330&gt;0.2,'Standard Cost Estimate'!$R330&lt;-0.2)),"ANALYZE"," ")</f>
        <v>#VALUE!</v>
      </c>
      <c r="Z330" s="72" t="e">
        <f>IF(AND('Standard Cost Estimate'!$X330="YES",OR('Standard Cost Estimate'!$S330&gt;0.2,'Standard Cost Estimate'!$S330&lt;-0.2)),"ANALYZE"," ")</f>
        <v>#VALUE!</v>
      </c>
      <c r="AA330" s="67" t="e">
        <f>RANK('Standard Cost Estimate'!$G330,'Standard Cost Estimate'!$G$3:$G$499)</f>
        <v>#VALUE!</v>
      </c>
      <c r="AB330" s="68" t="e">
        <f>LARGE('Standard Cost Estimate'!$G$3:$G$499,COUNT(G$3:'Standard Cost Estimate'!$G330))+IF(ISNUMBER(AB329),AB329,0)</f>
        <v>#VALUE!</v>
      </c>
      <c r="AC330" s="67" t="e">
        <f>IF(AB330/G$500&lt;0.8,COUNT(V$3:V330)+1,1)</f>
        <v>#VALUE!</v>
      </c>
      <c r="AD330" s="93" t="e">
        <f>IF('Standard Cost Estimate'!$AA330&lt;=MAX('Standard Cost Estimate'!$AC$3:$AC$499),"YES","NO")</f>
        <v>#VALUE!</v>
      </c>
      <c r="AE330" s="94" t="e">
        <f>IF(AND('Standard Cost Estimate'!$AD330="YES",ABS('Standard Cost Estimate'!$R330)&gt;0.2),"ANALYZE"," ")</f>
        <v>#VALUE!</v>
      </c>
      <c r="AF330" s="77"/>
    </row>
    <row r="331" spans="1:32" ht="15" thickBot="1" x14ac:dyDescent="0.4">
      <c r="A331" s="50" t="e">
        <f>Table1[[#This Row],[Item Line Number]]</f>
        <v>#VALUE!</v>
      </c>
      <c r="B331" s="50" t="e">
        <f>Table1[[#This Row],[Item Number]]</f>
        <v>#VALUE!</v>
      </c>
      <c r="C331" s="51" t="e">
        <f>Table1[[#This Row],[Item Description]]</f>
        <v>#VALUE!</v>
      </c>
      <c r="D331" s="50" t="e">
        <f>Table1[[#This Row],[Quantity]]</f>
        <v>#VALUE!</v>
      </c>
      <c r="E331" s="50" t="e">
        <f>Table1[[#This Row],[Units]]</f>
        <v>#VALUE!</v>
      </c>
      <c r="F331" s="52" t="e">
        <f>Table1[[#This Row],[Engineer''s Estimate (EE)]]</f>
        <v>#VALUE!</v>
      </c>
      <c r="G331" s="53" t="e">
        <f>'Standard Cost Estimate'!$D331*'Standard Cost Estimate'!$F331</f>
        <v>#VALUE!</v>
      </c>
      <c r="H331" s="54" t="e">
        <f>'Standard Cost Estimate'!$G331/G$500</f>
        <v>#VALUE!</v>
      </c>
      <c r="I331" s="52" t="e">
        <f>Table1[[#This Row],[Low Bidder 
or CM/GC]]</f>
        <v>#VALUE!</v>
      </c>
      <c r="J331" s="53" t="e">
        <f>'Standard Cost Estimate'!$I331*'Standard Cost Estimate'!$D331</f>
        <v>#VALUE!</v>
      </c>
      <c r="K331" s="55" t="e">
        <f>'Standard Cost Estimate'!$J331/J$500</f>
        <v>#VALUE!</v>
      </c>
      <c r="L331" s="52" t="e">
        <f>TRIMMEAN(Table1[[#This Row],[Low Bidder 
or CM/GC]:[Bidder 23]],2/COUNT(Table1[[#This Row],[Low Bidder 
or CM/GC]:[Bidder 23]]))</f>
        <v>#VALUE!</v>
      </c>
      <c r="M331" s="53" t="e">
        <f>IF('Standard Cost Estimate'!$D331=0,0,'Standard Cost Estimate'!$D331*'Standard Cost Estimate'!$L331)</f>
        <v>#VALUE!</v>
      </c>
      <c r="N331" s="54" t="e">
        <f>'Standard Cost Estimate'!$M331/M$500</f>
        <v>#VALUE!</v>
      </c>
      <c r="O331" s="78" t="e">
        <f>MIN(Table1[[#This Row],[Low Bidder 
or CM/GC]:[Bidder 23]])*D331</f>
        <v>#VALUE!</v>
      </c>
      <c r="P331" s="65" t="e">
        <f>Table2[[#This Row],[LB
Amount]]</f>
        <v>#VALUE!</v>
      </c>
      <c r="Q331" s="79" t="e">
        <f>MAX(Table1[[#This Row],[Low Bidder 
or CM/GC]:[Bidder 23]])*D331</f>
        <v>#VALUE!</v>
      </c>
      <c r="R331" s="33" t="e">
        <f>('Standard Cost Estimate'!$J331-'Standard Cost Estimate'!$G331)/'Standard Cost Estimate'!$G331</f>
        <v>#VALUE!</v>
      </c>
      <c r="S331" s="32" t="e">
        <f>('Standard Cost Estimate'!$J331-'Standard Cost Estimate'!$M331)/'Standard Cost Estimate'!$M331</f>
        <v>#VALUE!</v>
      </c>
      <c r="T331" s="31" t="e">
        <f>'Standard Cost Estimate'!$J331-'Standard Cost Estimate'!$G331</f>
        <v>#VALUE!</v>
      </c>
      <c r="U331" s="28" t="e">
        <f>RANK('Standard Cost Estimate'!$J331,'Standard Cost Estimate'!$J$3:$J$499)</f>
        <v>#VALUE!</v>
      </c>
      <c r="V331" s="34" t="e">
        <f>LARGE('Standard Cost Estimate'!$J$3:$J$499,COUNT(J$3:'Standard Cost Estimate'!$J331))+IF(ISNUMBER(V330),V330,0)</f>
        <v>#VALUE!</v>
      </c>
      <c r="W331" s="28" t="e">
        <f>IF(V331/J$500&lt;0.8,COUNT(V$3:V331)+1,1)</f>
        <v>#VALUE!</v>
      </c>
      <c r="X331" s="35" t="e">
        <f>IF('Standard Cost Estimate'!$U331&lt;=MAX('Standard Cost Estimate'!$W$3:$W$499),"YES","NO")</f>
        <v>#VALUE!</v>
      </c>
      <c r="Y331" s="36" t="e">
        <f>IF(AND('Standard Cost Estimate'!$X331="YES",OR('Standard Cost Estimate'!$R331&gt;0.2,'Standard Cost Estimate'!$R331&lt;-0.2)),"ANALYZE"," ")</f>
        <v>#VALUE!</v>
      </c>
      <c r="Z331" s="72" t="e">
        <f>IF(AND('Standard Cost Estimate'!$X331="YES",OR('Standard Cost Estimate'!$S331&gt;0.2,'Standard Cost Estimate'!$S331&lt;-0.2)),"ANALYZE"," ")</f>
        <v>#VALUE!</v>
      </c>
      <c r="AA331" s="67" t="e">
        <f>RANK('Standard Cost Estimate'!$G331,'Standard Cost Estimate'!$G$3:$G$499)</f>
        <v>#VALUE!</v>
      </c>
      <c r="AB331" s="68" t="e">
        <f>LARGE('Standard Cost Estimate'!$G$3:$G$499,COUNT(G$3:'Standard Cost Estimate'!$G331))+IF(ISNUMBER(AB330),AB330,0)</f>
        <v>#VALUE!</v>
      </c>
      <c r="AC331" s="67" t="e">
        <f>IF(AB331/G$500&lt;0.8,COUNT(V$3:V331)+1,1)</f>
        <v>#VALUE!</v>
      </c>
      <c r="AD331" s="93" t="e">
        <f>IF('Standard Cost Estimate'!$AA331&lt;=MAX('Standard Cost Estimate'!$AC$3:$AC$499),"YES","NO")</f>
        <v>#VALUE!</v>
      </c>
      <c r="AE331" s="94" t="e">
        <f>IF(AND('Standard Cost Estimate'!$AD331="YES",ABS('Standard Cost Estimate'!$R331)&gt;0.2),"ANALYZE"," ")</f>
        <v>#VALUE!</v>
      </c>
      <c r="AF331" s="77"/>
    </row>
    <row r="332" spans="1:32" ht="15" thickBot="1" x14ac:dyDescent="0.4">
      <c r="A332" s="50" t="e">
        <f>Table1[[#This Row],[Item Line Number]]</f>
        <v>#VALUE!</v>
      </c>
      <c r="B332" s="50" t="e">
        <f>Table1[[#This Row],[Item Number]]</f>
        <v>#VALUE!</v>
      </c>
      <c r="C332" s="51" t="e">
        <f>Table1[[#This Row],[Item Description]]</f>
        <v>#VALUE!</v>
      </c>
      <c r="D332" s="50" t="e">
        <f>Table1[[#This Row],[Quantity]]</f>
        <v>#VALUE!</v>
      </c>
      <c r="E332" s="50" t="e">
        <f>Table1[[#This Row],[Units]]</f>
        <v>#VALUE!</v>
      </c>
      <c r="F332" s="52" t="e">
        <f>Table1[[#This Row],[Engineer''s Estimate (EE)]]</f>
        <v>#VALUE!</v>
      </c>
      <c r="G332" s="53" t="e">
        <f>'Standard Cost Estimate'!$D332*'Standard Cost Estimate'!$F332</f>
        <v>#VALUE!</v>
      </c>
      <c r="H332" s="54" t="e">
        <f>'Standard Cost Estimate'!$G332/G$500</f>
        <v>#VALUE!</v>
      </c>
      <c r="I332" s="52" t="e">
        <f>Table1[[#This Row],[Low Bidder 
or CM/GC]]</f>
        <v>#VALUE!</v>
      </c>
      <c r="J332" s="53" t="e">
        <f>'Standard Cost Estimate'!$I332*'Standard Cost Estimate'!$D332</f>
        <v>#VALUE!</v>
      </c>
      <c r="K332" s="55" t="e">
        <f>'Standard Cost Estimate'!$J332/J$500</f>
        <v>#VALUE!</v>
      </c>
      <c r="L332" s="52" t="e">
        <f>TRIMMEAN(Table1[[#This Row],[Low Bidder 
or CM/GC]:[Bidder 23]],2/COUNT(Table1[[#This Row],[Low Bidder 
or CM/GC]:[Bidder 23]]))</f>
        <v>#VALUE!</v>
      </c>
      <c r="M332" s="53" t="e">
        <f>IF('Standard Cost Estimate'!$D332=0,0,'Standard Cost Estimate'!$D332*'Standard Cost Estimate'!$L332)</f>
        <v>#VALUE!</v>
      </c>
      <c r="N332" s="54" t="e">
        <f>'Standard Cost Estimate'!$M332/M$500</f>
        <v>#VALUE!</v>
      </c>
      <c r="O332" s="78" t="e">
        <f>MIN(Table1[[#This Row],[Low Bidder 
or CM/GC]:[Bidder 23]])*D332</f>
        <v>#VALUE!</v>
      </c>
      <c r="P332" s="65" t="e">
        <f>Table2[[#This Row],[LB
Amount]]</f>
        <v>#VALUE!</v>
      </c>
      <c r="Q332" s="79" t="e">
        <f>MAX(Table1[[#This Row],[Low Bidder 
or CM/GC]:[Bidder 23]])*D332</f>
        <v>#VALUE!</v>
      </c>
      <c r="R332" s="33" t="e">
        <f>('Standard Cost Estimate'!$J332-'Standard Cost Estimate'!$G332)/'Standard Cost Estimate'!$G332</f>
        <v>#VALUE!</v>
      </c>
      <c r="S332" s="32" t="e">
        <f>('Standard Cost Estimate'!$J332-'Standard Cost Estimate'!$M332)/'Standard Cost Estimate'!$M332</f>
        <v>#VALUE!</v>
      </c>
      <c r="T332" s="31" t="e">
        <f>'Standard Cost Estimate'!$J332-'Standard Cost Estimate'!$G332</f>
        <v>#VALUE!</v>
      </c>
      <c r="U332" s="28" t="e">
        <f>RANK('Standard Cost Estimate'!$J332,'Standard Cost Estimate'!$J$3:$J$499)</f>
        <v>#VALUE!</v>
      </c>
      <c r="V332" s="34" t="e">
        <f>LARGE('Standard Cost Estimate'!$J$3:$J$499,COUNT(J$3:'Standard Cost Estimate'!$J332))+IF(ISNUMBER(V331),V331,0)</f>
        <v>#VALUE!</v>
      </c>
      <c r="W332" s="28" t="e">
        <f>IF(V332/J$500&lt;0.8,COUNT(V$3:V332)+1,1)</f>
        <v>#VALUE!</v>
      </c>
      <c r="X332" s="35" t="e">
        <f>IF('Standard Cost Estimate'!$U332&lt;=MAX('Standard Cost Estimate'!$W$3:$W$499),"YES","NO")</f>
        <v>#VALUE!</v>
      </c>
      <c r="Y332" s="36" t="e">
        <f>IF(AND('Standard Cost Estimate'!$X332="YES",OR('Standard Cost Estimate'!$R332&gt;0.2,'Standard Cost Estimate'!$R332&lt;-0.2)),"ANALYZE"," ")</f>
        <v>#VALUE!</v>
      </c>
      <c r="Z332" s="72" t="e">
        <f>IF(AND('Standard Cost Estimate'!$X332="YES",OR('Standard Cost Estimate'!$S332&gt;0.2,'Standard Cost Estimate'!$S332&lt;-0.2)),"ANALYZE"," ")</f>
        <v>#VALUE!</v>
      </c>
      <c r="AA332" s="67" t="e">
        <f>RANK('Standard Cost Estimate'!$G332,'Standard Cost Estimate'!$G$3:$G$499)</f>
        <v>#VALUE!</v>
      </c>
      <c r="AB332" s="68" t="e">
        <f>LARGE('Standard Cost Estimate'!$G$3:$G$499,COUNT(G$3:'Standard Cost Estimate'!$G332))+IF(ISNUMBER(AB331),AB331,0)</f>
        <v>#VALUE!</v>
      </c>
      <c r="AC332" s="67" t="e">
        <f>IF(AB332/G$500&lt;0.8,COUNT(V$3:V332)+1,1)</f>
        <v>#VALUE!</v>
      </c>
      <c r="AD332" s="93" t="e">
        <f>IF('Standard Cost Estimate'!$AA332&lt;=MAX('Standard Cost Estimate'!$AC$3:$AC$499),"YES","NO")</f>
        <v>#VALUE!</v>
      </c>
      <c r="AE332" s="94" t="e">
        <f>IF(AND('Standard Cost Estimate'!$AD332="YES",ABS('Standard Cost Estimate'!$R332)&gt;0.2),"ANALYZE"," ")</f>
        <v>#VALUE!</v>
      </c>
      <c r="AF332" s="77"/>
    </row>
    <row r="333" spans="1:32" ht="15" thickBot="1" x14ac:dyDescent="0.4">
      <c r="A333" s="50" t="e">
        <f>Table1[[#This Row],[Item Line Number]]</f>
        <v>#VALUE!</v>
      </c>
      <c r="B333" s="50" t="e">
        <f>Table1[[#This Row],[Item Number]]</f>
        <v>#VALUE!</v>
      </c>
      <c r="C333" s="51" t="e">
        <f>Table1[[#This Row],[Item Description]]</f>
        <v>#VALUE!</v>
      </c>
      <c r="D333" s="50" t="e">
        <f>Table1[[#This Row],[Quantity]]</f>
        <v>#VALUE!</v>
      </c>
      <c r="E333" s="50" t="e">
        <f>Table1[[#This Row],[Units]]</f>
        <v>#VALUE!</v>
      </c>
      <c r="F333" s="52" t="e">
        <f>Table1[[#This Row],[Engineer''s Estimate (EE)]]</f>
        <v>#VALUE!</v>
      </c>
      <c r="G333" s="53" t="e">
        <f>'Standard Cost Estimate'!$D333*'Standard Cost Estimate'!$F333</f>
        <v>#VALUE!</v>
      </c>
      <c r="H333" s="54" t="e">
        <f>'Standard Cost Estimate'!$G333/G$500</f>
        <v>#VALUE!</v>
      </c>
      <c r="I333" s="52" t="e">
        <f>Table1[[#This Row],[Low Bidder 
or CM/GC]]</f>
        <v>#VALUE!</v>
      </c>
      <c r="J333" s="53" t="e">
        <f>'Standard Cost Estimate'!$I333*'Standard Cost Estimate'!$D333</f>
        <v>#VALUE!</v>
      </c>
      <c r="K333" s="55" t="e">
        <f>'Standard Cost Estimate'!$J333/J$500</f>
        <v>#VALUE!</v>
      </c>
      <c r="L333" s="52" t="e">
        <f>TRIMMEAN(Table1[[#This Row],[Low Bidder 
or CM/GC]:[Bidder 23]],2/COUNT(Table1[[#This Row],[Low Bidder 
or CM/GC]:[Bidder 23]]))</f>
        <v>#VALUE!</v>
      </c>
      <c r="M333" s="53" t="e">
        <f>IF('Standard Cost Estimate'!$D333=0,0,'Standard Cost Estimate'!$D333*'Standard Cost Estimate'!$L333)</f>
        <v>#VALUE!</v>
      </c>
      <c r="N333" s="54" t="e">
        <f>'Standard Cost Estimate'!$M333/M$500</f>
        <v>#VALUE!</v>
      </c>
      <c r="O333" s="78" t="e">
        <f>MIN(Table1[[#This Row],[Low Bidder 
or CM/GC]:[Bidder 23]])*D333</f>
        <v>#VALUE!</v>
      </c>
      <c r="P333" s="65" t="e">
        <f>Table2[[#This Row],[LB
Amount]]</f>
        <v>#VALUE!</v>
      </c>
      <c r="Q333" s="79" t="e">
        <f>MAX(Table1[[#This Row],[Low Bidder 
or CM/GC]:[Bidder 23]])*D333</f>
        <v>#VALUE!</v>
      </c>
      <c r="R333" s="33" t="e">
        <f>('Standard Cost Estimate'!$J333-'Standard Cost Estimate'!$G333)/'Standard Cost Estimate'!$G333</f>
        <v>#VALUE!</v>
      </c>
      <c r="S333" s="32" t="e">
        <f>('Standard Cost Estimate'!$J333-'Standard Cost Estimate'!$M333)/'Standard Cost Estimate'!$M333</f>
        <v>#VALUE!</v>
      </c>
      <c r="T333" s="31" t="e">
        <f>'Standard Cost Estimate'!$J333-'Standard Cost Estimate'!$G333</f>
        <v>#VALUE!</v>
      </c>
      <c r="U333" s="28" t="e">
        <f>RANK('Standard Cost Estimate'!$J333,'Standard Cost Estimate'!$J$3:$J$499)</f>
        <v>#VALUE!</v>
      </c>
      <c r="V333" s="34" t="e">
        <f>LARGE('Standard Cost Estimate'!$J$3:$J$499,COUNT(J$3:'Standard Cost Estimate'!$J333))+IF(ISNUMBER(V332),V332,0)</f>
        <v>#VALUE!</v>
      </c>
      <c r="W333" s="28" t="e">
        <f>IF(V333/J$500&lt;0.8,COUNT(V$3:V333)+1,1)</f>
        <v>#VALUE!</v>
      </c>
      <c r="X333" s="35" t="e">
        <f>IF('Standard Cost Estimate'!$U333&lt;=MAX('Standard Cost Estimate'!$W$3:$W$499),"YES","NO")</f>
        <v>#VALUE!</v>
      </c>
      <c r="Y333" s="36" t="e">
        <f>IF(AND('Standard Cost Estimate'!$X333="YES",OR('Standard Cost Estimate'!$R333&gt;0.2,'Standard Cost Estimate'!$R333&lt;-0.2)),"ANALYZE"," ")</f>
        <v>#VALUE!</v>
      </c>
      <c r="Z333" s="72" t="e">
        <f>IF(AND('Standard Cost Estimate'!$X333="YES",OR('Standard Cost Estimate'!$S333&gt;0.2,'Standard Cost Estimate'!$S333&lt;-0.2)),"ANALYZE"," ")</f>
        <v>#VALUE!</v>
      </c>
      <c r="AA333" s="67" t="e">
        <f>RANK('Standard Cost Estimate'!$G333,'Standard Cost Estimate'!$G$3:$G$499)</f>
        <v>#VALUE!</v>
      </c>
      <c r="AB333" s="68" t="e">
        <f>LARGE('Standard Cost Estimate'!$G$3:$G$499,COUNT(G$3:'Standard Cost Estimate'!$G333))+IF(ISNUMBER(AB332),AB332,0)</f>
        <v>#VALUE!</v>
      </c>
      <c r="AC333" s="67" t="e">
        <f>IF(AB333/G$500&lt;0.8,COUNT(V$3:V333)+1,1)</f>
        <v>#VALUE!</v>
      </c>
      <c r="AD333" s="93" t="e">
        <f>IF('Standard Cost Estimate'!$AA333&lt;=MAX('Standard Cost Estimate'!$AC$3:$AC$499),"YES","NO")</f>
        <v>#VALUE!</v>
      </c>
      <c r="AE333" s="94" t="e">
        <f>IF(AND('Standard Cost Estimate'!$AD333="YES",ABS('Standard Cost Estimate'!$R333)&gt;0.2),"ANALYZE"," ")</f>
        <v>#VALUE!</v>
      </c>
      <c r="AF333" s="77"/>
    </row>
    <row r="334" spans="1:32" ht="15" thickBot="1" x14ac:dyDescent="0.4">
      <c r="A334" s="50" t="e">
        <f>Table1[[#This Row],[Item Line Number]]</f>
        <v>#VALUE!</v>
      </c>
      <c r="B334" s="50" t="e">
        <f>Table1[[#This Row],[Item Number]]</f>
        <v>#VALUE!</v>
      </c>
      <c r="C334" s="51" t="e">
        <f>Table1[[#This Row],[Item Description]]</f>
        <v>#VALUE!</v>
      </c>
      <c r="D334" s="50" t="e">
        <f>Table1[[#This Row],[Quantity]]</f>
        <v>#VALUE!</v>
      </c>
      <c r="E334" s="50" t="e">
        <f>Table1[[#This Row],[Units]]</f>
        <v>#VALUE!</v>
      </c>
      <c r="F334" s="52" t="e">
        <f>Table1[[#This Row],[Engineer''s Estimate (EE)]]</f>
        <v>#VALUE!</v>
      </c>
      <c r="G334" s="53" t="e">
        <f>'Standard Cost Estimate'!$D334*'Standard Cost Estimate'!$F334</f>
        <v>#VALUE!</v>
      </c>
      <c r="H334" s="54" t="e">
        <f>'Standard Cost Estimate'!$G334/G$500</f>
        <v>#VALUE!</v>
      </c>
      <c r="I334" s="52" t="e">
        <f>Table1[[#This Row],[Low Bidder 
or CM/GC]]</f>
        <v>#VALUE!</v>
      </c>
      <c r="J334" s="53" t="e">
        <f>'Standard Cost Estimate'!$I334*'Standard Cost Estimate'!$D334</f>
        <v>#VALUE!</v>
      </c>
      <c r="K334" s="55" t="e">
        <f>'Standard Cost Estimate'!$J334/J$500</f>
        <v>#VALUE!</v>
      </c>
      <c r="L334" s="52" t="e">
        <f>TRIMMEAN(Table1[[#This Row],[Low Bidder 
or CM/GC]:[Bidder 23]],2/COUNT(Table1[[#This Row],[Low Bidder 
or CM/GC]:[Bidder 23]]))</f>
        <v>#VALUE!</v>
      </c>
      <c r="M334" s="53" t="e">
        <f>IF('Standard Cost Estimate'!$D334=0,0,'Standard Cost Estimate'!$D334*'Standard Cost Estimate'!$L334)</f>
        <v>#VALUE!</v>
      </c>
      <c r="N334" s="54" t="e">
        <f>'Standard Cost Estimate'!$M334/M$500</f>
        <v>#VALUE!</v>
      </c>
      <c r="O334" s="78" t="e">
        <f>MIN(Table1[[#This Row],[Low Bidder 
or CM/GC]:[Bidder 23]])*D334</f>
        <v>#VALUE!</v>
      </c>
      <c r="P334" s="65" t="e">
        <f>Table2[[#This Row],[LB
Amount]]</f>
        <v>#VALUE!</v>
      </c>
      <c r="Q334" s="79" t="e">
        <f>MAX(Table1[[#This Row],[Low Bidder 
or CM/GC]:[Bidder 23]])*D334</f>
        <v>#VALUE!</v>
      </c>
      <c r="R334" s="33" t="e">
        <f>('Standard Cost Estimate'!$J334-'Standard Cost Estimate'!$G334)/'Standard Cost Estimate'!$G334</f>
        <v>#VALUE!</v>
      </c>
      <c r="S334" s="32" t="e">
        <f>('Standard Cost Estimate'!$J334-'Standard Cost Estimate'!$M334)/'Standard Cost Estimate'!$M334</f>
        <v>#VALUE!</v>
      </c>
      <c r="T334" s="31" t="e">
        <f>'Standard Cost Estimate'!$J334-'Standard Cost Estimate'!$G334</f>
        <v>#VALUE!</v>
      </c>
      <c r="U334" s="28" t="e">
        <f>RANK('Standard Cost Estimate'!$J334,'Standard Cost Estimate'!$J$3:$J$499)</f>
        <v>#VALUE!</v>
      </c>
      <c r="V334" s="34" t="e">
        <f>LARGE('Standard Cost Estimate'!$J$3:$J$499,COUNT(J$3:'Standard Cost Estimate'!$J334))+IF(ISNUMBER(V333),V333,0)</f>
        <v>#VALUE!</v>
      </c>
      <c r="W334" s="28" t="e">
        <f>IF(V334/J$500&lt;0.8,COUNT(V$3:V334)+1,1)</f>
        <v>#VALUE!</v>
      </c>
      <c r="X334" s="35" t="e">
        <f>IF('Standard Cost Estimate'!$U334&lt;=MAX('Standard Cost Estimate'!$W$3:$W$499),"YES","NO")</f>
        <v>#VALUE!</v>
      </c>
      <c r="Y334" s="36" t="e">
        <f>IF(AND('Standard Cost Estimate'!$X334="YES",OR('Standard Cost Estimate'!$R334&gt;0.2,'Standard Cost Estimate'!$R334&lt;-0.2)),"ANALYZE"," ")</f>
        <v>#VALUE!</v>
      </c>
      <c r="Z334" s="72" t="e">
        <f>IF(AND('Standard Cost Estimate'!$X334="YES",OR('Standard Cost Estimate'!$S334&gt;0.2,'Standard Cost Estimate'!$S334&lt;-0.2)),"ANALYZE"," ")</f>
        <v>#VALUE!</v>
      </c>
      <c r="AA334" s="67" t="e">
        <f>RANK('Standard Cost Estimate'!$G334,'Standard Cost Estimate'!$G$3:$G$499)</f>
        <v>#VALUE!</v>
      </c>
      <c r="AB334" s="68" t="e">
        <f>LARGE('Standard Cost Estimate'!$G$3:$G$499,COUNT(G$3:'Standard Cost Estimate'!$G334))+IF(ISNUMBER(AB333),AB333,0)</f>
        <v>#VALUE!</v>
      </c>
      <c r="AC334" s="67" t="e">
        <f>IF(AB334/G$500&lt;0.8,COUNT(V$3:V334)+1,1)</f>
        <v>#VALUE!</v>
      </c>
      <c r="AD334" s="93" t="e">
        <f>IF('Standard Cost Estimate'!$AA334&lt;=MAX('Standard Cost Estimate'!$AC$3:$AC$499),"YES","NO")</f>
        <v>#VALUE!</v>
      </c>
      <c r="AE334" s="94" t="e">
        <f>IF(AND('Standard Cost Estimate'!$AD334="YES",ABS('Standard Cost Estimate'!$R334)&gt;0.2),"ANALYZE"," ")</f>
        <v>#VALUE!</v>
      </c>
      <c r="AF334" s="77"/>
    </row>
    <row r="335" spans="1:32" ht="15" thickBot="1" x14ac:dyDescent="0.4">
      <c r="A335" s="50" t="e">
        <f>Table1[[#This Row],[Item Line Number]]</f>
        <v>#VALUE!</v>
      </c>
      <c r="B335" s="50" t="e">
        <f>Table1[[#This Row],[Item Number]]</f>
        <v>#VALUE!</v>
      </c>
      <c r="C335" s="51" t="e">
        <f>Table1[[#This Row],[Item Description]]</f>
        <v>#VALUE!</v>
      </c>
      <c r="D335" s="50" t="e">
        <f>Table1[[#This Row],[Quantity]]</f>
        <v>#VALUE!</v>
      </c>
      <c r="E335" s="50" t="e">
        <f>Table1[[#This Row],[Units]]</f>
        <v>#VALUE!</v>
      </c>
      <c r="F335" s="52" t="e">
        <f>Table1[[#This Row],[Engineer''s Estimate (EE)]]</f>
        <v>#VALUE!</v>
      </c>
      <c r="G335" s="53" t="e">
        <f>'Standard Cost Estimate'!$D335*'Standard Cost Estimate'!$F335</f>
        <v>#VALUE!</v>
      </c>
      <c r="H335" s="54" t="e">
        <f>'Standard Cost Estimate'!$G335/G$500</f>
        <v>#VALUE!</v>
      </c>
      <c r="I335" s="52" t="e">
        <f>Table1[[#This Row],[Low Bidder 
or CM/GC]]</f>
        <v>#VALUE!</v>
      </c>
      <c r="J335" s="53" t="e">
        <f>'Standard Cost Estimate'!$I335*'Standard Cost Estimate'!$D335</f>
        <v>#VALUE!</v>
      </c>
      <c r="K335" s="55" t="e">
        <f>'Standard Cost Estimate'!$J335/J$500</f>
        <v>#VALUE!</v>
      </c>
      <c r="L335" s="52" t="e">
        <f>TRIMMEAN(Table1[[#This Row],[Low Bidder 
or CM/GC]:[Bidder 23]],2/COUNT(Table1[[#This Row],[Low Bidder 
or CM/GC]:[Bidder 23]]))</f>
        <v>#VALUE!</v>
      </c>
      <c r="M335" s="53" t="e">
        <f>IF('Standard Cost Estimate'!$D335=0,0,'Standard Cost Estimate'!$D335*'Standard Cost Estimate'!$L335)</f>
        <v>#VALUE!</v>
      </c>
      <c r="N335" s="54" t="e">
        <f>'Standard Cost Estimate'!$M335/M$500</f>
        <v>#VALUE!</v>
      </c>
      <c r="O335" s="78" t="e">
        <f>MIN(Table1[[#This Row],[Low Bidder 
or CM/GC]:[Bidder 23]])*D335</f>
        <v>#VALUE!</v>
      </c>
      <c r="P335" s="65" t="e">
        <f>Table2[[#This Row],[LB
Amount]]</f>
        <v>#VALUE!</v>
      </c>
      <c r="Q335" s="79" t="e">
        <f>MAX(Table1[[#This Row],[Low Bidder 
or CM/GC]:[Bidder 23]])*D335</f>
        <v>#VALUE!</v>
      </c>
      <c r="R335" s="33" t="e">
        <f>('Standard Cost Estimate'!$J335-'Standard Cost Estimate'!$G335)/'Standard Cost Estimate'!$G335</f>
        <v>#VALUE!</v>
      </c>
      <c r="S335" s="32" t="e">
        <f>('Standard Cost Estimate'!$J335-'Standard Cost Estimate'!$M335)/'Standard Cost Estimate'!$M335</f>
        <v>#VALUE!</v>
      </c>
      <c r="T335" s="31" t="e">
        <f>'Standard Cost Estimate'!$J335-'Standard Cost Estimate'!$G335</f>
        <v>#VALUE!</v>
      </c>
      <c r="U335" s="28" t="e">
        <f>RANK('Standard Cost Estimate'!$J335,'Standard Cost Estimate'!$J$3:$J$499)</f>
        <v>#VALUE!</v>
      </c>
      <c r="V335" s="34" t="e">
        <f>LARGE('Standard Cost Estimate'!$J$3:$J$499,COUNT(J$3:'Standard Cost Estimate'!$J335))+IF(ISNUMBER(V334),V334,0)</f>
        <v>#VALUE!</v>
      </c>
      <c r="W335" s="28" t="e">
        <f>IF(V335/J$500&lt;0.8,COUNT(V$3:V335)+1,1)</f>
        <v>#VALUE!</v>
      </c>
      <c r="X335" s="35" t="e">
        <f>IF('Standard Cost Estimate'!$U335&lt;=MAX('Standard Cost Estimate'!$W$3:$W$499),"YES","NO")</f>
        <v>#VALUE!</v>
      </c>
      <c r="Y335" s="36" t="e">
        <f>IF(AND('Standard Cost Estimate'!$X335="YES",OR('Standard Cost Estimate'!$R335&gt;0.2,'Standard Cost Estimate'!$R335&lt;-0.2)),"ANALYZE"," ")</f>
        <v>#VALUE!</v>
      </c>
      <c r="Z335" s="72" t="e">
        <f>IF(AND('Standard Cost Estimate'!$X335="YES",OR('Standard Cost Estimate'!$S335&gt;0.2,'Standard Cost Estimate'!$S335&lt;-0.2)),"ANALYZE"," ")</f>
        <v>#VALUE!</v>
      </c>
      <c r="AA335" s="67" t="e">
        <f>RANK('Standard Cost Estimate'!$G335,'Standard Cost Estimate'!$G$3:$G$499)</f>
        <v>#VALUE!</v>
      </c>
      <c r="AB335" s="68" t="e">
        <f>LARGE('Standard Cost Estimate'!$G$3:$G$499,COUNT(G$3:'Standard Cost Estimate'!$G335))+IF(ISNUMBER(AB334),AB334,0)</f>
        <v>#VALUE!</v>
      </c>
      <c r="AC335" s="67" t="e">
        <f>IF(AB335/G$500&lt;0.8,COUNT(V$3:V335)+1,1)</f>
        <v>#VALUE!</v>
      </c>
      <c r="AD335" s="93" t="e">
        <f>IF('Standard Cost Estimate'!$AA335&lt;=MAX('Standard Cost Estimate'!$AC$3:$AC$499),"YES","NO")</f>
        <v>#VALUE!</v>
      </c>
      <c r="AE335" s="94" t="e">
        <f>IF(AND('Standard Cost Estimate'!$AD335="YES",ABS('Standard Cost Estimate'!$R335)&gt;0.2),"ANALYZE"," ")</f>
        <v>#VALUE!</v>
      </c>
      <c r="AF335" s="77"/>
    </row>
    <row r="336" spans="1:32" ht="15" thickBot="1" x14ac:dyDescent="0.4">
      <c r="A336" s="50" t="e">
        <f>Table1[[#This Row],[Item Line Number]]</f>
        <v>#VALUE!</v>
      </c>
      <c r="B336" s="50" t="e">
        <f>Table1[[#This Row],[Item Number]]</f>
        <v>#VALUE!</v>
      </c>
      <c r="C336" s="51" t="e">
        <f>Table1[[#This Row],[Item Description]]</f>
        <v>#VALUE!</v>
      </c>
      <c r="D336" s="50" t="e">
        <f>Table1[[#This Row],[Quantity]]</f>
        <v>#VALUE!</v>
      </c>
      <c r="E336" s="50" t="e">
        <f>Table1[[#This Row],[Units]]</f>
        <v>#VALUE!</v>
      </c>
      <c r="F336" s="52" t="e">
        <f>Table1[[#This Row],[Engineer''s Estimate (EE)]]</f>
        <v>#VALUE!</v>
      </c>
      <c r="G336" s="53" t="e">
        <f>'Standard Cost Estimate'!$D336*'Standard Cost Estimate'!$F336</f>
        <v>#VALUE!</v>
      </c>
      <c r="H336" s="54" t="e">
        <f>'Standard Cost Estimate'!$G336/G$500</f>
        <v>#VALUE!</v>
      </c>
      <c r="I336" s="52" t="e">
        <f>Table1[[#This Row],[Low Bidder 
or CM/GC]]</f>
        <v>#VALUE!</v>
      </c>
      <c r="J336" s="53" t="e">
        <f>'Standard Cost Estimate'!$I336*'Standard Cost Estimate'!$D336</f>
        <v>#VALUE!</v>
      </c>
      <c r="K336" s="55" t="e">
        <f>'Standard Cost Estimate'!$J336/J$500</f>
        <v>#VALUE!</v>
      </c>
      <c r="L336" s="52" t="e">
        <f>TRIMMEAN(Table1[[#This Row],[Low Bidder 
or CM/GC]:[Bidder 23]],2/COUNT(Table1[[#This Row],[Low Bidder 
or CM/GC]:[Bidder 23]]))</f>
        <v>#VALUE!</v>
      </c>
      <c r="M336" s="53" t="e">
        <f>IF('Standard Cost Estimate'!$D336=0,0,'Standard Cost Estimate'!$D336*'Standard Cost Estimate'!$L336)</f>
        <v>#VALUE!</v>
      </c>
      <c r="N336" s="54" t="e">
        <f>'Standard Cost Estimate'!$M336/M$500</f>
        <v>#VALUE!</v>
      </c>
      <c r="O336" s="78" t="e">
        <f>MIN(Table1[[#This Row],[Low Bidder 
or CM/GC]:[Bidder 23]])*D336</f>
        <v>#VALUE!</v>
      </c>
      <c r="P336" s="65" t="e">
        <f>Table2[[#This Row],[LB
Amount]]</f>
        <v>#VALUE!</v>
      </c>
      <c r="Q336" s="79" t="e">
        <f>MAX(Table1[[#This Row],[Low Bidder 
or CM/GC]:[Bidder 23]])*D336</f>
        <v>#VALUE!</v>
      </c>
      <c r="R336" s="33" t="e">
        <f>('Standard Cost Estimate'!$J336-'Standard Cost Estimate'!$G336)/'Standard Cost Estimate'!$G336</f>
        <v>#VALUE!</v>
      </c>
      <c r="S336" s="32" t="e">
        <f>('Standard Cost Estimate'!$J336-'Standard Cost Estimate'!$M336)/'Standard Cost Estimate'!$M336</f>
        <v>#VALUE!</v>
      </c>
      <c r="T336" s="31" t="e">
        <f>'Standard Cost Estimate'!$J336-'Standard Cost Estimate'!$G336</f>
        <v>#VALUE!</v>
      </c>
      <c r="U336" s="28" t="e">
        <f>RANK('Standard Cost Estimate'!$J336,'Standard Cost Estimate'!$J$3:$J$499)</f>
        <v>#VALUE!</v>
      </c>
      <c r="V336" s="34" t="e">
        <f>LARGE('Standard Cost Estimate'!$J$3:$J$499,COUNT(J$3:'Standard Cost Estimate'!$J336))+IF(ISNUMBER(V335),V335,0)</f>
        <v>#VALUE!</v>
      </c>
      <c r="W336" s="28" t="e">
        <f>IF(V336/J$500&lt;0.8,COUNT(V$3:V336)+1,1)</f>
        <v>#VALUE!</v>
      </c>
      <c r="X336" s="35" t="e">
        <f>IF('Standard Cost Estimate'!$U336&lt;=MAX('Standard Cost Estimate'!$W$3:$W$499),"YES","NO")</f>
        <v>#VALUE!</v>
      </c>
      <c r="Y336" s="36" t="e">
        <f>IF(AND('Standard Cost Estimate'!$X336="YES",OR('Standard Cost Estimate'!$R336&gt;0.2,'Standard Cost Estimate'!$R336&lt;-0.2)),"ANALYZE"," ")</f>
        <v>#VALUE!</v>
      </c>
      <c r="Z336" s="72" t="e">
        <f>IF(AND('Standard Cost Estimate'!$X336="YES",OR('Standard Cost Estimate'!$S336&gt;0.2,'Standard Cost Estimate'!$S336&lt;-0.2)),"ANALYZE"," ")</f>
        <v>#VALUE!</v>
      </c>
      <c r="AA336" s="67" t="e">
        <f>RANK('Standard Cost Estimate'!$G336,'Standard Cost Estimate'!$G$3:$G$499)</f>
        <v>#VALUE!</v>
      </c>
      <c r="AB336" s="68" t="e">
        <f>LARGE('Standard Cost Estimate'!$G$3:$G$499,COUNT(G$3:'Standard Cost Estimate'!$G336))+IF(ISNUMBER(AB335),AB335,0)</f>
        <v>#VALUE!</v>
      </c>
      <c r="AC336" s="67" t="e">
        <f>IF(AB336/G$500&lt;0.8,COUNT(V$3:V336)+1,1)</f>
        <v>#VALUE!</v>
      </c>
      <c r="AD336" s="93" t="e">
        <f>IF('Standard Cost Estimate'!$AA336&lt;=MAX('Standard Cost Estimate'!$AC$3:$AC$499),"YES","NO")</f>
        <v>#VALUE!</v>
      </c>
      <c r="AE336" s="94" t="e">
        <f>IF(AND('Standard Cost Estimate'!$AD336="YES",ABS('Standard Cost Estimate'!$R336)&gt;0.2),"ANALYZE"," ")</f>
        <v>#VALUE!</v>
      </c>
      <c r="AF336" s="77"/>
    </row>
    <row r="337" spans="1:32" ht="15" thickBot="1" x14ac:dyDescent="0.4">
      <c r="A337" s="50" t="e">
        <f>Table1[[#This Row],[Item Line Number]]</f>
        <v>#VALUE!</v>
      </c>
      <c r="B337" s="50" t="e">
        <f>Table1[[#This Row],[Item Number]]</f>
        <v>#VALUE!</v>
      </c>
      <c r="C337" s="51" t="e">
        <f>Table1[[#This Row],[Item Description]]</f>
        <v>#VALUE!</v>
      </c>
      <c r="D337" s="50" t="e">
        <f>Table1[[#This Row],[Quantity]]</f>
        <v>#VALUE!</v>
      </c>
      <c r="E337" s="50" t="e">
        <f>Table1[[#This Row],[Units]]</f>
        <v>#VALUE!</v>
      </c>
      <c r="F337" s="52" t="e">
        <f>Table1[[#This Row],[Engineer''s Estimate (EE)]]</f>
        <v>#VALUE!</v>
      </c>
      <c r="G337" s="53" t="e">
        <f>'Standard Cost Estimate'!$D337*'Standard Cost Estimate'!$F337</f>
        <v>#VALUE!</v>
      </c>
      <c r="H337" s="54" t="e">
        <f>'Standard Cost Estimate'!$G337/G$500</f>
        <v>#VALUE!</v>
      </c>
      <c r="I337" s="52" t="e">
        <f>Table1[[#This Row],[Low Bidder 
or CM/GC]]</f>
        <v>#VALUE!</v>
      </c>
      <c r="J337" s="53" t="e">
        <f>'Standard Cost Estimate'!$I337*'Standard Cost Estimate'!$D337</f>
        <v>#VALUE!</v>
      </c>
      <c r="K337" s="55" t="e">
        <f>'Standard Cost Estimate'!$J337/J$500</f>
        <v>#VALUE!</v>
      </c>
      <c r="L337" s="52" t="e">
        <f>TRIMMEAN(Table1[[#This Row],[Low Bidder 
or CM/GC]:[Bidder 23]],2/COUNT(Table1[[#This Row],[Low Bidder 
or CM/GC]:[Bidder 23]]))</f>
        <v>#VALUE!</v>
      </c>
      <c r="M337" s="53" t="e">
        <f>IF('Standard Cost Estimate'!$D337=0,0,'Standard Cost Estimate'!$D337*'Standard Cost Estimate'!$L337)</f>
        <v>#VALUE!</v>
      </c>
      <c r="N337" s="54" t="e">
        <f>'Standard Cost Estimate'!$M337/M$500</f>
        <v>#VALUE!</v>
      </c>
      <c r="O337" s="78" t="e">
        <f>MIN(Table1[[#This Row],[Low Bidder 
or CM/GC]:[Bidder 23]])*D337</f>
        <v>#VALUE!</v>
      </c>
      <c r="P337" s="65" t="e">
        <f>Table2[[#This Row],[LB
Amount]]</f>
        <v>#VALUE!</v>
      </c>
      <c r="Q337" s="79" t="e">
        <f>MAX(Table1[[#This Row],[Low Bidder 
or CM/GC]:[Bidder 23]])*D337</f>
        <v>#VALUE!</v>
      </c>
      <c r="R337" s="33" t="e">
        <f>('Standard Cost Estimate'!$J337-'Standard Cost Estimate'!$G337)/'Standard Cost Estimate'!$G337</f>
        <v>#VALUE!</v>
      </c>
      <c r="S337" s="32" t="e">
        <f>('Standard Cost Estimate'!$J337-'Standard Cost Estimate'!$M337)/'Standard Cost Estimate'!$M337</f>
        <v>#VALUE!</v>
      </c>
      <c r="T337" s="31" t="e">
        <f>'Standard Cost Estimate'!$J337-'Standard Cost Estimate'!$G337</f>
        <v>#VALUE!</v>
      </c>
      <c r="U337" s="28" t="e">
        <f>RANK('Standard Cost Estimate'!$J337,'Standard Cost Estimate'!$J$3:$J$499)</f>
        <v>#VALUE!</v>
      </c>
      <c r="V337" s="34" t="e">
        <f>LARGE('Standard Cost Estimate'!$J$3:$J$499,COUNT(J$3:'Standard Cost Estimate'!$J337))+IF(ISNUMBER(V336),V336,0)</f>
        <v>#VALUE!</v>
      </c>
      <c r="W337" s="28" t="e">
        <f>IF(V337/J$500&lt;0.8,COUNT(V$3:V337)+1,1)</f>
        <v>#VALUE!</v>
      </c>
      <c r="X337" s="35" t="e">
        <f>IF('Standard Cost Estimate'!$U337&lt;=MAX('Standard Cost Estimate'!$W$3:$W$499),"YES","NO")</f>
        <v>#VALUE!</v>
      </c>
      <c r="Y337" s="36" t="e">
        <f>IF(AND('Standard Cost Estimate'!$X337="YES",OR('Standard Cost Estimate'!$R337&gt;0.2,'Standard Cost Estimate'!$R337&lt;-0.2)),"ANALYZE"," ")</f>
        <v>#VALUE!</v>
      </c>
      <c r="Z337" s="72" t="e">
        <f>IF(AND('Standard Cost Estimate'!$X337="YES",OR('Standard Cost Estimate'!$S337&gt;0.2,'Standard Cost Estimate'!$S337&lt;-0.2)),"ANALYZE"," ")</f>
        <v>#VALUE!</v>
      </c>
      <c r="AA337" s="67" t="e">
        <f>RANK('Standard Cost Estimate'!$G337,'Standard Cost Estimate'!$G$3:$G$499)</f>
        <v>#VALUE!</v>
      </c>
      <c r="AB337" s="68" t="e">
        <f>LARGE('Standard Cost Estimate'!$G$3:$G$499,COUNT(G$3:'Standard Cost Estimate'!$G337))+IF(ISNUMBER(AB336),AB336,0)</f>
        <v>#VALUE!</v>
      </c>
      <c r="AC337" s="67" t="e">
        <f>IF(AB337/G$500&lt;0.8,COUNT(V$3:V337)+1,1)</f>
        <v>#VALUE!</v>
      </c>
      <c r="AD337" s="93" t="e">
        <f>IF('Standard Cost Estimate'!$AA337&lt;=MAX('Standard Cost Estimate'!$AC$3:$AC$499),"YES","NO")</f>
        <v>#VALUE!</v>
      </c>
      <c r="AE337" s="94" t="e">
        <f>IF(AND('Standard Cost Estimate'!$AD337="YES",ABS('Standard Cost Estimate'!$R337)&gt;0.2),"ANALYZE"," ")</f>
        <v>#VALUE!</v>
      </c>
      <c r="AF337" s="77"/>
    </row>
    <row r="338" spans="1:32" ht="15" thickBot="1" x14ac:dyDescent="0.4">
      <c r="A338" s="50" t="e">
        <f>Table1[[#This Row],[Item Line Number]]</f>
        <v>#VALUE!</v>
      </c>
      <c r="B338" s="50" t="e">
        <f>Table1[[#This Row],[Item Number]]</f>
        <v>#VALUE!</v>
      </c>
      <c r="C338" s="51" t="e">
        <f>Table1[[#This Row],[Item Description]]</f>
        <v>#VALUE!</v>
      </c>
      <c r="D338" s="50" t="e">
        <f>Table1[[#This Row],[Quantity]]</f>
        <v>#VALUE!</v>
      </c>
      <c r="E338" s="50" t="e">
        <f>Table1[[#This Row],[Units]]</f>
        <v>#VALUE!</v>
      </c>
      <c r="F338" s="52" t="e">
        <f>Table1[[#This Row],[Engineer''s Estimate (EE)]]</f>
        <v>#VALUE!</v>
      </c>
      <c r="G338" s="53" t="e">
        <f>'Standard Cost Estimate'!$D338*'Standard Cost Estimate'!$F338</f>
        <v>#VALUE!</v>
      </c>
      <c r="H338" s="54" t="e">
        <f>'Standard Cost Estimate'!$G338/G$500</f>
        <v>#VALUE!</v>
      </c>
      <c r="I338" s="52" t="e">
        <f>Table1[[#This Row],[Low Bidder 
or CM/GC]]</f>
        <v>#VALUE!</v>
      </c>
      <c r="J338" s="53" t="e">
        <f>'Standard Cost Estimate'!$I338*'Standard Cost Estimate'!$D338</f>
        <v>#VALUE!</v>
      </c>
      <c r="K338" s="55" t="e">
        <f>'Standard Cost Estimate'!$J338/J$500</f>
        <v>#VALUE!</v>
      </c>
      <c r="L338" s="52" t="e">
        <f>TRIMMEAN(Table1[[#This Row],[Low Bidder 
or CM/GC]:[Bidder 23]],2/COUNT(Table1[[#This Row],[Low Bidder 
or CM/GC]:[Bidder 23]]))</f>
        <v>#VALUE!</v>
      </c>
      <c r="M338" s="53" t="e">
        <f>IF('Standard Cost Estimate'!$D338=0,0,'Standard Cost Estimate'!$D338*'Standard Cost Estimate'!$L338)</f>
        <v>#VALUE!</v>
      </c>
      <c r="N338" s="54" t="e">
        <f>'Standard Cost Estimate'!$M338/M$500</f>
        <v>#VALUE!</v>
      </c>
      <c r="O338" s="78" t="e">
        <f>MIN(Table1[[#This Row],[Low Bidder 
or CM/GC]:[Bidder 23]])*D338</f>
        <v>#VALUE!</v>
      </c>
      <c r="P338" s="65" t="e">
        <f>Table2[[#This Row],[LB
Amount]]</f>
        <v>#VALUE!</v>
      </c>
      <c r="Q338" s="79" t="e">
        <f>MAX(Table1[[#This Row],[Low Bidder 
or CM/GC]:[Bidder 23]])*D338</f>
        <v>#VALUE!</v>
      </c>
      <c r="R338" s="33" t="e">
        <f>('Standard Cost Estimate'!$J338-'Standard Cost Estimate'!$G338)/'Standard Cost Estimate'!$G338</f>
        <v>#VALUE!</v>
      </c>
      <c r="S338" s="32" t="e">
        <f>('Standard Cost Estimate'!$J338-'Standard Cost Estimate'!$M338)/'Standard Cost Estimate'!$M338</f>
        <v>#VALUE!</v>
      </c>
      <c r="T338" s="31" t="e">
        <f>'Standard Cost Estimate'!$J338-'Standard Cost Estimate'!$G338</f>
        <v>#VALUE!</v>
      </c>
      <c r="U338" s="28" t="e">
        <f>RANK('Standard Cost Estimate'!$J338,'Standard Cost Estimate'!$J$3:$J$499)</f>
        <v>#VALUE!</v>
      </c>
      <c r="V338" s="34" t="e">
        <f>LARGE('Standard Cost Estimate'!$J$3:$J$499,COUNT(J$3:'Standard Cost Estimate'!$J338))+IF(ISNUMBER(V337),V337,0)</f>
        <v>#VALUE!</v>
      </c>
      <c r="W338" s="28" t="e">
        <f>IF(V338/J$500&lt;0.8,COUNT(V$3:V338)+1,1)</f>
        <v>#VALUE!</v>
      </c>
      <c r="X338" s="35" t="e">
        <f>IF('Standard Cost Estimate'!$U338&lt;=MAX('Standard Cost Estimate'!$W$3:$W$499),"YES","NO")</f>
        <v>#VALUE!</v>
      </c>
      <c r="Y338" s="36" t="e">
        <f>IF(AND('Standard Cost Estimate'!$X338="YES",OR('Standard Cost Estimate'!$R338&gt;0.2,'Standard Cost Estimate'!$R338&lt;-0.2)),"ANALYZE"," ")</f>
        <v>#VALUE!</v>
      </c>
      <c r="Z338" s="72" t="e">
        <f>IF(AND('Standard Cost Estimate'!$X338="YES",OR('Standard Cost Estimate'!$S338&gt;0.2,'Standard Cost Estimate'!$S338&lt;-0.2)),"ANALYZE"," ")</f>
        <v>#VALUE!</v>
      </c>
      <c r="AA338" s="67" t="e">
        <f>RANK('Standard Cost Estimate'!$G338,'Standard Cost Estimate'!$G$3:$G$499)</f>
        <v>#VALUE!</v>
      </c>
      <c r="AB338" s="68" t="e">
        <f>LARGE('Standard Cost Estimate'!$G$3:$G$499,COUNT(G$3:'Standard Cost Estimate'!$G338))+IF(ISNUMBER(AB337),AB337,0)</f>
        <v>#VALUE!</v>
      </c>
      <c r="AC338" s="67" t="e">
        <f>IF(AB338/G$500&lt;0.8,COUNT(V$3:V338)+1,1)</f>
        <v>#VALUE!</v>
      </c>
      <c r="AD338" s="93" t="e">
        <f>IF('Standard Cost Estimate'!$AA338&lt;=MAX('Standard Cost Estimate'!$AC$3:$AC$499),"YES","NO")</f>
        <v>#VALUE!</v>
      </c>
      <c r="AE338" s="94" t="e">
        <f>IF(AND('Standard Cost Estimate'!$AD338="YES",ABS('Standard Cost Estimate'!$R338)&gt;0.2),"ANALYZE"," ")</f>
        <v>#VALUE!</v>
      </c>
      <c r="AF338" s="77"/>
    </row>
    <row r="339" spans="1:32" ht="15" thickBot="1" x14ac:dyDescent="0.4">
      <c r="A339" s="50" t="e">
        <f>Table1[[#This Row],[Item Line Number]]</f>
        <v>#VALUE!</v>
      </c>
      <c r="B339" s="50" t="e">
        <f>Table1[[#This Row],[Item Number]]</f>
        <v>#VALUE!</v>
      </c>
      <c r="C339" s="51" t="e">
        <f>Table1[[#This Row],[Item Description]]</f>
        <v>#VALUE!</v>
      </c>
      <c r="D339" s="50" t="e">
        <f>Table1[[#This Row],[Quantity]]</f>
        <v>#VALUE!</v>
      </c>
      <c r="E339" s="50" t="e">
        <f>Table1[[#This Row],[Units]]</f>
        <v>#VALUE!</v>
      </c>
      <c r="F339" s="52" t="e">
        <f>Table1[[#This Row],[Engineer''s Estimate (EE)]]</f>
        <v>#VALUE!</v>
      </c>
      <c r="G339" s="53" t="e">
        <f>'Standard Cost Estimate'!$D339*'Standard Cost Estimate'!$F339</f>
        <v>#VALUE!</v>
      </c>
      <c r="H339" s="54" t="e">
        <f>'Standard Cost Estimate'!$G339/G$500</f>
        <v>#VALUE!</v>
      </c>
      <c r="I339" s="52" t="e">
        <f>Table1[[#This Row],[Low Bidder 
or CM/GC]]</f>
        <v>#VALUE!</v>
      </c>
      <c r="J339" s="53" t="e">
        <f>'Standard Cost Estimate'!$I339*'Standard Cost Estimate'!$D339</f>
        <v>#VALUE!</v>
      </c>
      <c r="K339" s="55" t="e">
        <f>'Standard Cost Estimate'!$J339/J$500</f>
        <v>#VALUE!</v>
      </c>
      <c r="L339" s="52" t="e">
        <f>TRIMMEAN(Table1[[#This Row],[Low Bidder 
or CM/GC]:[Bidder 23]],2/COUNT(Table1[[#This Row],[Low Bidder 
or CM/GC]:[Bidder 23]]))</f>
        <v>#VALUE!</v>
      </c>
      <c r="M339" s="53" t="e">
        <f>IF('Standard Cost Estimate'!$D339=0,0,'Standard Cost Estimate'!$D339*'Standard Cost Estimate'!$L339)</f>
        <v>#VALUE!</v>
      </c>
      <c r="N339" s="54" t="e">
        <f>'Standard Cost Estimate'!$M339/M$500</f>
        <v>#VALUE!</v>
      </c>
      <c r="O339" s="78" t="e">
        <f>MIN(Table1[[#This Row],[Low Bidder 
or CM/GC]:[Bidder 23]])*D339</f>
        <v>#VALUE!</v>
      </c>
      <c r="P339" s="65" t="e">
        <f>Table2[[#This Row],[LB
Amount]]</f>
        <v>#VALUE!</v>
      </c>
      <c r="Q339" s="79" t="e">
        <f>MAX(Table1[[#This Row],[Low Bidder 
or CM/GC]:[Bidder 23]])*D339</f>
        <v>#VALUE!</v>
      </c>
      <c r="R339" s="33" t="e">
        <f>('Standard Cost Estimate'!$J339-'Standard Cost Estimate'!$G339)/'Standard Cost Estimate'!$G339</f>
        <v>#VALUE!</v>
      </c>
      <c r="S339" s="32" t="e">
        <f>('Standard Cost Estimate'!$J339-'Standard Cost Estimate'!$M339)/'Standard Cost Estimate'!$M339</f>
        <v>#VALUE!</v>
      </c>
      <c r="T339" s="31" t="e">
        <f>'Standard Cost Estimate'!$J339-'Standard Cost Estimate'!$G339</f>
        <v>#VALUE!</v>
      </c>
      <c r="U339" s="28" t="e">
        <f>RANK('Standard Cost Estimate'!$J339,'Standard Cost Estimate'!$J$3:$J$499)</f>
        <v>#VALUE!</v>
      </c>
      <c r="V339" s="34" t="e">
        <f>LARGE('Standard Cost Estimate'!$J$3:$J$499,COUNT(J$3:'Standard Cost Estimate'!$J339))+IF(ISNUMBER(V338),V338,0)</f>
        <v>#VALUE!</v>
      </c>
      <c r="W339" s="28" t="e">
        <f>IF(V339/J$500&lt;0.8,COUNT(V$3:V339)+1,1)</f>
        <v>#VALUE!</v>
      </c>
      <c r="X339" s="35" t="e">
        <f>IF('Standard Cost Estimate'!$U339&lt;=MAX('Standard Cost Estimate'!$W$3:$W$499),"YES","NO")</f>
        <v>#VALUE!</v>
      </c>
      <c r="Y339" s="36" t="e">
        <f>IF(AND('Standard Cost Estimate'!$X339="YES",OR('Standard Cost Estimate'!$R339&gt;0.2,'Standard Cost Estimate'!$R339&lt;-0.2)),"ANALYZE"," ")</f>
        <v>#VALUE!</v>
      </c>
      <c r="Z339" s="72" t="e">
        <f>IF(AND('Standard Cost Estimate'!$X339="YES",OR('Standard Cost Estimate'!$S339&gt;0.2,'Standard Cost Estimate'!$S339&lt;-0.2)),"ANALYZE"," ")</f>
        <v>#VALUE!</v>
      </c>
      <c r="AA339" s="67" t="e">
        <f>RANK('Standard Cost Estimate'!$G339,'Standard Cost Estimate'!$G$3:$G$499)</f>
        <v>#VALUE!</v>
      </c>
      <c r="AB339" s="68" t="e">
        <f>LARGE('Standard Cost Estimate'!$G$3:$G$499,COUNT(G$3:'Standard Cost Estimate'!$G339))+IF(ISNUMBER(AB338),AB338,0)</f>
        <v>#VALUE!</v>
      </c>
      <c r="AC339" s="67" t="e">
        <f>IF(AB339/G$500&lt;0.8,COUNT(V$3:V339)+1,1)</f>
        <v>#VALUE!</v>
      </c>
      <c r="AD339" s="93" t="e">
        <f>IF('Standard Cost Estimate'!$AA339&lt;=MAX('Standard Cost Estimate'!$AC$3:$AC$499),"YES","NO")</f>
        <v>#VALUE!</v>
      </c>
      <c r="AE339" s="94" t="e">
        <f>IF(AND('Standard Cost Estimate'!$AD339="YES",ABS('Standard Cost Estimate'!$R339)&gt;0.2),"ANALYZE"," ")</f>
        <v>#VALUE!</v>
      </c>
      <c r="AF339" s="77"/>
    </row>
    <row r="340" spans="1:32" ht="15" thickBot="1" x14ac:dyDescent="0.4">
      <c r="A340" s="50" t="e">
        <f>Table1[[#This Row],[Item Line Number]]</f>
        <v>#VALUE!</v>
      </c>
      <c r="B340" s="50" t="e">
        <f>Table1[[#This Row],[Item Number]]</f>
        <v>#VALUE!</v>
      </c>
      <c r="C340" s="51" t="e">
        <f>Table1[[#This Row],[Item Description]]</f>
        <v>#VALUE!</v>
      </c>
      <c r="D340" s="50" t="e">
        <f>Table1[[#This Row],[Quantity]]</f>
        <v>#VALUE!</v>
      </c>
      <c r="E340" s="50" t="e">
        <f>Table1[[#This Row],[Units]]</f>
        <v>#VALUE!</v>
      </c>
      <c r="F340" s="52" t="e">
        <f>Table1[[#This Row],[Engineer''s Estimate (EE)]]</f>
        <v>#VALUE!</v>
      </c>
      <c r="G340" s="53" t="e">
        <f>'Standard Cost Estimate'!$D340*'Standard Cost Estimate'!$F340</f>
        <v>#VALUE!</v>
      </c>
      <c r="H340" s="54" t="e">
        <f>'Standard Cost Estimate'!$G340/G$500</f>
        <v>#VALUE!</v>
      </c>
      <c r="I340" s="52" t="e">
        <f>Table1[[#This Row],[Low Bidder 
or CM/GC]]</f>
        <v>#VALUE!</v>
      </c>
      <c r="J340" s="53" t="e">
        <f>'Standard Cost Estimate'!$I340*'Standard Cost Estimate'!$D340</f>
        <v>#VALUE!</v>
      </c>
      <c r="K340" s="55" t="e">
        <f>'Standard Cost Estimate'!$J340/J$500</f>
        <v>#VALUE!</v>
      </c>
      <c r="L340" s="52" t="e">
        <f>TRIMMEAN(Table1[[#This Row],[Low Bidder 
or CM/GC]:[Bidder 23]],2/COUNT(Table1[[#This Row],[Low Bidder 
or CM/GC]:[Bidder 23]]))</f>
        <v>#VALUE!</v>
      </c>
      <c r="M340" s="53" t="e">
        <f>IF('Standard Cost Estimate'!$D340=0,0,'Standard Cost Estimate'!$D340*'Standard Cost Estimate'!$L340)</f>
        <v>#VALUE!</v>
      </c>
      <c r="N340" s="54" t="e">
        <f>'Standard Cost Estimate'!$M340/M$500</f>
        <v>#VALUE!</v>
      </c>
      <c r="O340" s="78" t="e">
        <f>MIN(Table1[[#This Row],[Low Bidder 
or CM/GC]:[Bidder 23]])*D340</f>
        <v>#VALUE!</v>
      </c>
      <c r="P340" s="65" t="e">
        <f>Table2[[#This Row],[LB
Amount]]</f>
        <v>#VALUE!</v>
      </c>
      <c r="Q340" s="79" t="e">
        <f>MAX(Table1[[#This Row],[Low Bidder 
or CM/GC]:[Bidder 23]])*D340</f>
        <v>#VALUE!</v>
      </c>
      <c r="R340" s="33" t="e">
        <f>('Standard Cost Estimate'!$J340-'Standard Cost Estimate'!$G340)/'Standard Cost Estimate'!$G340</f>
        <v>#VALUE!</v>
      </c>
      <c r="S340" s="32" t="e">
        <f>('Standard Cost Estimate'!$J340-'Standard Cost Estimate'!$M340)/'Standard Cost Estimate'!$M340</f>
        <v>#VALUE!</v>
      </c>
      <c r="T340" s="31" t="e">
        <f>'Standard Cost Estimate'!$J340-'Standard Cost Estimate'!$G340</f>
        <v>#VALUE!</v>
      </c>
      <c r="U340" s="28" t="e">
        <f>RANK('Standard Cost Estimate'!$J340,'Standard Cost Estimate'!$J$3:$J$499)</f>
        <v>#VALUE!</v>
      </c>
      <c r="V340" s="34" t="e">
        <f>LARGE('Standard Cost Estimate'!$J$3:$J$499,COUNT(J$3:'Standard Cost Estimate'!$J340))+IF(ISNUMBER(V339),V339,0)</f>
        <v>#VALUE!</v>
      </c>
      <c r="W340" s="28" t="e">
        <f>IF(V340/J$500&lt;0.8,COUNT(V$3:V340)+1,1)</f>
        <v>#VALUE!</v>
      </c>
      <c r="X340" s="35" t="e">
        <f>IF('Standard Cost Estimate'!$U340&lt;=MAX('Standard Cost Estimate'!$W$3:$W$499),"YES","NO")</f>
        <v>#VALUE!</v>
      </c>
      <c r="Y340" s="36" t="e">
        <f>IF(AND('Standard Cost Estimate'!$X340="YES",OR('Standard Cost Estimate'!$R340&gt;0.2,'Standard Cost Estimate'!$R340&lt;-0.2)),"ANALYZE"," ")</f>
        <v>#VALUE!</v>
      </c>
      <c r="Z340" s="72" t="e">
        <f>IF(AND('Standard Cost Estimate'!$X340="YES",OR('Standard Cost Estimate'!$S340&gt;0.2,'Standard Cost Estimate'!$S340&lt;-0.2)),"ANALYZE"," ")</f>
        <v>#VALUE!</v>
      </c>
      <c r="AA340" s="67" t="e">
        <f>RANK('Standard Cost Estimate'!$G340,'Standard Cost Estimate'!$G$3:$G$499)</f>
        <v>#VALUE!</v>
      </c>
      <c r="AB340" s="68" t="e">
        <f>LARGE('Standard Cost Estimate'!$G$3:$G$499,COUNT(G$3:'Standard Cost Estimate'!$G340))+IF(ISNUMBER(AB339),AB339,0)</f>
        <v>#VALUE!</v>
      </c>
      <c r="AC340" s="67" t="e">
        <f>IF(AB340/G$500&lt;0.8,COUNT(V$3:V340)+1,1)</f>
        <v>#VALUE!</v>
      </c>
      <c r="AD340" s="93" t="e">
        <f>IF('Standard Cost Estimate'!$AA340&lt;=MAX('Standard Cost Estimate'!$AC$3:$AC$499),"YES","NO")</f>
        <v>#VALUE!</v>
      </c>
      <c r="AE340" s="94" t="e">
        <f>IF(AND('Standard Cost Estimate'!$AD340="YES",ABS('Standard Cost Estimate'!$R340)&gt;0.2),"ANALYZE"," ")</f>
        <v>#VALUE!</v>
      </c>
      <c r="AF340" s="77"/>
    </row>
    <row r="341" spans="1:32" ht="15" thickBot="1" x14ac:dyDescent="0.4">
      <c r="A341" s="50" t="e">
        <f>Table1[[#This Row],[Item Line Number]]</f>
        <v>#VALUE!</v>
      </c>
      <c r="B341" s="50" t="e">
        <f>Table1[[#This Row],[Item Number]]</f>
        <v>#VALUE!</v>
      </c>
      <c r="C341" s="51" t="e">
        <f>Table1[[#This Row],[Item Description]]</f>
        <v>#VALUE!</v>
      </c>
      <c r="D341" s="50" t="e">
        <f>Table1[[#This Row],[Quantity]]</f>
        <v>#VALUE!</v>
      </c>
      <c r="E341" s="50" t="e">
        <f>Table1[[#This Row],[Units]]</f>
        <v>#VALUE!</v>
      </c>
      <c r="F341" s="52" t="e">
        <f>Table1[[#This Row],[Engineer''s Estimate (EE)]]</f>
        <v>#VALUE!</v>
      </c>
      <c r="G341" s="53" t="e">
        <f>'Standard Cost Estimate'!$D341*'Standard Cost Estimate'!$F341</f>
        <v>#VALUE!</v>
      </c>
      <c r="H341" s="54" t="e">
        <f>'Standard Cost Estimate'!$G341/G$500</f>
        <v>#VALUE!</v>
      </c>
      <c r="I341" s="52" t="e">
        <f>Table1[[#This Row],[Low Bidder 
or CM/GC]]</f>
        <v>#VALUE!</v>
      </c>
      <c r="J341" s="53" t="e">
        <f>'Standard Cost Estimate'!$I341*'Standard Cost Estimate'!$D341</f>
        <v>#VALUE!</v>
      </c>
      <c r="K341" s="55" t="e">
        <f>'Standard Cost Estimate'!$J341/J$500</f>
        <v>#VALUE!</v>
      </c>
      <c r="L341" s="52" t="e">
        <f>TRIMMEAN(Table1[[#This Row],[Low Bidder 
or CM/GC]:[Bidder 23]],2/COUNT(Table1[[#This Row],[Low Bidder 
or CM/GC]:[Bidder 23]]))</f>
        <v>#VALUE!</v>
      </c>
      <c r="M341" s="53" t="e">
        <f>IF('Standard Cost Estimate'!$D341=0,0,'Standard Cost Estimate'!$D341*'Standard Cost Estimate'!$L341)</f>
        <v>#VALUE!</v>
      </c>
      <c r="N341" s="54" t="e">
        <f>'Standard Cost Estimate'!$M341/M$500</f>
        <v>#VALUE!</v>
      </c>
      <c r="O341" s="78" t="e">
        <f>MIN(Table1[[#This Row],[Low Bidder 
or CM/GC]:[Bidder 23]])*D341</f>
        <v>#VALUE!</v>
      </c>
      <c r="P341" s="65" t="e">
        <f>Table2[[#This Row],[LB
Amount]]</f>
        <v>#VALUE!</v>
      </c>
      <c r="Q341" s="79" t="e">
        <f>MAX(Table1[[#This Row],[Low Bidder 
or CM/GC]:[Bidder 23]])*D341</f>
        <v>#VALUE!</v>
      </c>
      <c r="R341" s="33" t="e">
        <f>('Standard Cost Estimate'!$J341-'Standard Cost Estimate'!$G341)/'Standard Cost Estimate'!$G341</f>
        <v>#VALUE!</v>
      </c>
      <c r="S341" s="32" t="e">
        <f>('Standard Cost Estimate'!$J341-'Standard Cost Estimate'!$M341)/'Standard Cost Estimate'!$M341</f>
        <v>#VALUE!</v>
      </c>
      <c r="T341" s="31" t="e">
        <f>'Standard Cost Estimate'!$J341-'Standard Cost Estimate'!$G341</f>
        <v>#VALUE!</v>
      </c>
      <c r="U341" s="28" t="e">
        <f>RANK('Standard Cost Estimate'!$J341,'Standard Cost Estimate'!$J$3:$J$499)</f>
        <v>#VALUE!</v>
      </c>
      <c r="V341" s="34" t="e">
        <f>LARGE('Standard Cost Estimate'!$J$3:$J$499,COUNT(J$3:'Standard Cost Estimate'!$J341))+IF(ISNUMBER(V340),V340,0)</f>
        <v>#VALUE!</v>
      </c>
      <c r="W341" s="28" t="e">
        <f>IF(V341/J$500&lt;0.8,COUNT(V$3:V341)+1,1)</f>
        <v>#VALUE!</v>
      </c>
      <c r="X341" s="35" t="e">
        <f>IF('Standard Cost Estimate'!$U341&lt;=MAX('Standard Cost Estimate'!$W$3:$W$499),"YES","NO")</f>
        <v>#VALUE!</v>
      </c>
      <c r="Y341" s="36" t="e">
        <f>IF(AND('Standard Cost Estimate'!$X341="YES",OR('Standard Cost Estimate'!$R341&gt;0.2,'Standard Cost Estimate'!$R341&lt;-0.2)),"ANALYZE"," ")</f>
        <v>#VALUE!</v>
      </c>
      <c r="Z341" s="72" t="e">
        <f>IF(AND('Standard Cost Estimate'!$X341="YES",OR('Standard Cost Estimate'!$S341&gt;0.2,'Standard Cost Estimate'!$S341&lt;-0.2)),"ANALYZE"," ")</f>
        <v>#VALUE!</v>
      </c>
      <c r="AA341" s="67" t="e">
        <f>RANK('Standard Cost Estimate'!$G341,'Standard Cost Estimate'!$G$3:$G$499)</f>
        <v>#VALUE!</v>
      </c>
      <c r="AB341" s="68" t="e">
        <f>LARGE('Standard Cost Estimate'!$G$3:$G$499,COUNT(G$3:'Standard Cost Estimate'!$G341))+IF(ISNUMBER(AB340),AB340,0)</f>
        <v>#VALUE!</v>
      </c>
      <c r="AC341" s="67" t="e">
        <f>IF(AB341/G$500&lt;0.8,COUNT(V$3:V341)+1,1)</f>
        <v>#VALUE!</v>
      </c>
      <c r="AD341" s="93" t="e">
        <f>IF('Standard Cost Estimate'!$AA341&lt;=MAX('Standard Cost Estimate'!$AC$3:$AC$499),"YES","NO")</f>
        <v>#VALUE!</v>
      </c>
      <c r="AE341" s="94" t="e">
        <f>IF(AND('Standard Cost Estimate'!$AD341="YES",ABS('Standard Cost Estimate'!$R341)&gt;0.2),"ANALYZE"," ")</f>
        <v>#VALUE!</v>
      </c>
      <c r="AF341" s="77"/>
    </row>
    <row r="342" spans="1:32" ht="15" thickBot="1" x14ac:dyDescent="0.4">
      <c r="A342" s="50" t="e">
        <f>Table1[[#This Row],[Item Line Number]]</f>
        <v>#VALUE!</v>
      </c>
      <c r="B342" s="50" t="e">
        <f>Table1[[#This Row],[Item Number]]</f>
        <v>#VALUE!</v>
      </c>
      <c r="C342" s="51" t="e">
        <f>Table1[[#This Row],[Item Description]]</f>
        <v>#VALUE!</v>
      </c>
      <c r="D342" s="50" t="e">
        <f>Table1[[#This Row],[Quantity]]</f>
        <v>#VALUE!</v>
      </c>
      <c r="E342" s="50" t="e">
        <f>Table1[[#This Row],[Units]]</f>
        <v>#VALUE!</v>
      </c>
      <c r="F342" s="52" t="e">
        <f>Table1[[#This Row],[Engineer''s Estimate (EE)]]</f>
        <v>#VALUE!</v>
      </c>
      <c r="G342" s="53" t="e">
        <f>'Standard Cost Estimate'!$D342*'Standard Cost Estimate'!$F342</f>
        <v>#VALUE!</v>
      </c>
      <c r="H342" s="54" t="e">
        <f>'Standard Cost Estimate'!$G342/G$500</f>
        <v>#VALUE!</v>
      </c>
      <c r="I342" s="52" t="e">
        <f>Table1[[#This Row],[Low Bidder 
or CM/GC]]</f>
        <v>#VALUE!</v>
      </c>
      <c r="J342" s="53" t="e">
        <f>'Standard Cost Estimate'!$I342*'Standard Cost Estimate'!$D342</f>
        <v>#VALUE!</v>
      </c>
      <c r="K342" s="55" t="e">
        <f>'Standard Cost Estimate'!$J342/J$500</f>
        <v>#VALUE!</v>
      </c>
      <c r="L342" s="52" t="e">
        <f>TRIMMEAN(Table1[[#This Row],[Low Bidder 
or CM/GC]:[Bidder 23]],2/COUNT(Table1[[#This Row],[Low Bidder 
or CM/GC]:[Bidder 23]]))</f>
        <v>#VALUE!</v>
      </c>
      <c r="M342" s="53" t="e">
        <f>IF('Standard Cost Estimate'!$D342=0,0,'Standard Cost Estimate'!$D342*'Standard Cost Estimate'!$L342)</f>
        <v>#VALUE!</v>
      </c>
      <c r="N342" s="54" t="e">
        <f>'Standard Cost Estimate'!$M342/M$500</f>
        <v>#VALUE!</v>
      </c>
      <c r="O342" s="78" t="e">
        <f>MIN(Table1[[#This Row],[Low Bidder 
or CM/GC]:[Bidder 23]])*D342</f>
        <v>#VALUE!</v>
      </c>
      <c r="P342" s="65" t="e">
        <f>Table2[[#This Row],[LB
Amount]]</f>
        <v>#VALUE!</v>
      </c>
      <c r="Q342" s="79" t="e">
        <f>MAX(Table1[[#This Row],[Low Bidder 
or CM/GC]:[Bidder 23]])*D342</f>
        <v>#VALUE!</v>
      </c>
      <c r="R342" s="33" t="e">
        <f>('Standard Cost Estimate'!$J342-'Standard Cost Estimate'!$G342)/'Standard Cost Estimate'!$G342</f>
        <v>#VALUE!</v>
      </c>
      <c r="S342" s="32" t="e">
        <f>('Standard Cost Estimate'!$J342-'Standard Cost Estimate'!$M342)/'Standard Cost Estimate'!$M342</f>
        <v>#VALUE!</v>
      </c>
      <c r="T342" s="31" t="e">
        <f>'Standard Cost Estimate'!$J342-'Standard Cost Estimate'!$G342</f>
        <v>#VALUE!</v>
      </c>
      <c r="U342" s="28" t="e">
        <f>RANK('Standard Cost Estimate'!$J342,'Standard Cost Estimate'!$J$3:$J$499)</f>
        <v>#VALUE!</v>
      </c>
      <c r="V342" s="34" t="e">
        <f>LARGE('Standard Cost Estimate'!$J$3:$J$499,COUNT(J$3:'Standard Cost Estimate'!$J342))+IF(ISNUMBER(V341),V341,0)</f>
        <v>#VALUE!</v>
      </c>
      <c r="W342" s="28" t="e">
        <f>IF(V342/J$500&lt;0.8,COUNT(V$3:V342)+1,1)</f>
        <v>#VALUE!</v>
      </c>
      <c r="X342" s="35" t="e">
        <f>IF('Standard Cost Estimate'!$U342&lt;=MAX('Standard Cost Estimate'!$W$3:$W$499),"YES","NO")</f>
        <v>#VALUE!</v>
      </c>
      <c r="Y342" s="36" t="e">
        <f>IF(AND('Standard Cost Estimate'!$X342="YES",OR('Standard Cost Estimate'!$R342&gt;0.2,'Standard Cost Estimate'!$R342&lt;-0.2)),"ANALYZE"," ")</f>
        <v>#VALUE!</v>
      </c>
      <c r="Z342" s="72" t="e">
        <f>IF(AND('Standard Cost Estimate'!$X342="YES",OR('Standard Cost Estimate'!$S342&gt;0.2,'Standard Cost Estimate'!$S342&lt;-0.2)),"ANALYZE"," ")</f>
        <v>#VALUE!</v>
      </c>
      <c r="AA342" s="67" t="e">
        <f>RANK('Standard Cost Estimate'!$G342,'Standard Cost Estimate'!$G$3:$G$499)</f>
        <v>#VALUE!</v>
      </c>
      <c r="AB342" s="68" t="e">
        <f>LARGE('Standard Cost Estimate'!$G$3:$G$499,COUNT(G$3:'Standard Cost Estimate'!$G342))+IF(ISNUMBER(AB341),AB341,0)</f>
        <v>#VALUE!</v>
      </c>
      <c r="AC342" s="67" t="e">
        <f>IF(AB342/G$500&lt;0.8,COUNT(V$3:V342)+1,1)</f>
        <v>#VALUE!</v>
      </c>
      <c r="AD342" s="93" t="e">
        <f>IF('Standard Cost Estimate'!$AA342&lt;=MAX('Standard Cost Estimate'!$AC$3:$AC$499),"YES","NO")</f>
        <v>#VALUE!</v>
      </c>
      <c r="AE342" s="94" t="e">
        <f>IF(AND('Standard Cost Estimate'!$AD342="YES",ABS('Standard Cost Estimate'!$R342)&gt;0.2),"ANALYZE"," ")</f>
        <v>#VALUE!</v>
      </c>
      <c r="AF342" s="77"/>
    </row>
    <row r="343" spans="1:32" ht="15" thickBot="1" x14ac:dyDescent="0.4">
      <c r="A343" s="50" t="e">
        <f>Table1[[#This Row],[Item Line Number]]</f>
        <v>#VALUE!</v>
      </c>
      <c r="B343" s="50" t="e">
        <f>Table1[[#This Row],[Item Number]]</f>
        <v>#VALUE!</v>
      </c>
      <c r="C343" s="51" t="e">
        <f>Table1[[#This Row],[Item Description]]</f>
        <v>#VALUE!</v>
      </c>
      <c r="D343" s="50" t="e">
        <f>Table1[[#This Row],[Quantity]]</f>
        <v>#VALUE!</v>
      </c>
      <c r="E343" s="50" t="e">
        <f>Table1[[#This Row],[Units]]</f>
        <v>#VALUE!</v>
      </c>
      <c r="F343" s="52" t="e">
        <f>Table1[[#This Row],[Engineer''s Estimate (EE)]]</f>
        <v>#VALUE!</v>
      </c>
      <c r="G343" s="53" t="e">
        <f>'Standard Cost Estimate'!$D343*'Standard Cost Estimate'!$F343</f>
        <v>#VALUE!</v>
      </c>
      <c r="H343" s="54" t="e">
        <f>'Standard Cost Estimate'!$G343/G$500</f>
        <v>#VALUE!</v>
      </c>
      <c r="I343" s="52" t="e">
        <f>Table1[[#This Row],[Low Bidder 
or CM/GC]]</f>
        <v>#VALUE!</v>
      </c>
      <c r="J343" s="53" t="e">
        <f>'Standard Cost Estimate'!$I343*'Standard Cost Estimate'!$D343</f>
        <v>#VALUE!</v>
      </c>
      <c r="K343" s="55" t="e">
        <f>'Standard Cost Estimate'!$J343/J$500</f>
        <v>#VALUE!</v>
      </c>
      <c r="L343" s="52" t="e">
        <f>TRIMMEAN(Table1[[#This Row],[Low Bidder 
or CM/GC]:[Bidder 23]],2/COUNT(Table1[[#This Row],[Low Bidder 
or CM/GC]:[Bidder 23]]))</f>
        <v>#VALUE!</v>
      </c>
      <c r="M343" s="53" t="e">
        <f>IF('Standard Cost Estimate'!$D343=0,0,'Standard Cost Estimate'!$D343*'Standard Cost Estimate'!$L343)</f>
        <v>#VALUE!</v>
      </c>
      <c r="N343" s="54" t="e">
        <f>'Standard Cost Estimate'!$M343/M$500</f>
        <v>#VALUE!</v>
      </c>
      <c r="O343" s="78" t="e">
        <f>MIN(Table1[[#This Row],[Low Bidder 
or CM/GC]:[Bidder 23]])*D343</f>
        <v>#VALUE!</v>
      </c>
      <c r="P343" s="65" t="e">
        <f>Table2[[#This Row],[LB
Amount]]</f>
        <v>#VALUE!</v>
      </c>
      <c r="Q343" s="79" t="e">
        <f>MAX(Table1[[#This Row],[Low Bidder 
or CM/GC]:[Bidder 23]])*D343</f>
        <v>#VALUE!</v>
      </c>
      <c r="R343" s="33" t="e">
        <f>('Standard Cost Estimate'!$J343-'Standard Cost Estimate'!$G343)/'Standard Cost Estimate'!$G343</f>
        <v>#VALUE!</v>
      </c>
      <c r="S343" s="32" t="e">
        <f>('Standard Cost Estimate'!$J343-'Standard Cost Estimate'!$M343)/'Standard Cost Estimate'!$M343</f>
        <v>#VALUE!</v>
      </c>
      <c r="T343" s="31" t="e">
        <f>'Standard Cost Estimate'!$J343-'Standard Cost Estimate'!$G343</f>
        <v>#VALUE!</v>
      </c>
      <c r="U343" s="28" t="e">
        <f>RANK('Standard Cost Estimate'!$J343,'Standard Cost Estimate'!$J$3:$J$499)</f>
        <v>#VALUE!</v>
      </c>
      <c r="V343" s="34" t="e">
        <f>LARGE('Standard Cost Estimate'!$J$3:$J$499,COUNT(J$3:'Standard Cost Estimate'!$J343))+IF(ISNUMBER(V342),V342,0)</f>
        <v>#VALUE!</v>
      </c>
      <c r="W343" s="28" t="e">
        <f>IF(V343/J$500&lt;0.8,COUNT(V$3:V343)+1,1)</f>
        <v>#VALUE!</v>
      </c>
      <c r="X343" s="35" t="e">
        <f>IF('Standard Cost Estimate'!$U343&lt;=MAX('Standard Cost Estimate'!$W$3:$W$499),"YES","NO")</f>
        <v>#VALUE!</v>
      </c>
      <c r="Y343" s="36" t="e">
        <f>IF(AND('Standard Cost Estimate'!$X343="YES",OR('Standard Cost Estimate'!$R343&gt;0.2,'Standard Cost Estimate'!$R343&lt;-0.2)),"ANALYZE"," ")</f>
        <v>#VALUE!</v>
      </c>
      <c r="Z343" s="72" t="e">
        <f>IF(AND('Standard Cost Estimate'!$X343="YES",OR('Standard Cost Estimate'!$S343&gt;0.2,'Standard Cost Estimate'!$S343&lt;-0.2)),"ANALYZE"," ")</f>
        <v>#VALUE!</v>
      </c>
      <c r="AA343" s="67" t="e">
        <f>RANK('Standard Cost Estimate'!$G343,'Standard Cost Estimate'!$G$3:$G$499)</f>
        <v>#VALUE!</v>
      </c>
      <c r="AB343" s="68" t="e">
        <f>LARGE('Standard Cost Estimate'!$G$3:$G$499,COUNT(G$3:'Standard Cost Estimate'!$G343))+IF(ISNUMBER(AB342),AB342,0)</f>
        <v>#VALUE!</v>
      </c>
      <c r="AC343" s="67" t="e">
        <f>IF(AB343/G$500&lt;0.8,COUNT(V$3:V343)+1,1)</f>
        <v>#VALUE!</v>
      </c>
      <c r="AD343" s="93" t="e">
        <f>IF('Standard Cost Estimate'!$AA343&lt;=MAX('Standard Cost Estimate'!$AC$3:$AC$499),"YES","NO")</f>
        <v>#VALUE!</v>
      </c>
      <c r="AE343" s="94" t="e">
        <f>IF(AND('Standard Cost Estimate'!$AD343="YES",ABS('Standard Cost Estimate'!$R343)&gt;0.2),"ANALYZE"," ")</f>
        <v>#VALUE!</v>
      </c>
      <c r="AF343" s="77"/>
    </row>
    <row r="344" spans="1:32" ht="15" thickBot="1" x14ac:dyDescent="0.4">
      <c r="A344" s="50" t="e">
        <f>Table1[[#This Row],[Item Line Number]]</f>
        <v>#VALUE!</v>
      </c>
      <c r="B344" s="50" t="e">
        <f>Table1[[#This Row],[Item Number]]</f>
        <v>#VALUE!</v>
      </c>
      <c r="C344" s="51" t="e">
        <f>Table1[[#This Row],[Item Description]]</f>
        <v>#VALUE!</v>
      </c>
      <c r="D344" s="50" t="e">
        <f>Table1[[#This Row],[Quantity]]</f>
        <v>#VALUE!</v>
      </c>
      <c r="E344" s="50" t="e">
        <f>Table1[[#This Row],[Units]]</f>
        <v>#VALUE!</v>
      </c>
      <c r="F344" s="52" t="e">
        <f>Table1[[#This Row],[Engineer''s Estimate (EE)]]</f>
        <v>#VALUE!</v>
      </c>
      <c r="G344" s="53" t="e">
        <f>'Standard Cost Estimate'!$D344*'Standard Cost Estimate'!$F344</f>
        <v>#VALUE!</v>
      </c>
      <c r="H344" s="54" t="e">
        <f>'Standard Cost Estimate'!$G344/G$500</f>
        <v>#VALUE!</v>
      </c>
      <c r="I344" s="52" t="e">
        <f>Table1[[#This Row],[Low Bidder 
or CM/GC]]</f>
        <v>#VALUE!</v>
      </c>
      <c r="J344" s="53" t="e">
        <f>'Standard Cost Estimate'!$I344*'Standard Cost Estimate'!$D344</f>
        <v>#VALUE!</v>
      </c>
      <c r="K344" s="55" t="e">
        <f>'Standard Cost Estimate'!$J344/J$500</f>
        <v>#VALUE!</v>
      </c>
      <c r="L344" s="52" t="e">
        <f>TRIMMEAN(Table1[[#This Row],[Low Bidder 
or CM/GC]:[Bidder 23]],2/COUNT(Table1[[#This Row],[Low Bidder 
or CM/GC]:[Bidder 23]]))</f>
        <v>#VALUE!</v>
      </c>
      <c r="M344" s="53" t="e">
        <f>IF('Standard Cost Estimate'!$D344=0,0,'Standard Cost Estimate'!$D344*'Standard Cost Estimate'!$L344)</f>
        <v>#VALUE!</v>
      </c>
      <c r="N344" s="54" t="e">
        <f>'Standard Cost Estimate'!$M344/M$500</f>
        <v>#VALUE!</v>
      </c>
      <c r="O344" s="78" t="e">
        <f>MIN(Table1[[#This Row],[Low Bidder 
or CM/GC]:[Bidder 23]])*D344</f>
        <v>#VALUE!</v>
      </c>
      <c r="P344" s="65" t="e">
        <f>Table2[[#This Row],[LB
Amount]]</f>
        <v>#VALUE!</v>
      </c>
      <c r="Q344" s="79" t="e">
        <f>MAX(Table1[[#This Row],[Low Bidder 
or CM/GC]:[Bidder 23]])*D344</f>
        <v>#VALUE!</v>
      </c>
      <c r="R344" s="33" t="e">
        <f>('Standard Cost Estimate'!$J344-'Standard Cost Estimate'!$G344)/'Standard Cost Estimate'!$G344</f>
        <v>#VALUE!</v>
      </c>
      <c r="S344" s="32" t="e">
        <f>('Standard Cost Estimate'!$J344-'Standard Cost Estimate'!$M344)/'Standard Cost Estimate'!$M344</f>
        <v>#VALUE!</v>
      </c>
      <c r="T344" s="31" t="e">
        <f>'Standard Cost Estimate'!$J344-'Standard Cost Estimate'!$G344</f>
        <v>#VALUE!</v>
      </c>
      <c r="U344" s="28" t="e">
        <f>RANK('Standard Cost Estimate'!$J344,'Standard Cost Estimate'!$J$3:$J$499)</f>
        <v>#VALUE!</v>
      </c>
      <c r="V344" s="34" t="e">
        <f>LARGE('Standard Cost Estimate'!$J$3:$J$499,COUNT(J$3:'Standard Cost Estimate'!$J344))+IF(ISNUMBER(V343),V343,0)</f>
        <v>#VALUE!</v>
      </c>
      <c r="W344" s="28" t="e">
        <f>IF(V344/J$500&lt;0.8,COUNT(V$3:V344)+1,1)</f>
        <v>#VALUE!</v>
      </c>
      <c r="X344" s="35" t="e">
        <f>IF('Standard Cost Estimate'!$U344&lt;=MAX('Standard Cost Estimate'!$W$3:$W$499),"YES","NO")</f>
        <v>#VALUE!</v>
      </c>
      <c r="Y344" s="36" t="e">
        <f>IF(AND('Standard Cost Estimate'!$X344="YES",OR('Standard Cost Estimate'!$R344&gt;0.2,'Standard Cost Estimate'!$R344&lt;-0.2)),"ANALYZE"," ")</f>
        <v>#VALUE!</v>
      </c>
      <c r="Z344" s="72" t="e">
        <f>IF(AND('Standard Cost Estimate'!$X344="YES",OR('Standard Cost Estimate'!$S344&gt;0.2,'Standard Cost Estimate'!$S344&lt;-0.2)),"ANALYZE"," ")</f>
        <v>#VALUE!</v>
      </c>
      <c r="AA344" s="67" t="e">
        <f>RANK('Standard Cost Estimate'!$G344,'Standard Cost Estimate'!$G$3:$G$499)</f>
        <v>#VALUE!</v>
      </c>
      <c r="AB344" s="68" t="e">
        <f>LARGE('Standard Cost Estimate'!$G$3:$G$499,COUNT(G$3:'Standard Cost Estimate'!$G344))+IF(ISNUMBER(AB343),AB343,0)</f>
        <v>#VALUE!</v>
      </c>
      <c r="AC344" s="67" t="e">
        <f>IF(AB344/G$500&lt;0.8,COUNT(V$3:V344)+1,1)</f>
        <v>#VALUE!</v>
      </c>
      <c r="AD344" s="93" t="e">
        <f>IF('Standard Cost Estimate'!$AA344&lt;=MAX('Standard Cost Estimate'!$AC$3:$AC$499),"YES","NO")</f>
        <v>#VALUE!</v>
      </c>
      <c r="AE344" s="94" t="e">
        <f>IF(AND('Standard Cost Estimate'!$AD344="YES",ABS('Standard Cost Estimate'!$R344)&gt;0.2),"ANALYZE"," ")</f>
        <v>#VALUE!</v>
      </c>
      <c r="AF344" s="77"/>
    </row>
    <row r="345" spans="1:32" ht="15" thickBot="1" x14ac:dyDescent="0.4">
      <c r="A345" s="50" t="e">
        <f>Table1[[#This Row],[Item Line Number]]</f>
        <v>#VALUE!</v>
      </c>
      <c r="B345" s="50" t="e">
        <f>Table1[[#This Row],[Item Number]]</f>
        <v>#VALUE!</v>
      </c>
      <c r="C345" s="51" t="e">
        <f>Table1[[#This Row],[Item Description]]</f>
        <v>#VALUE!</v>
      </c>
      <c r="D345" s="50" t="e">
        <f>Table1[[#This Row],[Quantity]]</f>
        <v>#VALUE!</v>
      </c>
      <c r="E345" s="50" t="e">
        <f>Table1[[#This Row],[Units]]</f>
        <v>#VALUE!</v>
      </c>
      <c r="F345" s="52" t="e">
        <f>Table1[[#This Row],[Engineer''s Estimate (EE)]]</f>
        <v>#VALUE!</v>
      </c>
      <c r="G345" s="53" t="e">
        <f>'Standard Cost Estimate'!$D345*'Standard Cost Estimate'!$F345</f>
        <v>#VALUE!</v>
      </c>
      <c r="H345" s="54" t="e">
        <f>'Standard Cost Estimate'!$G345/G$500</f>
        <v>#VALUE!</v>
      </c>
      <c r="I345" s="52" t="e">
        <f>Table1[[#This Row],[Low Bidder 
or CM/GC]]</f>
        <v>#VALUE!</v>
      </c>
      <c r="J345" s="53" t="e">
        <f>'Standard Cost Estimate'!$I345*'Standard Cost Estimate'!$D345</f>
        <v>#VALUE!</v>
      </c>
      <c r="K345" s="55" t="e">
        <f>'Standard Cost Estimate'!$J345/J$500</f>
        <v>#VALUE!</v>
      </c>
      <c r="L345" s="52" t="e">
        <f>TRIMMEAN(Table1[[#This Row],[Low Bidder 
or CM/GC]:[Bidder 23]],2/COUNT(Table1[[#This Row],[Low Bidder 
or CM/GC]:[Bidder 23]]))</f>
        <v>#VALUE!</v>
      </c>
      <c r="M345" s="53" t="e">
        <f>IF('Standard Cost Estimate'!$D345=0,0,'Standard Cost Estimate'!$D345*'Standard Cost Estimate'!$L345)</f>
        <v>#VALUE!</v>
      </c>
      <c r="N345" s="54" t="e">
        <f>'Standard Cost Estimate'!$M345/M$500</f>
        <v>#VALUE!</v>
      </c>
      <c r="O345" s="78" t="e">
        <f>MIN(Table1[[#This Row],[Low Bidder 
or CM/GC]:[Bidder 23]])*D345</f>
        <v>#VALUE!</v>
      </c>
      <c r="P345" s="65" t="e">
        <f>Table2[[#This Row],[LB
Amount]]</f>
        <v>#VALUE!</v>
      </c>
      <c r="Q345" s="79" t="e">
        <f>MAX(Table1[[#This Row],[Low Bidder 
or CM/GC]:[Bidder 23]])*D345</f>
        <v>#VALUE!</v>
      </c>
      <c r="R345" s="33" t="e">
        <f>('Standard Cost Estimate'!$J345-'Standard Cost Estimate'!$G345)/'Standard Cost Estimate'!$G345</f>
        <v>#VALUE!</v>
      </c>
      <c r="S345" s="32" t="e">
        <f>('Standard Cost Estimate'!$J345-'Standard Cost Estimate'!$M345)/'Standard Cost Estimate'!$M345</f>
        <v>#VALUE!</v>
      </c>
      <c r="T345" s="31" t="e">
        <f>'Standard Cost Estimate'!$J345-'Standard Cost Estimate'!$G345</f>
        <v>#VALUE!</v>
      </c>
      <c r="U345" s="28" t="e">
        <f>RANK('Standard Cost Estimate'!$J345,'Standard Cost Estimate'!$J$3:$J$499)</f>
        <v>#VALUE!</v>
      </c>
      <c r="V345" s="34" t="e">
        <f>LARGE('Standard Cost Estimate'!$J$3:$J$499,COUNT(J$3:'Standard Cost Estimate'!$J345))+IF(ISNUMBER(V344),V344,0)</f>
        <v>#VALUE!</v>
      </c>
      <c r="W345" s="28" t="e">
        <f>IF(V345/J$500&lt;0.8,COUNT(V$3:V345)+1,1)</f>
        <v>#VALUE!</v>
      </c>
      <c r="X345" s="35" t="e">
        <f>IF('Standard Cost Estimate'!$U345&lt;=MAX('Standard Cost Estimate'!$W$3:$W$499),"YES","NO")</f>
        <v>#VALUE!</v>
      </c>
      <c r="Y345" s="36" t="e">
        <f>IF(AND('Standard Cost Estimate'!$X345="YES",OR('Standard Cost Estimate'!$R345&gt;0.2,'Standard Cost Estimate'!$R345&lt;-0.2)),"ANALYZE"," ")</f>
        <v>#VALUE!</v>
      </c>
      <c r="Z345" s="72" t="e">
        <f>IF(AND('Standard Cost Estimate'!$X345="YES",OR('Standard Cost Estimate'!$S345&gt;0.2,'Standard Cost Estimate'!$S345&lt;-0.2)),"ANALYZE"," ")</f>
        <v>#VALUE!</v>
      </c>
      <c r="AA345" s="67" t="e">
        <f>RANK('Standard Cost Estimate'!$G345,'Standard Cost Estimate'!$G$3:$G$499)</f>
        <v>#VALUE!</v>
      </c>
      <c r="AB345" s="68" t="e">
        <f>LARGE('Standard Cost Estimate'!$G$3:$G$499,COUNT(G$3:'Standard Cost Estimate'!$G345))+IF(ISNUMBER(AB344),AB344,0)</f>
        <v>#VALUE!</v>
      </c>
      <c r="AC345" s="67" t="e">
        <f>IF(AB345/G$500&lt;0.8,COUNT(V$3:V345)+1,1)</f>
        <v>#VALUE!</v>
      </c>
      <c r="AD345" s="93" t="e">
        <f>IF('Standard Cost Estimate'!$AA345&lt;=MAX('Standard Cost Estimate'!$AC$3:$AC$499),"YES","NO")</f>
        <v>#VALUE!</v>
      </c>
      <c r="AE345" s="94" t="e">
        <f>IF(AND('Standard Cost Estimate'!$AD345="YES",ABS('Standard Cost Estimate'!$R345)&gt;0.2),"ANALYZE"," ")</f>
        <v>#VALUE!</v>
      </c>
      <c r="AF345" s="77"/>
    </row>
    <row r="346" spans="1:32" ht="15" thickBot="1" x14ac:dyDescent="0.4">
      <c r="A346" s="50" t="e">
        <f>Table1[[#This Row],[Item Line Number]]</f>
        <v>#VALUE!</v>
      </c>
      <c r="B346" s="50" t="e">
        <f>Table1[[#This Row],[Item Number]]</f>
        <v>#VALUE!</v>
      </c>
      <c r="C346" s="51" t="e">
        <f>Table1[[#This Row],[Item Description]]</f>
        <v>#VALUE!</v>
      </c>
      <c r="D346" s="50" t="e">
        <f>Table1[[#This Row],[Quantity]]</f>
        <v>#VALUE!</v>
      </c>
      <c r="E346" s="50" t="e">
        <f>Table1[[#This Row],[Units]]</f>
        <v>#VALUE!</v>
      </c>
      <c r="F346" s="52" t="e">
        <f>Table1[[#This Row],[Engineer''s Estimate (EE)]]</f>
        <v>#VALUE!</v>
      </c>
      <c r="G346" s="53" t="e">
        <f>'Standard Cost Estimate'!$D346*'Standard Cost Estimate'!$F346</f>
        <v>#VALUE!</v>
      </c>
      <c r="H346" s="54" t="e">
        <f>'Standard Cost Estimate'!$G346/G$500</f>
        <v>#VALUE!</v>
      </c>
      <c r="I346" s="52" t="e">
        <f>Table1[[#This Row],[Low Bidder 
or CM/GC]]</f>
        <v>#VALUE!</v>
      </c>
      <c r="J346" s="53" t="e">
        <f>'Standard Cost Estimate'!$I346*'Standard Cost Estimate'!$D346</f>
        <v>#VALUE!</v>
      </c>
      <c r="K346" s="55" t="e">
        <f>'Standard Cost Estimate'!$J346/J$500</f>
        <v>#VALUE!</v>
      </c>
      <c r="L346" s="52" t="e">
        <f>TRIMMEAN(Table1[[#This Row],[Low Bidder 
or CM/GC]:[Bidder 23]],2/COUNT(Table1[[#This Row],[Low Bidder 
or CM/GC]:[Bidder 23]]))</f>
        <v>#VALUE!</v>
      </c>
      <c r="M346" s="53" t="e">
        <f>IF('Standard Cost Estimate'!$D346=0,0,'Standard Cost Estimate'!$D346*'Standard Cost Estimate'!$L346)</f>
        <v>#VALUE!</v>
      </c>
      <c r="N346" s="54" t="e">
        <f>'Standard Cost Estimate'!$M346/M$500</f>
        <v>#VALUE!</v>
      </c>
      <c r="O346" s="78" t="e">
        <f>MIN(Table1[[#This Row],[Low Bidder 
or CM/GC]:[Bidder 23]])*D346</f>
        <v>#VALUE!</v>
      </c>
      <c r="P346" s="65" t="e">
        <f>Table2[[#This Row],[LB
Amount]]</f>
        <v>#VALUE!</v>
      </c>
      <c r="Q346" s="79" t="e">
        <f>MAX(Table1[[#This Row],[Low Bidder 
or CM/GC]:[Bidder 23]])*D346</f>
        <v>#VALUE!</v>
      </c>
      <c r="R346" s="33" t="e">
        <f>('Standard Cost Estimate'!$J346-'Standard Cost Estimate'!$G346)/'Standard Cost Estimate'!$G346</f>
        <v>#VALUE!</v>
      </c>
      <c r="S346" s="32" t="e">
        <f>('Standard Cost Estimate'!$J346-'Standard Cost Estimate'!$M346)/'Standard Cost Estimate'!$M346</f>
        <v>#VALUE!</v>
      </c>
      <c r="T346" s="31" t="e">
        <f>'Standard Cost Estimate'!$J346-'Standard Cost Estimate'!$G346</f>
        <v>#VALUE!</v>
      </c>
      <c r="U346" s="28" t="e">
        <f>RANK('Standard Cost Estimate'!$J346,'Standard Cost Estimate'!$J$3:$J$499)</f>
        <v>#VALUE!</v>
      </c>
      <c r="V346" s="34" t="e">
        <f>LARGE('Standard Cost Estimate'!$J$3:$J$499,COUNT(J$3:'Standard Cost Estimate'!$J346))+IF(ISNUMBER(V345),V345,0)</f>
        <v>#VALUE!</v>
      </c>
      <c r="W346" s="28" t="e">
        <f>IF(V346/J$500&lt;0.8,COUNT(V$3:V346)+1,1)</f>
        <v>#VALUE!</v>
      </c>
      <c r="X346" s="35" t="e">
        <f>IF('Standard Cost Estimate'!$U346&lt;=MAX('Standard Cost Estimate'!$W$3:$W$499),"YES","NO")</f>
        <v>#VALUE!</v>
      </c>
      <c r="Y346" s="36" t="e">
        <f>IF(AND('Standard Cost Estimate'!$X346="YES",OR('Standard Cost Estimate'!$R346&gt;0.2,'Standard Cost Estimate'!$R346&lt;-0.2)),"ANALYZE"," ")</f>
        <v>#VALUE!</v>
      </c>
      <c r="Z346" s="72" t="e">
        <f>IF(AND('Standard Cost Estimate'!$X346="YES",OR('Standard Cost Estimate'!$S346&gt;0.2,'Standard Cost Estimate'!$S346&lt;-0.2)),"ANALYZE"," ")</f>
        <v>#VALUE!</v>
      </c>
      <c r="AA346" s="67" t="e">
        <f>RANK('Standard Cost Estimate'!$G346,'Standard Cost Estimate'!$G$3:$G$499)</f>
        <v>#VALUE!</v>
      </c>
      <c r="AB346" s="68" t="e">
        <f>LARGE('Standard Cost Estimate'!$G$3:$G$499,COUNT(G$3:'Standard Cost Estimate'!$G346))+IF(ISNUMBER(AB345),AB345,0)</f>
        <v>#VALUE!</v>
      </c>
      <c r="AC346" s="67" t="e">
        <f>IF(AB346/G$500&lt;0.8,COUNT(V$3:V346)+1,1)</f>
        <v>#VALUE!</v>
      </c>
      <c r="AD346" s="93" t="e">
        <f>IF('Standard Cost Estimate'!$AA346&lt;=MAX('Standard Cost Estimate'!$AC$3:$AC$499),"YES","NO")</f>
        <v>#VALUE!</v>
      </c>
      <c r="AE346" s="94" t="e">
        <f>IF(AND('Standard Cost Estimate'!$AD346="YES",ABS('Standard Cost Estimate'!$R346)&gt;0.2),"ANALYZE"," ")</f>
        <v>#VALUE!</v>
      </c>
      <c r="AF346" s="77"/>
    </row>
    <row r="347" spans="1:32" ht="15" thickBot="1" x14ac:dyDescent="0.4">
      <c r="A347" s="50" t="e">
        <f>Table1[[#This Row],[Item Line Number]]</f>
        <v>#VALUE!</v>
      </c>
      <c r="B347" s="50" t="e">
        <f>Table1[[#This Row],[Item Number]]</f>
        <v>#VALUE!</v>
      </c>
      <c r="C347" s="51" t="e">
        <f>Table1[[#This Row],[Item Description]]</f>
        <v>#VALUE!</v>
      </c>
      <c r="D347" s="50" t="e">
        <f>Table1[[#This Row],[Quantity]]</f>
        <v>#VALUE!</v>
      </c>
      <c r="E347" s="50" t="e">
        <f>Table1[[#This Row],[Units]]</f>
        <v>#VALUE!</v>
      </c>
      <c r="F347" s="52" t="e">
        <f>Table1[[#This Row],[Engineer''s Estimate (EE)]]</f>
        <v>#VALUE!</v>
      </c>
      <c r="G347" s="53" t="e">
        <f>'Standard Cost Estimate'!$D347*'Standard Cost Estimate'!$F347</f>
        <v>#VALUE!</v>
      </c>
      <c r="H347" s="54" t="e">
        <f>'Standard Cost Estimate'!$G347/G$500</f>
        <v>#VALUE!</v>
      </c>
      <c r="I347" s="52" t="e">
        <f>Table1[[#This Row],[Low Bidder 
or CM/GC]]</f>
        <v>#VALUE!</v>
      </c>
      <c r="J347" s="53" t="e">
        <f>'Standard Cost Estimate'!$I347*'Standard Cost Estimate'!$D347</f>
        <v>#VALUE!</v>
      </c>
      <c r="K347" s="55" t="e">
        <f>'Standard Cost Estimate'!$J347/J$500</f>
        <v>#VALUE!</v>
      </c>
      <c r="L347" s="52" t="e">
        <f>TRIMMEAN(Table1[[#This Row],[Low Bidder 
or CM/GC]:[Bidder 23]],2/COUNT(Table1[[#This Row],[Low Bidder 
or CM/GC]:[Bidder 23]]))</f>
        <v>#VALUE!</v>
      </c>
      <c r="M347" s="53" t="e">
        <f>IF('Standard Cost Estimate'!$D347=0,0,'Standard Cost Estimate'!$D347*'Standard Cost Estimate'!$L347)</f>
        <v>#VALUE!</v>
      </c>
      <c r="N347" s="54" t="e">
        <f>'Standard Cost Estimate'!$M347/M$500</f>
        <v>#VALUE!</v>
      </c>
      <c r="O347" s="78" t="e">
        <f>MIN(Table1[[#This Row],[Low Bidder 
or CM/GC]:[Bidder 23]])*D347</f>
        <v>#VALUE!</v>
      </c>
      <c r="P347" s="65" t="e">
        <f>Table2[[#This Row],[LB
Amount]]</f>
        <v>#VALUE!</v>
      </c>
      <c r="Q347" s="79" t="e">
        <f>MAX(Table1[[#This Row],[Low Bidder 
or CM/GC]:[Bidder 23]])*D347</f>
        <v>#VALUE!</v>
      </c>
      <c r="R347" s="33" t="e">
        <f>('Standard Cost Estimate'!$J347-'Standard Cost Estimate'!$G347)/'Standard Cost Estimate'!$G347</f>
        <v>#VALUE!</v>
      </c>
      <c r="S347" s="32" t="e">
        <f>('Standard Cost Estimate'!$J347-'Standard Cost Estimate'!$M347)/'Standard Cost Estimate'!$M347</f>
        <v>#VALUE!</v>
      </c>
      <c r="T347" s="31" t="e">
        <f>'Standard Cost Estimate'!$J347-'Standard Cost Estimate'!$G347</f>
        <v>#VALUE!</v>
      </c>
      <c r="U347" s="28" t="e">
        <f>RANK('Standard Cost Estimate'!$J347,'Standard Cost Estimate'!$J$3:$J$499)</f>
        <v>#VALUE!</v>
      </c>
      <c r="V347" s="34" t="e">
        <f>LARGE('Standard Cost Estimate'!$J$3:$J$499,COUNT(J$3:'Standard Cost Estimate'!$J347))+IF(ISNUMBER(V346),V346,0)</f>
        <v>#VALUE!</v>
      </c>
      <c r="W347" s="28" t="e">
        <f>IF(V347/J$500&lt;0.8,COUNT(V$3:V347)+1,1)</f>
        <v>#VALUE!</v>
      </c>
      <c r="X347" s="35" t="e">
        <f>IF('Standard Cost Estimate'!$U347&lt;=MAX('Standard Cost Estimate'!$W$3:$W$499),"YES","NO")</f>
        <v>#VALUE!</v>
      </c>
      <c r="Y347" s="36" t="e">
        <f>IF(AND('Standard Cost Estimate'!$X347="YES",OR('Standard Cost Estimate'!$R347&gt;0.2,'Standard Cost Estimate'!$R347&lt;-0.2)),"ANALYZE"," ")</f>
        <v>#VALUE!</v>
      </c>
      <c r="Z347" s="72" t="e">
        <f>IF(AND('Standard Cost Estimate'!$X347="YES",OR('Standard Cost Estimate'!$S347&gt;0.2,'Standard Cost Estimate'!$S347&lt;-0.2)),"ANALYZE"," ")</f>
        <v>#VALUE!</v>
      </c>
      <c r="AA347" s="67" t="e">
        <f>RANK('Standard Cost Estimate'!$G347,'Standard Cost Estimate'!$G$3:$G$499)</f>
        <v>#VALUE!</v>
      </c>
      <c r="AB347" s="68" t="e">
        <f>LARGE('Standard Cost Estimate'!$G$3:$G$499,COUNT(G$3:'Standard Cost Estimate'!$G347))+IF(ISNUMBER(AB346),AB346,0)</f>
        <v>#VALUE!</v>
      </c>
      <c r="AC347" s="67" t="e">
        <f>IF(AB347/G$500&lt;0.8,COUNT(V$3:V347)+1,1)</f>
        <v>#VALUE!</v>
      </c>
      <c r="AD347" s="93" t="e">
        <f>IF('Standard Cost Estimate'!$AA347&lt;=MAX('Standard Cost Estimate'!$AC$3:$AC$499),"YES","NO")</f>
        <v>#VALUE!</v>
      </c>
      <c r="AE347" s="94" t="e">
        <f>IF(AND('Standard Cost Estimate'!$AD347="YES",ABS('Standard Cost Estimate'!$R347)&gt;0.2),"ANALYZE"," ")</f>
        <v>#VALUE!</v>
      </c>
      <c r="AF347" s="77"/>
    </row>
    <row r="348" spans="1:32" ht="15" thickBot="1" x14ac:dyDescent="0.4">
      <c r="A348" s="50" t="e">
        <f>Table1[[#This Row],[Item Line Number]]</f>
        <v>#VALUE!</v>
      </c>
      <c r="B348" s="50" t="e">
        <f>Table1[[#This Row],[Item Number]]</f>
        <v>#VALUE!</v>
      </c>
      <c r="C348" s="51" t="e">
        <f>Table1[[#This Row],[Item Description]]</f>
        <v>#VALUE!</v>
      </c>
      <c r="D348" s="50" t="e">
        <f>Table1[[#This Row],[Quantity]]</f>
        <v>#VALUE!</v>
      </c>
      <c r="E348" s="50" t="e">
        <f>Table1[[#This Row],[Units]]</f>
        <v>#VALUE!</v>
      </c>
      <c r="F348" s="52" t="e">
        <f>Table1[[#This Row],[Engineer''s Estimate (EE)]]</f>
        <v>#VALUE!</v>
      </c>
      <c r="G348" s="53" t="e">
        <f>'Standard Cost Estimate'!$D348*'Standard Cost Estimate'!$F348</f>
        <v>#VALUE!</v>
      </c>
      <c r="H348" s="54" t="e">
        <f>'Standard Cost Estimate'!$G348/G$500</f>
        <v>#VALUE!</v>
      </c>
      <c r="I348" s="52" t="e">
        <f>Table1[[#This Row],[Low Bidder 
or CM/GC]]</f>
        <v>#VALUE!</v>
      </c>
      <c r="J348" s="53" t="e">
        <f>'Standard Cost Estimate'!$I348*'Standard Cost Estimate'!$D348</f>
        <v>#VALUE!</v>
      </c>
      <c r="K348" s="55" t="e">
        <f>'Standard Cost Estimate'!$J348/J$500</f>
        <v>#VALUE!</v>
      </c>
      <c r="L348" s="52" t="e">
        <f>TRIMMEAN(Table1[[#This Row],[Low Bidder 
or CM/GC]:[Bidder 23]],2/COUNT(Table1[[#This Row],[Low Bidder 
or CM/GC]:[Bidder 23]]))</f>
        <v>#VALUE!</v>
      </c>
      <c r="M348" s="53" t="e">
        <f>IF('Standard Cost Estimate'!$D348=0,0,'Standard Cost Estimate'!$D348*'Standard Cost Estimate'!$L348)</f>
        <v>#VALUE!</v>
      </c>
      <c r="N348" s="54" t="e">
        <f>'Standard Cost Estimate'!$M348/M$500</f>
        <v>#VALUE!</v>
      </c>
      <c r="O348" s="78" t="e">
        <f>MIN(Table1[[#This Row],[Low Bidder 
or CM/GC]:[Bidder 23]])*D348</f>
        <v>#VALUE!</v>
      </c>
      <c r="P348" s="65" t="e">
        <f>Table2[[#This Row],[LB
Amount]]</f>
        <v>#VALUE!</v>
      </c>
      <c r="Q348" s="79" t="e">
        <f>MAX(Table1[[#This Row],[Low Bidder 
or CM/GC]:[Bidder 23]])*D348</f>
        <v>#VALUE!</v>
      </c>
      <c r="R348" s="33" t="e">
        <f>('Standard Cost Estimate'!$J348-'Standard Cost Estimate'!$G348)/'Standard Cost Estimate'!$G348</f>
        <v>#VALUE!</v>
      </c>
      <c r="S348" s="32" t="e">
        <f>('Standard Cost Estimate'!$J348-'Standard Cost Estimate'!$M348)/'Standard Cost Estimate'!$M348</f>
        <v>#VALUE!</v>
      </c>
      <c r="T348" s="31" t="e">
        <f>'Standard Cost Estimate'!$J348-'Standard Cost Estimate'!$G348</f>
        <v>#VALUE!</v>
      </c>
      <c r="U348" s="28" t="e">
        <f>RANK('Standard Cost Estimate'!$J348,'Standard Cost Estimate'!$J$3:$J$499)</f>
        <v>#VALUE!</v>
      </c>
      <c r="V348" s="34" t="e">
        <f>LARGE('Standard Cost Estimate'!$J$3:$J$499,COUNT(J$3:'Standard Cost Estimate'!$J348))+IF(ISNUMBER(V347),V347,0)</f>
        <v>#VALUE!</v>
      </c>
      <c r="W348" s="28" t="e">
        <f>IF(V348/J$500&lt;0.8,COUNT(V$3:V348)+1,1)</f>
        <v>#VALUE!</v>
      </c>
      <c r="X348" s="35" t="e">
        <f>IF('Standard Cost Estimate'!$U348&lt;=MAX('Standard Cost Estimate'!$W$3:$W$499),"YES","NO")</f>
        <v>#VALUE!</v>
      </c>
      <c r="Y348" s="36" t="e">
        <f>IF(AND('Standard Cost Estimate'!$X348="YES",OR('Standard Cost Estimate'!$R348&gt;0.2,'Standard Cost Estimate'!$R348&lt;-0.2)),"ANALYZE"," ")</f>
        <v>#VALUE!</v>
      </c>
      <c r="Z348" s="72" t="e">
        <f>IF(AND('Standard Cost Estimate'!$X348="YES",OR('Standard Cost Estimate'!$S348&gt;0.2,'Standard Cost Estimate'!$S348&lt;-0.2)),"ANALYZE"," ")</f>
        <v>#VALUE!</v>
      </c>
      <c r="AA348" s="67" t="e">
        <f>RANK('Standard Cost Estimate'!$G348,'Standard Cost Estimate'!$G$3:$G$499)</f>
        <v>#VALUE!</v>
      </c>
      <c r="AB348" s="68" t="e">
        <f>LARGE('Standard Cost Estimate'!$G$3:$G$499,COUNT(G$3:'Standard Cost Estimate'!$G348))+IF(ISNUMBER(AB347),AB347,0)</f>
        <v>#VALUE!</v>
      </c>
      <c r="AC348" s="67" t="e">
        <f>IF(AB348/G$500&lt;0.8,COUNT(V$3:V348)+1,1)</f>
        <v>#VALUE!</v>
      </c>
      <c r="AD348" s="93" t="e">
        <f>IF('Standard Cost Estimate'!$AA348&lt;=MAX('Standard Cost Estimate'!$AC$3:$AC$499),"YES","NO")</f>
        <v>#VALUE!</v>
      </c>
      <c r="AE348" s="94" t="e">
        <f>IF(AND('Standard Cost Estimate'!$AD348="YES",ABS('Standard Cost Estimate'!$R348)&gt;0.2),"ANALYZE"," ")</f>
        <v>#VALUE!</v>
      </c>
      <c r="AF348" s="77"/>
    </row>
    <row r="349" spans="1:32" ht="15" thickBot="1" x14ac:dyDescent="0.4">
      <c r="A349" s="50" t="e">
        <f>Table1[[#This Row],[Item Line Number]]</f>
        <v>#VALUE!</v>
      </c>
      <c r="B349" s="50" t="e">
        <f>Table1[[#This Row],[Item Number]]</f>
        <v>#VALUE!</v>
      </c>
      <c r="C349" s="51" t="e">
        <f>Table1[[#This Row],[Item Description]]</f>
        <v>#VALUE!</v>
      </c>
      <c r="D349" s="50" t="e">
        <f>Table1[[#This Row],[Quantity]]</f>
        <v>#VALUE!</v>
      </c>
      <c r="E349" s="50" t="e">
        <f>Table1[[#This Row],[Units]]</f>
        <v>#VALUE!</v>
      </c>
      <c r="F349" s="52" t="e">
        <f>Table1[[#This Row],[Engineer''s Estimate (EE)]]</f>
        <v>#VALUE!</v>
      </c>
      <c r="G349" s="53" t="e">
        <f>'Standard Cost Estimate'!$D349*'Standard Cost Estimate'!$F349</f>
        <v>#VALUE!</v>
      </c>
      <c r="H349" s="54" t="e">
        <f>'Standard Cost Estimate'!$G349/G$500</f>
        <v>#VALUE!</v>
      </c>
      <c r="I349" s="52" t="e">
        <f>Table1[[#This Row],[Low Bidder 
or CM/GC]]</f>
        <v>#VALUE!</v>
      </c>
      <c r="J349" s="53" t="e">
        <f>'Standard Cost Estimate'!$I349*'Standard Cost Estimate'!$D349</f>
        <v>#VALUE!</v>
      </c>
      <c r="K349" s="55" t="e">
        <f>'Standard Cost Estimate'!$J349/J$500</f>
        <v>#VALUE!</v>
      </c>
      <c r="L349" s="52" t="e">
        <f>TRIMMEAN(Table1[[#This Row],[Low Bidder 
or CM/GC]:[Bidder 23]],2/COUNT(Table1[[#This Row],[Low Bidder 
or CM/GC]:[Bidder 23]]))</f>
        <v>#VALUE!</v>
      </c>
      <c r="M349" s="53" t="e">
        <f>IF('Standard Cost Estimate'!$D349=0,0,'Standard Cost Estimate'!$D349*'Standard Cost Estimate'!$L349)</f>
        <v>#VALUE!</v>
      </c>
      <c r="N349" s="54" t="e">
        <f>'Standard Cost Estimate'!$M349/M$500</f>
        <v>#VALUE!</v>
      </c>
      <c r="O349" s="78" t="e">
        <f>MIN(Table1[[#This Row],[Low Bidder 
or CM/GC]:[Bidder 23]])*D349</f>
        <v>#VALUE!</v>
      </c>
      <c r="P349" s="65" t="e">
        <f>Table2[[#This Row],[LB
Amount]]</f>
        <v>#VALUE!</v>
      </c>
      <c r="Q349" s="79" t="e">
        <f>MAX(Table1[[#This Row],[Low Bidder 
or CM/GC]:[Bidder 23]])*D349</f>
        <v>#VALUE!</v>
      </c>
      <c r="R349" s="33" t="e">
        <f>('Standard Cost Estimate'!$J349-'Standard Cost Estimate'!$G349)/'Standard Cost Estimate'!$G349</f>
        <v>#VALUE!</v>
      </c>
      <c r="S349" s="32" t="e">
        <f>('Standard Cost Estimate'!$J349-'Standard Cost Estimate'!$M349)/'Standard Cost Estimate'!$M349</f>
        <v>#VALUE!</v>
      </c>
      <c r="T349" s="31" t="e">
        <f>'Standard Cost Estimate'!$J349-'Standard Cost Estimate'!$G349</f>
        <v>#VALUE!</v>
      </c>
      <c r="U349" s="28" t="e">
        <f>RANK('Standard Cost Estimate'!$J349,'Standard Cost Estimate'!$J$3:$J$499)</f>
        <v>#VALUE!</v>
      </c>
      <c r="V349" s="34" t="e">
        <f>LARGE('Standard Cost Estimate'!$J$3:$J$499,COUNT(J$3:'Standard Cost Estimate'!$J349))+IF(ISNUMBER(V348),V348,0)</f>
        <v>#VALUE!</v>
      </c>
      <c r="W349" s="28" t="e">
        <f>IF(V349/J$500&lt;0.8,COUNT(V$3:V349)+1,1)</f>
        <v>#VALUE!</v>
      </c>
      <c r="X349" s="35" t="e">
        <f>IF('Standard Cost Estimate'!$U349&lt;=MAX('Standard Cost Estimate'!$W$3:$W$499),"YES","NO")</f>
        <v>#VALUE!</v>
      </c>
      <c r="Y349" s="36" t="e">
        <f>IF(AND('Standard Cost Estimate'!$X349="YES",OR('Standard Cost Estimate'!$R349&gt;0.2,'Standard Cost Estimate'!$R349&lt;-0.2)),"ANALYZE"," ")</f>
        <v>#VALUE!</v>
      </c>
      <c r="Z349" s="72" t="e">
        <f>IF(AND('Standard Cost Estimate'!$X349="YES",OR('Standard Cost Estimate'!$S349&gt;0.2,'Standard Cost Estimate'!$S349&lt;-0.2)),"ANALYZE"," ")</f>
        <v>#VALUE!</v>
      </c>
      <c r="AA349" s="67" t="e">
        <f>RANK('Standard Cost Estimate'!$G349,'Standard Cost Estimate'!$G$3:$G$499)</f>
        <v>#VALUE!</v>
      </c>
      <c r="AB349" s="68" t="e">
        <f>LARGE('Standard Cost Estimate'!$G$3:$G$499,COUNT(G$3:'Standard Cost Estimate'!$G349))+IF(ISNUMBER(AB348),AB348,0)</f>
        <v>#VALUE!</v>
      </c>
      <c r="AC349" s="67" t="e">
        <f>IF(AB349/G$500&lt;0.8,COUNT(V$3:V349)+1,1)</f>
        <v>#VALUE!</v>
      </c>
      <c r="AD349" s="93" t="e">
        <f>IF('Standard Cost Estimate'!$AA349&lt;=MAX('Standard Cost Estimate'!$AC$3:$AC$499),"YES","NO")</f>
        <v>#VALUE!</v>
      </c>
      <c r="AE349" s="94" t="e">
        <f>IF(AND('Standard Cost Estimate'!$AD349="YES",ABS('Standard Cost Estimate'!$R349)&gt;0.2),"ANALYZE"," ")</f>
        <v>#VALUE!</v>
      </c>
      <c r="AF349" s="77"/>
    </row>
    <row r="350" spans="1:32" ht="15" thickBot="1" x14ac:dyDescent="0.4">
      <c r="A350" s="50" t="e">
        <f>Table1[[#This Row],[Item Line Number]]</f>
        <v>#VALUE!</v>
      </c>
      <c r="B350" s="50" t="e">
        <f>Table1[[#This Row],[Item Number]]</f>
        <v>#VALUE!</v>
      </c>
      <c r="C350" s="51" t="e">
        <f>Table1[[#This Row],[Item Description]]</f>
        <v>#VALUE!</v>
      </c>
      <c r="D350" s="50" t="e">
        <f>Table1[[#This Row],[Quantity]]</f>
        <v>#VALUE!</v>
      </c>
      <c r="E350" s="50" t="e">
        <f>Table1[[#This Row],[Units]]</f>
        <v>#VALUE!</v>
      </c>
      <c r="F350" s="52" t="e">
        <f>Table1[[#This Row],[Engineer''s Estimate (EE)]]</f>
        <v>#VALUE!</v>
      </c>
      <c r="G350" s="53" t="e">
        <f>'Standard Cost Estimate'!$D350*'Standard Cost Estimate'!$F350</f>
        <v>#VALUE!</v>
      </c>
      <c r="H350" s="54" t="e">
        <f>'Standard Cost Estimate'!$G350/G$500</f>
        <v>#VALUE!</v>
      </c>
      <c r="I350" s="52" t="e">
        <f>Table1[[#This Row],[Low Bidder 
or CM/GC]]</f>
        <v>#VALUE!</v>
      </c>
      <c r="J350" s="53" t="e">
        <f>'Standard Cost Estimate'!$I350*'Standard Cost Estimate'!$D350</f>
        <v>#VALUE!</v>
      </c>
      <c r="K350" s="55" t="e">
        <f>'Standard Cost Estimate'!$J350/J$500</f>
        <v>#VALUE!</v>
      </c>
      <c r="L350" s="52" t="e">
        <f>TRIMMEAN(Table1[[#This Row],[Low Bidder 
or CM/GC]:[Bidder 23]],2/COUNT(Table1[[#This Row],[Low Bidder 
or CM/GC]:[Bidder 23]]))</f>
        <v>#VALUE!</v>
      </c>
      <c r="M350" s="53" t="e">
        <f>IF('Standard Cost Estimate'!$D350=0,0,'Standard Cost Estimate'!$D350*'Standard Cost Estimate'!$L350)</f>
        <v>#VALUE!</v>
      </c>
      <c r="N350" s="54" t="e">
        <f>'Standard Cost Estimate'!$M350/M$500</f>
        <v>#VALUE!</v>
      </c>
      <c r="O350" s="78" t="e">
        <f>MIN(Table1[[#This Row],[Low Bidder 
or CM/GC]:[Bidder 23]])*D350</f>
        <v>#VALUE!</v>
      </c>
      <c r="P350" s="65" t="e">
        <f>Table2[[#This Row],[LB
Amount]]</f>
        <v>#VALUE!</v>
      </c>
      <c r="Q350" s="79" t="e">
        <f>MAX(Table1[[#This Row],[Low Bidder 
or CM/GC]:[Bidder 23]])*D350</f>
        <v>#VALUE!</v>
      </c>
      <c r="R350" s="33" t="e">
        <f>('Standard Cost Estimate'!$J350-'Standard Cost Estimate'!$G350)/'Standard Cost Estimate'!$G350</f>
        <v>#VALUE!</v>
      </c>
      <c r="S350" s="32" t="e">
        <f>('Standard Cost Estimate'!$J350-'Standard Cost Estimate'!$M350)/'Standard Cost Estimate'!$M350</f>
        <v>#VALUE!</v>
      </c>
      <c r="T350" s="31" t="e">
        <f>'Standard Cost Estimate'!$J350-'Standard Cost Estimate'!$G350</f>
        <v>#VALUE!</v>
      </c>
      <c r="U350" s="28" t="e">
        <f>RANK('Standard Cost Estimate'!$J350,'Standard Cost Estimate'!$J$3:$J$499)</f>
        <v>#VALUE!</v>
      </c>
      <c r="V350" s="34" t="e">
        <f>LARGE('Standard Cost Estimate'!$J$3:$J$499,COUNT(J$3:'Standard Cost Estimate'!$J350))+IF(ISNUMBER(V349),V349,0)</f>
        <v>#VALUE!</v>
      </c>
      <c r="W350" s="28" t="e">
        <f>IF(V350/J$500&lt;0.8,COUNT(V$3:V350)+1,1)</f>
        <v>#VALUE!</v>
      </c>
      <c r="X350" s="35" t="e">
        <f>IF('Standard Cost Estimate'!$U350&lt;=MAX('Standard Cost Estimate'!$W$3:$W$499),"YES","NO")</f>
        <v>#VALUE!</v>
      </c>
      <c r="Y350" s="36" t="e">
        <f>IF(AND('Standard Cost Estimate'!$X350="YES",OR('Standard Cost Estimate'!$R350&gt;0.2,'Standard Cost Estimate'!$R350&lt;-0.2)),"ANALYZE"," ")</f>
        <v>#VALUE!</v>
      </c>
      <c r="Z350" s="72" t="e">
        <f>IF(AND('Standard Cost Estimate'!$X350="YES",OR('Standard Cost Estimate'!$S350&gt;0.2,'Standard Cost Estimate'!$S350&lt;-0.2)),"ANALYZE"," ")</f>
        <v>#VALUE!</v>
      </c>
      <c r="AA350" s="67" t="e">
        <f>RANK('Standard Cost Estimate'!$G350,'Standard Cost Estimate'!$G$3:$G$499)</f>
        <v>#VALUE!</v>
      </c>
      <c r="AB350" s="68" t="e">
        <f>LARGE('Standard Cost Estimate'!$G$3:$G$499,COUNT(G$3:'Standard Cost Estimate'!$G350))+IF(ISNUMBER(AB349),AB349,0)</f>
        <v>#VALUE!</v>
      </c>
      <c r="AC350" s="67" t="e">
        <f>IF(AB350/G$500&lt;0.8,COUNT(V$3:V350)+1,1)</f>
        <v>#VALUE!</v>
      </c>
      <c r="AD350" s="93" t="e">
        <f>IF('Standard Cost Estimate'!$AA350&lt;=MAX('Standard Cost Estimate'!$AC$3:$AC$499),"YES","NO")</f>
        <v>#VALUE!</v>
      </c>
      <c r="AE350" s="94" t="e">
        <f>IF(AND('Standard Cost Estimate'!$AD350="YES",ABS('Standard Cost Estimate'!$R350)&gt;0.2),"ANALYZE"," ")</f>
        <v>#VALUE!</v>
      </c>
      <c r="AF350" s="77"/>
    </row>
    <row r="351" spans="1:32" ht="15" thickBot="1" x14ac:dyDescent="0.4">
      <c r="A351" s="50" t="e">
        <f>Table1[[#This Row],[Item Line Number]]</f>
        <v>#VALUE!</v>
      </c>
      <c r="B351" s="50" t="e">
        <f>Table1[[#This Row],[Item Number]]</f>
        <v>#VALUE!</v>
      </c>
      <c r="C351" s="51" t="e">
        <f>Table1[[#This Row],[Item Description]]</f>
        <v>#VALUE!</v>
      </c>
      <c r="D351" s="50" t="e">
        <f>Table1[[#This Row],[Quantity]]</f>
        <v>#VALUE!</v>
      </c>
      <c r="E351" s="50" t="e">
        <f>Table1[[#This Row],[Units]]</f>
        <v>#VALUE!</v>
      </c>
      <c r="F351" s="52" t="e">
        <f>Table1[[#This Row],[Engineer''s Estimate (EE)]]</f>
        <v>#VALUE!</v>
      </c>
      <c r="G351" s="53" t="e">
        <f>'Standard Cost Estimate'!$D351*'Standard Cost Estimate'!$F351</f>
        <v>#VALUE!</v>
      </c>
      <c r="H351" s="54" t="e">
        <f>'Standard Cost Estimate'!$G351/G$500</f>
        <v>#VALUE!</v>
      </c>
      <c r="I351" s="52" t="e">
        <f>Table1[[#This Row],[Low Bidder 
or CM/GC]]</f>
        <v>#VALUE!</v>
      </c>
      <c r="J351" s="53" t="e">
        <f>'Standard Cost Estimate'!$I351*'Standard Cost Estimate'!$D351</f>
        <v>#VALUE!</v>
      </c>
      <c r="K351" s="55" t="e">
        <f>'Standard Cost Estimate'!$J351/J$500</f>
        <v>#VALUE!</v>
      </c>
      <c r="L351" s="52" t="e">
        <f>TRIMMEAN(Table1[[#This Row],[Low Bidder 
or CM/GC]:[Bidder 23]],2/COUNT(Table1[[#This Row],[Low Bidder 
or CM/GC]:[Bidder 23]]))</f>
        <v>#VALUE!</v>
      </c>
      <c r="M351" s="53" t="e">
        <f>IF('Standard Cost Estimate'!$D351=0,0,'Standard Cost Estimate'!$D351*'Standard Cost Estimate'!$L351)</f>
        <v>#VALUE!</v>
      </c>
      <c r="N351" s="54" t="e">
        <f>'Standard Cost Estimate'!$M351/M$500</f>
        <v>#VALUE!</v>
      </c>
      <c r="O351" s="78" t="e">
        <f>MIN(Table1[[#This Row],[Low Bidder 
or CM/GC]:[Bidder 23]])*D351</f>
        <v>#VALUE!</v>
      </c>
      <c r="P351" s="65" t="e">
        <f>Table2[[#This Row],[LB
Amount]]</f>
        <v>#VALUE!</v>
      </c>
      <c r="Q351" s="79" t="e">
        <f>MAX(Table1[[#This Row],[Low Bidder 
or CM/GC]:[Bidder 23]])*D351</f>
        <v>#VALUE!</v>
      </c>
      <c r="R351" s="33" t="e">
        <f>('Standard Cost Estimate'!$J351-'Standard Cost Estimate'!$G351)/'Standard Cost Estimate'!$G351</f>
        <v>#VALUE!</v>
      </c>
      <c r="S351" s="32" t="e">
        <f>('Standard Cost Estimate'!$J351-'Standard Cost Estimate'!$M351)/'Standard Cost Estimate'!$M351</f>
        <v>#VALUE!</v>
      </c>
      <c r="T351" s="31" t="e">
        <f>'Standard Cost Estimate'!$J351-'Standard Cost Estimate'!$G351</f>
        <v>#VALUE!</v>
      </c>
      <c r="U351" s="28" t="e">
        <f>RANK('Standard Cost Estimate'!$J351,'Standard Cost Estimate'!$J$3:$J$499)</f>
        <v>#VALUE!</v>
      </c>
      <c r="V351" s="34" t="e">
        <f>LARGE('Standard Cost Estimate'!$J$3:$J$499,COUNT(J$3:'Standard Cost Estimate'!$J351))+IF(ISNUMBER(V350),V350,0)</f>
        <v>#VALUE!</v>
      </c>
      <c r="W351" s="28" t="e">
        <f>IF(V351/J$500&lt;0.8,COUNT(V$3:V351)+1,1)</f>
        <v>#VALUE!</v>
      </c>
      <c r="X351" s="35" t="e">
        <f>IF('Standard Cost Estimate'!$U351&lt;=MAX('Standard Cost Estimate'!$W$3:$W$499),"YES","NO")</f>
        <v>#VALUE!</v>
      </c>
      <c r="Y351" s="36" t="e">
        <f>IF(AND('Standard Cost Estimate'!$X351="YES",OR('Standard Cost Estimate'!$R351&gt;0.2,'Standard Cost Estimate'!$R351&lt;-0.2)),"ANALYZE"," ")</f>
        <v>#VALUE!</v>
      </c>
      <c r="Z351" s="72" t="e">
        <f>IF(AND('Standard Cost Estimate'!$X351="YES",OR('Standard Cost Estimate'!$S351&gt;0.2,'Standard Cost Estimate'!$S351&lt;-0.2)),"ANALYZE"," ")</f>
        <v>#VALUE!</v>
      </c>
      <c r="AA351" s="67" t="e">
        <f>RANK('Standard Cost Estimate'!$G351,'Standard Cost Estimate'!$G$3:$G$499)</f>
        <v>#VALUE!</v>
      </c>
      <c r="AB351" s="68" t="e">
        <f>LARGE('Standard Cost Estimate'!$G$3:$G$499,COUNT(G$3:'Standard Cost Estimate'!$G351))+IF(ISNUMBER(AB350),AB350,0)</f>
        <v>#VALUE!</v>
      </c>
      <c r="AC351" s="67" t="e">
        <f>IF(AB351/G$500&lt;0.8,COUNT(V$3:V351)+1,1)</f>
        <v>#VALUE!</v>
      </c>
      <c r="AD351" s="93" t="e">
        <f>IF('Standard Cost Estimate'!$AA351&lt;=MAX('Standard Cost Estimate'!$AC$3:$AC$499),"YES","NO")</f>
        <v>#VALUE!</v>
      </c>
      <c r="AE351" s="94" t="e">
        <f>IF(AND('Standard Cost Estimate'!$AD351="YES",ABS('Standard Cost Estimate'!$R351)&gt;0.2),"ANALYZE"," ")</f>
        <v>#VALUE!</v>
      </c>
      <c r="AF351" s="77"/>
    </row>
    <row r="352" spans="1:32" ht="15" thickBot="1" x14ac:dyDescent="0.4">
      <c r="A352" s="50" t="e">
        <f>Table1[[#This Row],[Item Line Number]]</f>
        <v>#VALUE!</v>
      </c>
      <c r="B352" s="50" t="e">
        <f>Table1[[#This Row],[Item Number]]</f>
        <v>#VALUE!</v>
      </c>
      <c r="C352" s="51" t="e">
        <f>Table1[[#This Row],[Item Description]]</f>
        <v>#VALUE!</v>
      </c>
      <c r="D352" s="50" t="e">
        <f>Table1[[#This Row],[Quantity]]</f>
        <v>#VALUE!</v>
      </c>
      <c r="E352" s="50" t="e">
        <f>Table1[[#This Row],[Units]]</f>
        <v>#VALUE!</v>
      </c>
      <c r="F352" s="52" t="e">
        <f>Table1[[#This Row],[Engineer''s Estimate (EE)]]</f>
        <v>#VALUE!</v>
      </c>
      <c r="G352" s="53" t="e">
        <f>'Standard Cost Estimate'!$D352*'Standard Cost Estimate'!$F352</f>
        <v>#VALUE!</v>
      </c>
      <c r="H352" s="54" t="e">
        <f>'Standard Cost Estimate'!$G352/G$500</f>
        <v>#VALUE!</v>
      </c>
      <c r="I352" s="52" t="e">
        <f>Table1[[#This Row],[Low Bidder 
or CM/GC]]</f>
        <v>#VALUE!</v>
      </c>
      <c r="J352" s="53" t="e">
        <f>'Standard Cost Estimate'!$I352*'Standard Cost Estimate'!$D352</f>
        <v>#VALUE!</v>
      </c>
      <c r="K352" s="55" t="e">
        <f>'Standard Cost Estimate'!$J352/J$500</f>
        <v>#VALUE!</v>
      </c>
      <c r="L352" s="52" t="e">
        <f>TRIMMEAN(Table1[[#This Row],[Low Bidder 
or CM/GC]:[Bidder 23]],2/COUNT(Table1[[#This Row],[Low Bidder 
or CM/GC]:[Bidder 23]]))</f>
        <v>#VALUE!</v>
      </c>
      <c r="M352" s="53" t="e">
        <f>IF('Standard Cost Estimate'!$D352=0,0,'Standard Cost Estimate'!$D352*'Standard Cost Estimate'!$L352)</f>
        <v>#VALUE!</v>
      </c>
      <c r="N352" s="54" t="e">
        <f>'Standard Cost Estimate'!$M352/M$500</f>
        <v>#VALUE!</v>
      </c>
      <c r="O352" s="78" t="e">
        <f>MIN(Table1[[#This Row],[Low Bidder 
or CM/GC]:[Bidder 23]])*D352</f>
        <v>#VALUE!</v>
      </c>
      <c r="P352" s="65" t="e">
        <f>Table2[[#This Row],[LB
Amount]]</f>
        <v>#VALUE!</v>
      </c>
      <c r="Q352" s="79" t="e">
        <f>MAX(Table1[[#This Row],[Low Bidder 
or CM/GC]:[Bidder 23]])*D352</f>
        <v>#VALUE!</v>
      </c>
      <c r="R352" s="33" t="e">
        <f>('Standard Cost Estimate'!$J352-'Standard Cost Estimate'!$G352)/'Standard Cost Estimate'!$G352</f>
        <v>#VALUE!</v>
      </c>
      <c r="S352" s="32" t="e">
        <f>('Standard Cost Estimate'!$J352-'Standard Cost Estimate'!$M352)/'Standard Cost Estimate'!$M352</f>
        <v>#VALUE!</v>
      </c>
      <c r="T352" s="31" t="e">
        <f>'Standard Cost Estimate'!$J352-'Standard Cost Estimate'!$G352</f>
        <v>#VALUE!</v>
      </c>
      <c r="U352" s="28" t="e">
        <f>RANK('Standard Cost Estimate'!$J352,'Standard Cost Estimate'!$J$3:$J$499)</f>
        <v>#VALUE!</v>
      </c>
      <c r="V352" s="34" t="e">
        <f>LARGE('Standard Cost Estimate'!$J$3:$J$499,COUNT(J$3:'Standard Cost Estimate'!$J352))+IF(ISNUMBER(V351),V351,0)</f>
        <v>#VALUE!</v>
      </c>
      <c r="W352" s="28" t="e">
        <f>IF(V352/J$500&lt;0.8,COUNT(V$3:V352)+1,1)</f>
        <v>#VALUE!</v>
      </c>
      <c r="X352" s="35" t="e">
        <f>IF('Standard Cost Estimate'!$U352&lt;=MAX('Standard Cost Estimate'!$W$3:$W$499),"YES","NO")</f>
        <v>#VALUE!</v>
      </c>
      <c r="Y352" s="36" t="e">
        <f>IF(AND('Standard Cost Estimate'!$X352="YES",OR('Standard Cost Estimate'!$R352&gt;0.2,'Standard Cost Estimate'!$R352&lt;-0.2)),"ANALYZE"," ")</f>
        <v>#VALUE!</v>
      </c>
      <c r="Z352" s="72" t="e">
        <f>IF(AND('Standard Cost Estimate'!$X352="YES",OR('Standard Cost Estimate'!$S352&gt;0.2,'Standard Cost Estimate'!$S352&lt;-0.2)),"ANALYZE"," ")</f>
        <v>#VALUE!</v>
      </c>
      <c r="AA352" s="67" t="e">
        <f>RANK('Standard Cost Estimate'!$G352,'Standard Cost Estimate'!$G$3:$G$499)</f>
        <v>#VALUE!</v>
      </c>
      <c r="AB352" s="68" t="e">
        <f>LARGE('Standard Cost Estimate'!$G$3:$G$499,COUNT(G$3:'Standard Cost Estimate'!$G352))+IF(ISNUMBER(AB351),AB351,0)</f>
        <v>#VALUE!</v>
      </c>
      <c r="AC352" s="67" t="e">
        <f>IF(AB352/G$500&lt;0.8,COUNT(V$3:V352)+1,1)</f>
        <v>#VALUE!</v>
      </c>
      <c r="AD352" s="93" t="e">
        <f>IF('Standard Cost Estimate'!$AA352&lt;=MAX('Standard Cost Estimate'!$AC$3:$AC$499),"YES","NO")</f>
        <v>#VALUE!</v>
      </c>
      <c r="AE352" s="94" t="e">
        <f>IF(AND('Standard Cost Estimate'!$AD352="YES",ABS('Standard Cost Estimate'!$R352)&gt;0.2),"ANALYZE"," ")</f>
        <v>#VALUE!</v>
      </c>
      <c r="AF352" s="77"/>
    </row>
    <row r="353" spans="1:32" ht="15" thickBot="1" x14ac:dyDescent="0.4">
      <c r="A353" s="50" t="e">
        <f>Table1[[#This Row],[Item Line Number]]</f>
        <v>#VALUE!</v>
      </c>
      <c r="B353" s="50" t="e">
        <f>Table1[[#This Row],[Item Number]]</f>
        <v>#VALUE!</v>
      </c>
      <c r="C353" s="51" t="e">
        <f>Table1[[#This Row],[Item Description]]</f>
        <v>#VALUE!</v>
      </c>
      <c r="D353" s="50" t="e">
        <f>Table1[[#This Row],[Quantity]]</f>
        <v>#VALUE!</v>
      </c>
      <c r="E353" s="50" t="e">
        <f>Table1[[#This Row],[Units]]</f>
        <v>#VALUE!</v>
      </c>
      <c r="F353" s="52" t="e">
        <f>Table1[[#This Row],[Engineer''s Estimate (EE)]]</f>
        <v>#VALUE!</v>
      </c>
      <c r="G353" s="53" t="e">
        <f>'Standard Cost Estimate'!$D353*'Standard Cost Estimate'!$F353</f>
        <v>#VALUE!</v>
      </c>
      <c r="H353" s="54" t="e">
        <f>'Standard Cost Estimate'!$G353/G$500</f>
        <v>#VALUE!</v>
      </c>
      <c r="I353" s="52" t="e">
        <f>Table1[[#This Row],[Low Bidder 
or CM/GC]]</f>
        <v>#VALUE!</v>
      </c>
      <c r="J353" s="53" t="e">
        <f>'Standard Cost Estimate'!$I353*'Standard Cost Estimate'!$D353</f>
        <v>#VALUE!</v>
      </c>
      <c r="K353" s="55" t="e">
        <f>'Standard Cost Estimate'!$J353/J$500</f>
        <v>#VALUE!</v>
      </c>
      <c r="L353" s="52" t="e">
        <f>TRIMMEAN(Table1[[#This Row],[Low Bidder 
or CM/GC]:[Bidder 23]],2/COUNT(Table1[[#This Row],[Low Bidder 
or CM/GC]:[Bidder 23]]))</f>
        <v>#VALUE!</v>
      </c>
      <c r="M353" s="53" t="e">
        <f>IF('Standard Cost Estimate'!$D353=0,0,'Standard Cost Estimate'!$D353*'Standard Cost Estimate'!$L353)</f>
        <v>#VALUE!</v>
      </c>
      <c r="N353" s="54" t="e">
        <f>'Standard Cost Estimate'!$M353/M$500</f>
        <v>#VALUE!</v>
      </c>
      <c r="O353" s="78" t="e">
        <f>MIN(Table1[[#This Row],[Low Bidder 
or CM/GC]:[Bidder 23]])*D353</f>
        <v>#VALUE!</v>
      </c>
      <c r="P353" s="65" t="e">
        <f>Table2[[#This Row],[LB
Amount]]</f>
        <v>#VALUE!</v>
      </c>
      <c r="Q353" s="79" t="e">
        <f>MAX(Table1[[#This Row],[Low Bidder 
or CM/GC]:[Bidder 23]])*D353</f>
        <v>#VALUE!</v>
      </c>
      <c r="R353" s="33" t="e">
        <f>('Standard Cost Estimate'!$J353-'Standard Cost Estimate'!$G353)/'Standard Cost Estimate'!$G353</f>
        <v>#VALUE!</v>
      </c>
      <c r="S353" s="32" t="e">
        <f>('Standard Cost Estimate'!$J353-'Standard Cost Estimate'!$M353)/'Standard Cost Estimate'!$M353</f>
        <v>#VALUE!</v>
      </c>
      <c r="T353" s="31" t="e">
        <f>'Standard Cost Estimate'!$J353-'Standard Cost Estimate'!$G353</f>
        <v>#VALUE!</v>
      </c>
      <c r="U353" s="28" t="e">
        <f>RANK('Standard Cost Estimate'!$J353,'Standard Cost Estimate'!$J$3:$J$499)</f>
        <v>#VALUE!</v>
      </c>
      <c r="V353" s="34" t="e">
        <f>LARGE('Standard Cost Estimate'!$J$3:$J$499,COUNT(J$3:'Standard Cost Estimate'!$J353))+IF(ISNUMBER(V352),V352,0)</f>
        <v>#VALUE!</v>
      </c>
      <c r="W353" s="28" t="e">
        <f>IF(V353/J$500&lt;0.8,COUNT(V$3:V353)+1,1)</f>
        <v>#VALUE!</v>
      </c>
      <c r="X353" s="35" t="e">
        <f>IF('Standard Cost Estimate'!$U353&lt;=MAX('Standard Cost Estimate'!$W$3:$W$499),"YES","NO")</f>
        <v>#VALUE!</v>
      </c>
      <c r="Y353" s="36" t="e">
        <f>IF(AND('Standard Cost Estimate'!$X353="YES",OR('Standard Cost Estimate'!$R353&gt;0.2,'Standard Cost Estimate'!$R353&lt;-0.2)),"ANALYZE"," ")</f>
        <v>#VALUE!</v>
      </c>
      <c r="Z353" s="72" t="e">
        <f>IF(AND('Standard Cost Estimate'!$X353="YES",OR('Standard Cost Estimate'!$S353&gt;0.2,'Standard Cost Estimate'!$S353&lt;-0.2)),"ANALYZE"," ")</f>
        <v>#VALUE!</v>
      </c>
      <c r="AA353" s="67" t="e">
        <f>RANK('Standard Cost Estimate'!$G353,'Standard Cost Estimate'!$G$3:$G$499)</f>
        <v>#VALUE!</v>
      </c>
      <c r="AB353" s="68" t="e">
        <f>LARGE('Standard Cost Estimate'!$G$3:$G$499,COUNT(G$3:'Standard Cost Estimate'!$G353))+IF(ISNUMBER(AB352),AB352,0)</f>
        <v>#VALUE!</v>
      </c>
      <c r="AC353" s="67" t="e">
        <f>IF(AB353/G$500&lt;0.8,COUNT(V$3:V353)+1,1)</f>
        <v>#VALUE!</v>
      </c>
      <c r="AD353" s="93" t="e">
        <f>IF('Standard Cost Estimate'!$AA353&lt;=MAX('Standard Cost Estimate'!$AC$3:$AC$499),"YES","NO")</f>
        <v>#VALUE!</v>
      </c>
      <c r="AE353" s="94" t="e">
        <f>IF(AND('Standard Cost Estimate'!$AD353="YES",ABS('Standard Cost Estimate'!$R353)&gt;0.2),"ANALYZE"," ")</f>
        <v>#VALUE!</v>
      </c>
      <c r="AF353" s="77"/>
    </row>
    <row r="354" spans="1:32" ht="15" thickBot="1" x14ac:dyDescent="0.4">
      <c r="A354" s="50" t="e">
        <f>Table1[[#This Row],[Item Line Number]]</f>
        <v>#VALUE!</v>
      </c>
      <c r="B354" s="50" t="e">
        <f>Table1[[#This Row],[Item Number]]</f>
        <v>#VALUE!</v>
      </c>
      <c r="C354" s="51" t="e">
        <f>Table1[[#This Row],[Item Description]]</f>
        <v>#VALUE!</v>
      </c>
      <c r="D354" s="50" t="e">
        <f>Table1[[#This Row],[Quantity]]</f>
        <v>#VALUE!</v>
      </c>
      <c r="E354" s="50" t="e">
        <f>Table1[[#This Row],[Units]]</f>
        <v>#VALUE!</v>
      </c>
      <c r="F354" s="52" t="e">
        <f>Table1[[#This Row],[Engineer''s Estimate (EE)]]</f>
        <v>#VALUE!</v>
      </c>
      <c r="G354" s="53" t="e">
        <f>'Standard Cost Estimate'!$D354*'Standard Cost Estimate'!$F354</f>
        <v>#VALUE!</v>
      </c>
      <c r="H354" s="54" t="e">
        <f>'Standard Cost Estimate'!$G354/G$500</f>
        <v>#VALUE!</v>
      </c>
      <c r="I354" s="52" t="e">
        <f>Table1[[#This Row],[Low Bidder 
or CM/GC]]</f>
        <v>#VALUE!</v>
      </c>
      <c r="J354" s="53" t="e">
        <f>'Standard Cost Estimate'!$I354*'Standard Cost Estimate'!$D354</f>
        <v>#VALUE!</v>
      </c>
      <c r="K354" s="55" t="e">
        <f>'Standard Cost Estimate'!$J354/J$500</f>
        <v>#VALUE!</v>
      </c>
      <c r="L354" s="52" t="e">
        <f>TRIMMEAN(Table1[[#This Row],[Low Bidder 
or CM/GC]:[Bidder 23]],2/COUNT(Table1[[#This Row],[Low Bidder 
or CM/GC]:[Bidder 23]]))</f>
        <v>#VALUE!</v>
      </c>
      <c r="M354" s="53" t="e">
        <f>IF('Standard Cost Estimate'!$D354=0,0,'Standard Cost Estimate'!$D354*'Standard Cost Estimate'!$L354)</f>
        <v>#VALUE!</v>
      </c>
      <c r="N354" s="54" t="e">
        <f>'Standard Cost Estimate'!$M354/M$500</f>
        <v>#VALUE!</v>
      </c>
      <c r="O354" s="78" t="e">
        <f>MIN(Table1[[#This Row],[Low Bidder 
or CM/GC]:[Bidder 23]])*D354</f>
        <v>#VALUE!</v>
      </c>
      <c r="P354" s="65" t="e">
        <f>Table2[[#This Row],[LB
Amount]]</f>
        <v>#VALUE!</v>
      </c>
      <c r="Q354" s="79" t="e">
        <f>MAX(Table1[[#This Row],[Low Bidder 
or CM/GC]:[Bidder 23]])*D354</f>
        <v>#VALUE!</v>
      </c>
      <c r="R354" s="33" t="e">
        <f>('Standard Cost Estimate'!$J354-'Standard Cost Estimate'!$G354)/'Standard Cost Estimate'!$G354</f>
        <v>#VALUE!</v>
      </c>
      <c r="S354" s="32" t="e">
        <f>('Standard Cost Estimate'!$J354-'Standard Cost Estimate'!$M354)/'Standard Cost Estimate'!$M354</f>
        <v>#VALUE!</v>
      </c>
      <c r="T354" s="31" t="e">
        <f>'Standard Cost Estimate'!$J354-'Standard Cost Estimate'!$G354</f>
        <v>#VALUE!</v>
      </c>
      <c r="U354" s="28" t="e">
        <f>RANK('Standard Cost Estimate'!$J354,'Standard Cost Estimate'!$J$3:$J$499)</f>
        <v>#VALUE!</v>
      </c>
      <c r="V354" s="34" t="e">
        <f>LARGE('Standard Cost Estimate'!$J$3:$J$499,COUNT(J$3:'Standard Cost Estimate'!$J354))+IF(ISNUMBER(V353),V353,0)</f>
        <v>#VALUE!</v>
      </c>
      <c r="W354" s="28" t="e">
        <f>IF(V354/J$500&lt;0.8,COUNT(V$3:V354)+1,1)</f>
        <v>#VALUE!</v>
      </c>
      <c r="X354" s="35" t="e">
        <f>IF('Standard Cost Estimate'!$U354&lt;=MAX('Standard Cost Estimate'!$W$3:$W$499),"YES","NO")</f>
        <v>#VALUE!</v>
      </c>
      <c r="Y354" s="36" t="e">
        <f>IF(AND('Standard Cost Estimate'!$X354="YES",OR('Standard Cost Estimate'!$R354&gt;0.2,'Standard Cost Estimate'!$R354&lt;-0.2)),"ANALYZE"," ")</f>
        <v>#VALUE!</v>
      </c>
      <c r="Z354" s="72" t="e">
        <f>IF(AND('Standard Cost Estimate'!$X354="YES",OR('Standard Cost Estimate'!$S354&gt;0.2,'Standard Cost Estimate'!$S354&lt;-0.2)),"ANALYZE"," ")</f>
        <v>#VALUE!</v>
      </c>
      <c r="AA354" s="67" t="e">
        <f>RANK('Standard Cost Estimate'!$G354,'Standard Cost Estimate'!$G$3:$G$499)</f>
        <v>#VALUE!</v>
      </c>
      <c r="AB354" s="68" t="e">
        <f>LARGE('Standard Cost Estimate'!$G$3:$G$499,COUNT(G$3:'Standard Cost Estimate'!$G354))+IF(ISNUMBER(AB353),AB353,0)</f>
        <v>#VALUE!</v>
      </c>
      <c r="AC354" s="67" t="e">
        <f>IF(AB354/G$500&lt;0.8,COUNT(V$3:V354)+1,1)</f>
        <v>#VALUE!</v>
      </c>
      <c r="AD354" s="93" t="e">
        <f>IF('Standard Cost Estimate'!$AA354&lt;=MAX('Standard Cost Estimate'!$AC$3:$AC$499),"YES","NO")</f>
        <v>#VALUE!</v>
      </c>
      <c r="AE354" s="94" t="e">
        <f>IF(AND('Standard Cost Estimate'!$AD354="YES",ABS('Standard Cost Estimate'!$R354)&gt;0.2),"ANALYZE"," ")</f>
        <v>#VALUE!</v>
      </c>
      <c r="AF354" s="77"/>
    </row>
    <row r="355" spans="1:32" ht="15" thickBot="1" x14ac:dyDescent="0.4">
      <c r="A355" s="50" t="e">
        <f>Table1[[#This Row],[Item Line Number]]</f>
        <v>#VALUE!</v>
      </c>
      <c r="B355" s="50" t="e">
        <f>Table1[[#This Row],[Item Number]]</f>
        <v>#VALUE!</v>
      </c>
      <c r="C355" s="51" t="e">
        <f>Table1[[#This Row],[Item Description]]</f>
        <v>#VALUE!</v>
      </c>
      <c r="D355" s="50" t="e">
        <f>Table1[[#This Row],[Quantity]]</f>
        <v>#VALUE!</v>
      </c>
      <c r="E355" s="50" t="e">
        <f>Table1[[#This Row],[Units]]</f>
        <v>#VALUE!</v>
      </c>
      <c r="F355" s="52" t="e">
        <f>Table1[[#This Row],[Engineer''s Estimate (EE)]]</f>
        <v>#VALUE!</v>
      </c>
      <c r="G355" s="53" t="e">
        <f>'Standard Cost Estimate'!$D355*'Standard Cost Estimate'!$F355</f>
        <v>#VALUE!</v>
      </c>
      <c r="H355" s="54" t="e">
        <f>'Standard Cost Estimate'!$G355/G$500</f>
        <v>#VALUE!</v>
      </c>
      <c r="I355" s="52" t="e">
        <f>Table1[[#This Row],[Low Bidder 
or CM/GC]]</f>
        <v>#VALUE!</v>
      </c>
      <c r="J355" s="53" t="e">
        <f>'Standard Cost Estimate'!$I355*'Standard Cost Estimate'!$D355</f>
        <v>#VALUE!</v>
      </c>
      <c r="K355" s="55" t="e">
        <f>'Standard Cost Estimate'!$J355/J$500</f>
        <v>#VALUE!</v>
      </c>
      <c r="L355" s="52" t="e">
        <f>TRIMMEAN(Table1[[#This Row],[Low Bidder 
or CM/GC]:[Bidder 23]],2/COUNT(Table1[[#This Row],[Low Bidder 
or CM/GC]:[Bidder 23]]))</f>
        <v>#VALUE!</v>
      </c>
      <c r="M355" s="53" t="e">
        <f>IF('Standard Cost Estimate'!$D355=0,0,'Standard Cost Estimate'!$D355*'Standard Cost Estimate'!$L355)</f>
        <v>#VALUE!</v>
      </c>
      <c r="N355" s="54" t="e">
        <f>'Standard Cost Estimate'!$M355/M$500</f>
        <v>#VALUE!</v>
      </c>
      <c r="O355" s="78" t="e">
        <f>MIN(Table1[[#This Row],[Low Bidder 
or CM/GC]:[Bidder 23]])*D355</f>
        <v>#VALUE!</v>
      </c>
      <c r="P355" s="65" t="e">
        <f>Table2[[#This Row],[LB
Amount]]</f>
        <v>#VALUE!</v>
      </c>
      <c r="Q355" s="79" t="e">
        <f>MAX(Table1[[#This Row],[Low Bidder 
or CM/GC]:[Bidder 23]])*D355</f>
        <v>#VALUE!</v>
      </c>
      <c r="R355" s="33" t="e">
        <f>('Standard Cost Estimate'!$J355-'Standard Cost Estimate'!$G355)/'Standard Cost Estimate'!$G355</f>
        <v>#VALUE!</v>
      </c>
      <c r="S355" s="32" t="e">
        <f>('Standard Cost Estimate'!$J355-'Standard Cost Estimate'!$M355)/'Standard Cost Estimate'!$M355</f>
        <v>#VALUE!</v>
      </c>
      <c r="T355" s="31" t="e">
        <f>'Standard Cost Estimate'!$J355-'Standard Cost Estimate'!$G355</f>
        <v>#VALUE!</v>
      </c>
      <c r="U355" s="28" t="e">
        <f>RANK('Standard Cost Estimate'!$J355,'Standard Cost Estimate'!$J$3:$J$499)</f>
        <v>#VALUE!</v>
      </c>
      <c r="V355" s="34" t="e">
        <f>LARGE('Standard Cost Estimate'!$J$3:$J$499,COUNT(J$3:'Standard Cost Estimate'!$J355))+IF(ISNUMBER(V354),V354,0)</f>
        <v>#VALUE!</v>
      </c>
      <c r="W355" s="28" t="e">
        <f>IF(V355/J$500&lt;0.8,COUNT(V$3:V355)+1,1)</f>
        <v>#VALUE!</v>
      </c>
      <c r="X355" s="35" t="e">
        <f>IF('Standard Cost Estimate'!$U355&lt;=MAX('Standard Cost Estimate'!$W$3:$W$499),"YES","NO")</f>
        <v>#VALUE!</v>
      </c>
      <c r="Y355" s="36" t="e">
        <f>IF(AND('Standard Cost Estimate'!$X355="YES",OR('Standard Cost Estimate'!$R355&gt;0.2,'Standard Cost Estimate'!$R355&lt;-0.2)),"ANALYZE"," ")</f>
        <v>#VALUE!</v>
      </c>
      <c r="Z355" s="72" t="e">
        <f>IF(AND('Standard Cost Estimate'!$X355="YES",OR('Standard Cost Estimate'!$S355&gt;0.2,'Standard Cost Estimate'!$S355&lt;-0.2)),"ANALYZE"," ")</f>
        <v>#VALUE!</v>
      </c>
      <c r="AA355" s="67" t="e">
        <f>RANK('Standard Cost Estimate'!$G355,'Standard Cost Estimate'!$G$3:$G$499)</f>
        <v>#VALUE!</v>
      </c>
      <c r="AB355" s="68" t="e">
        <f>LARGE('Standard Cost Estimate'!$G$3:$G$499,COUNT(G$3:'Standard Cost Estimate'!$G355))+IF(ISNUMBER(AB354),AB354,0)</f>
        <v>#VALUE!</v>
      </c>
      <c r="AC355" s="67" t="e">
        <f>IF(AB355/G$500&lt;0.8,COUNT(V$3:V355)+1,1)</f>
        <v>#VALUE!</v>
      </c>
      <c r="AD355" s="93" t="e">
        <f>IF('Standard Cost Estimate'!$AA355&lt;=MAX('Standard Cost Estimate'!$AC$3:$AC$499),"YES","NO")</f>
        <v>#VALUE!</v>
      </c>
      <c r="AE355" s="94" t="e">
        <f>IF(AND('Standard Cost Estimate'!$AD355="YES",ABS('Standard Cost Estimate'!$R355)&gt;0.2),"ANALYZE"," ")</f>
        <v>#VALUE!</v>
      </c>
      <c r="AF355" s="77"/>
    </row>
    <row r="356" spans="1:32" ht="15" thickBot="1" x14ac:dyDescent="0.4">
      <c r="A356" s="50" t="e">
        <f>Table1[[#This Row],[Item Line Number]]</f>
        <v>#VALUE!</v>
      </c>
      <c r="B356" s="50" t="e">
        <f>Table1[[#This Row],[Item Number]]</f>
        <v>#VALUE!</v>
      </c>
      <c r="C356" s="51" t="e">
        <f>Table1[[#This Row],[Item Description]]</f>
        <v>#VALUE!</v>
      </c>
      <c r="D356" s="50" t="e">
        <f>Table1[[#This Row],[Quantity]]</f>
        <v>#VALUE!</v>
      </c>
      <c r="E356" s="50" t="e">
        <f>Table1[[#This Row],[Units]]</f>
        <v>#VALUE!</v>
      </c>
      <c r="F356" s="52" t="e">
        <f>Table1[[#This Row],[Engineer''s Estimate (EE)]]</f>
        <v>#VALUE!</v>
      </c>
      <c r="G356" s="53" t="e">
        <f>'Standard Cost Estimate'!$D356*'Standard Cost Estimate'!$F356</f>
        <v>#VALUE!</v>
      </c>
      <c r="H356" s="54" t="e">
        <f>'Standard Cost Estimate'!$G356/G$500</f>
        <v>#VALUE!</v>
      </c>
      <c r="I356" s="52" t="e">
        <f>Table1[[#This Row],[Low Bidder 
or CM/GC]]</f>
        <v>#VALUE!</v>
      </c>
      <c r="J356" s="53" t="e">
        <f>'Standard Cost Estimate'!$I356*'Standard Cost Estimate'!$D356</f>
        <v>#VALUE!</v>
      </c>
      <c r="K356" s="55" t="e">
        <f>'Standard Cost Estimate'!$J356/J$500</f>
        <v>#VALUE!</v>
      </c>
      <c r="L356" s="52" t="e">
        <f>TRIMMEAN(Table1[[#This Row],[Low Bidder 
or CM/GC]:[Bidder 23]],2/COUNT(Table1[[#This Row],[Low Bidder 
or CM/GC]:[Bidder 23]]))</f>
        <v>#VALUE!</v>
      </c>
      <c r="M356" s="53" t="e">
        <f>IF('Standard Cost Estimate'!$D356=0,0,'Standard Cost Estimate'!$D356*'Standard Cost Estimate'!$L356)</f>
        <v>#VALUE!</v>
      </c>
      <c r="N356" s="54" t="e">
        <f>'Standard Cost Estimate'!$M356/M$500</f>
        <v>#VALUE!</v>
      </c>
      <c r="O356" s="78" t="e">
        <f>MIN(Table1[[#This Row],[Low Bidder 
or CM/GC]:[Bidder 23]])*D356</f>
        <v>#VALUE!</v>
      </c>
      <c r="P356" s="65" t="e">
        <f>Table2[[#This Row],[LB
Amount]]</f>
        <v>#VALUE!</v>
      </c>
      <c r="Q356" s="79" t="e">
        <f>MAX(Table1[[#This Row],[Low Bidder 
or CM/GC]:[Bidder 23]])*D356</f>
        <v>#VALUE!</v>
      </c>
      <c r="R356" s="33" t="e">
        <f>('Standard Cost Estimate'!$J356-'Standard Cost Estimate'!$G356)/'Standard Cost Estimate'!$G356</f>
        <v>#VALUE!</v>
      </c>
      <c r="S356" s="32" t="e">
        <f>('Standard Cost Estimate'!$J356-'Standard Cost Estimate'!$M356)/'Standard Cost Estimate'!$M356</f>
        <v>#VALUE!</v>
      </c>
      <c r="T356" s="31" t="e">
        <f>'Standard Cost Estimate'!$J356-'Standard Cost Estimate'!$G356</f>
        <v>#VALUE!</v>
      </c>
      <c r="U356" s="28" t="e">
        <f>RANK('Standard Cost Estimate'!$J356,'Standard Cost Estimate'!$J$3:$J$499)</f>
        <v>#VALUE!</v>
      </c>
      <c r="V356" s="34" t="e">
        <f>LARGE('Standard Cost Estimate'!$J$3:$J$499,COUNT(J$3:'Standard Cost Estimate'!$J356))+IF(ISNUMBER(V355),V355,0)</f>
        <v>#VALUE!</v>
      </c>
      <c r="W356" s="28" t="e">
        <f>IF(V356/J$500&lt;0.8,COUNT(V$3:V356)+1,1)</f>
        <v>#VALUE!</v>
      </c>
      <c r="X356" s="35" t="e">
        <f>IF('Standard Cost Estimate'!$U356&lt;=MAX('Standard Cost Estimate'!$W$3:$W$499),"YES","NO")</f>
        <v>#VALUE!</v>
      </c>
      <c r="Y356" s="36" t="e">
        <f>IF(AND('Standard Cost Estimate'!$X356="YES",OR('Standard Cost Estimate'!$R356&gt;0.2,'Standard Cost Estimate'!$R356&lt;-0.2)),"ANALYZE"," ")</f>
        <v>#VALUE!</v>
      </c>
      <c r="Z356" s="72" t="e">
        <f>IF(AND('Standard Cost Estimate'!$X356="YES",OR('Standard Cost Estimate'!$S356&gt;0.2,'Standard Cost Estimate'!$S356&lt;-0.2)),"ANALYZE"," ")</f>
        <v>#VALUE!</v>
      </c>
      <c r="AA356" s="67" t="e">
        <f>RANK('Standard Cost Estimate'!$G356,'Standard Cost Estimate'!$G$3:$G$499)</f>
        <v>#VALUE!</v>
      </c>
      <c r="AB356" s="68" t="e">
        <f>LARGE('Standard Cost Estimate'!$G$3:$G$499,COUNT(G$3:'Standard Cost Estimate'!$G356))+IF(ISNUMBER(AB355),AB355,0)</f>
        <v>#VALUE!</v>
      </c>
      <c r="AC356" s="67" t="e">
        <f>IF(AB356/G$500&lt;0.8,COUNT(V$3:V356)+1,1)</f>
        <v>#VALUE!</v>
      </c>
      <c r="AD356" s="93" t="e">
        <f>IF('Standard Cost Estimate'!$AA356&lt;=MAX('Standard Cost Estimate'!$AC$3:$AC$499),"YES","NO")</f>
        <v>#VALUE!</v>
      </c>
      <c r="AE356" s="94" t="e">
        <f>IF(AND('Standard Cost Estimate'!$AD356="YES",ABS('Standard Cost Estimate'!$R356)&gt;0.2),"ANALYZE"," ")</f>
        <v>#VALUE!</v>
      </c>
      <c r="AF356" s="77"/>
    </row>
    <row r="357" spans="1:32" ht="15" thickBot="1" x14ac:dyDescent="0.4">
      <c r="A357" s="50" t="e">
        <f>Table1[[#This Row],[Item Line Number]]</f>
        <v>#VALUE!</v>
      </c>
      <c r="B357" s="50" t="e">
        <f>Table1[[#This Row],[Item Number]]</f>
        <v>#VALUE!</v>
      </c>
      <c r="C357" s="51" t="e">
        <f>Table1[[#This Row],[Item Description]]</f>
        <v>#VALUE!</v>
      </c>
      <c r="D357" s="50" t="e">
        <f>Table1[[#This Row],[Quantity]]</f>
        <v>#VALUE!</v>
      </c>
      <c r="E357" s="50" t="e">
        <f>Table1[[#This Row],[Units]]</f>
        <v>#VALUE!</v>
      </c>
      <c r="F357" s="52" t="e">
        <f>Table1[[#This Row],[Engineer''s Estimate (EE)]]</f>
        <v>#VALUE!</v>
      </c>
      <c r="G357" s="53" t="e">
        <f>'Standard Cost Estimate'!$D357*'Standard Cost Estimate'!$F357</f>
        <v>#VALUE!</v>
      </c>
      <c r="H357" s="54" t="e">
        <f>'Standard Cost Estimate'!$G357/G$500</f>
        <v>#VALUE!</v>
      </c>
      <c r="I357" s="52" t="e">
        <f>Table1[[#This Row],[Low Bidder 
or CM/GC]]</f>
        <v>#VALUE!</v>
      </c>
      <c r="J357" s="53" t="e">
        <f>'Standard Cost Estimate'!$I357*'Standard Cost Estimate'!$D357</f>
        <v>#VALUE!</v>
      </c>
      <c r="K357" s="55" t="e">
        <f>'Standard Cost Estimate'!$J357/J$500</f>
        <v>#VALUE!</v>
      </c>
      <c r="L357" s="52" t="e">
        <f>TRIMMEAN(Table1[[#This Row],[Low Bidder 
or CM/GC]:[Bidder 23]],2/COUNT(Table1[[#This Row],[Low Bidder 
or CM/GC]:[Bidder 23]]))</f>
        <v>#VALUE!</v>
      </c>
      <c r="M357" s="53" t="e">
        <f>IF('Standard Cost Estimate'!$D357=0,0,'Standard Cost Estimate'!$D357*'Standard Cost Estimate'!$L357)</f>
        <v>#VALUE!</v>
      </c>
      <c r="N357" s="54" t="e">
        <f>'Standard Cost Estimate'!$M357/M$500</f>
        <v>#VALUE!</v>
      </c>
      <c r="O357" s="78" t="e">
        <f>MIN(Table1[[#This Row],[Low Bidder 
or CM/GC]:[Bidder 23]])*D357</f>
        <v>#VALUE!</v>
      </c>
      <c r="P357" s="65" t="e">
        <f>Table2[[#This Row],[LB
Amount]]</f>
        <v>#VALUE!</v>
      </c>
      <c r="Q357" s="79" t="e">
        <f>MAX(Table1[[#This Row],[Low Bidder 
or CM/GC]:[Bidder 23]])*D357</f>
        <v>#VALUE!</v>
      </c>
      <c r="R357" s="33" t="e">
        <f>('Standard Cost Estimate'!$J357-'Standard Cost Estimate'!$G357)/'Standard Cost Estimate'!$G357</f>
        <v>#VALUE!</v>
      </c>
      <c r="S357" s="32" t="e">
        <f>('Standard Cost Estimate'!$J357-'Standard Cost Estimate'!$M357)/'Standard Cost Estimate'!$M357</f>
        <v>#VALUE!</v>
      </c>
      <c r="T357" s="31" t="e">
        <f>'Standard Cost Estimate'!$J357-'Standard Cost Estimate'!$G357</f>
        <v>#VALUE!</v>
      </c>
      <c r="U357" s="28" t="e">
        <f>RANK('Standard Cost Estimate'!$J357,'Standard Cost Estimate'!$J$3:$J$499)</f>
        <v>#VALUE!</v>
      </c>
      <c r="V357" s="34" t="e">
        <f>LARGE('Standard Cost Estimate'!$J$3:$J$499,COUNT(J$3:'Standard Cost Estimate'!$J357))+IF(ISNUMBER(V356),V356,0)</f>
        <v>#VALUE!</v>
      </c>
      <c r="W357" s="28" t="e">
        <f>IF(V357/J$500&lt;0.8,COUNT(V$3:V357)+1,1)</f>
        <v>#VALUE!</v>
      </c>
      <c r="X357" s="35" t="e">
        <f>IF('Standard Cost Estimate'!$U357&lt;=MAX('Standard Cost Estimate'!$W$3:$W$499),"YES","NO")</f>
        <v>#VALUE!</v>
      </c>
      <c r="Y357" s="36" t="e">
        <f>IF(AND('Standard Cost Estimate'!$X357="YES",OR('Standard Cost Estimate'!$R357&gt;0.2,'Standard Cost Estimate'!$R357&lt;-0.2)),"ANALYZE"," ")</f>
        <v>#VALUE!</v>
      </c>
      <c r="Z357" s="72" t="e">
        <f>IF(AND('Standard Cost Estimate'!$X357="YES",OR('Standard Cost Estimate'!$S357&gt;0.2,'Standard Cost Estimate'!$S357&lt;-0.2)),"ANALYZE"," ")</f>
        <v>#VALUE!</v>
      </c>
      <c r="AA357" s="67" t="e">
        <f>RANK('Standard Cost Estimate'!$G357,'Standard Cost Estimate'!$G$3:$G$499)</f>
        <v>#VALUE!</v>
      </c>
      <c r="AB357" s="68" t="e">
        <f>LARGE('Standard Cost Estimate'!$G$3:$G$499,COUNT(G$3:'Standard Cost Estimate'!$G357))+IF(ISNUMBER(AB356),AB356,0)</f>
        <v>#VALUE!</v>
      </c>
      <c r="AC357" s="67" t="e">
        <f>IF(AB357/G$500&lt;0.8,COUNT(V$3:V357)+1,1)</f>
        <v>#VALUE!</v>
      </c>
      <c r="AD357" s="93" t="e">
        <f>IF('Standard Cost Estimate'!$AA357&lt;=MAX('Standard Cost Estimate'!$AC$3:$AC$499),"YES","NO")</f>
        <v>#VALUE!</v>
      </c>
      <c r="AE357" s="94" t="e">
        <f>IF(AND('Standard Cost Estimate'!$AD357="YES",ABS('Standard Cost Estimate'!$R357)&gt;0.2),"ANALYZE"," ")</f>
        <v>#VALUE!</v>
      </c>
      <c r="AF357" s="77"/>
    </row>
    <row r="358" spans="1:32" ht="15" thickBot="1" x14ac:dyDescent="0.4">
      <c r="A358" s="50" t="e">
        <f>Table1[[#This Row],[Item Line Number]]</f>
        <v>#VALUE!</v>
      </c>
      <c r="B358" s="50" t="e">
        <f>Table1[[#This Row],[Item Number]]</f>
        <v>#VALUE!</v>
      </c>
      <c r="C358" s="51" t="e">
        <f>Table1[[#This Row],[Item Description]]</f>
        <v>#VALUE!</v>
      </c>
      <c r="D358" s="50" t="e">
        <f>Table1[[#This Row],[Quantity]]</f>
        <v>#VALUE!</v>
      </c>
      <c r="E358" s="50" t="e">
        <f>Table1[[#This Row],[Units]]</f>
        <v>#VALUE!</v>
      </c>
      <c r="F358" s="52" t="e">
        <f>Table1[[#This Row],[Engineer''s Estimate (EE)]]</f>
        <v>#VALUE!</v>
      </c>
      <c r="G358" s="53" t="e">
        <f>'Standard Cost Estimate'!$D358*'Standard Cost Estimate'!$F358</f>
        <v>#VALUE!</v>
      </c>
      <c r="H358" s="54" t="e">
        <f>'Standard Cost Estimate'!$G358/G$500</f>
        <v>#VALUE!</v>
      </c>
      <c r="I358" s="52" t="e">
        <f>Table1[[#This Row],[Low Bidder 
or CM/GC]]</f>
        <v>#VALUE!</v>
      </c>
      <c r="J358" s="53" t="e">
        <f>'Standard Cost Estimate'!$I358*'Standard Cost Estimate'!$D358</f>
        <v>#VALUE!</v>
      </c>
      <c r="K358" s="55" t="e">
        <f>'Standard Cost Estimate'!$J358/J$500</f>
        <v>#VALUE!</v>
      </c>
      <c r="L358" s="52" t="e">
        <f>TRIMMEAN(Table1[[#This Row],[Low Bidder 
or CM/GC]:[Bidder 23]],2/COUNT(Table1[[#This Row],[Low Bidder 
or CM/GC]:[Bidder 23]]))</f>
        <v>#VALUE!</v>
      </c>
      <c r="M358" s="53" t="e">
        <f>IF('Standard Cost Estimate'!$D358=0,0,'Standard Cost Estimate'!$D358*'Standard Cost Estimate'!$L358)</f>
        <v>#VALUE!</v>
      </c>
      <c r="N358" s="54" t="e">
        <f>'Standard Cost Estimate'!$M358/M$500</f>
        <v>#VALUE!</v>
      </c>
      <c r="O358" s="78" t="e">
        <f>MIN(Table1[[#This Row],[Low Bidder 
or CM/GC]:[Bidder 23]])*D358</f>
        <v>#VALUE!</v>
      </c>
      <c r="P358" s="65" t="e">
        <f>Table2[[#This Row],[LB
Amount]]</f>
        <v>#VALUE!</v>
      </c>
      <c r="Q358" s="79" t="e">
        <f>MAX(Table1[[#This Row],[Low Bidder 
or CM/GC]:[Bidder 23]])*D358</f>
        <v>#VALUE!</v>
      </c>
      <c r="R358" s="33" t="e">
        <f>('Standard Cost Estimate'!$J358-'Standard Cost Estimate'!$G358)/'Standard Cost Estimate'!$G358</f>
        <v>#VALUE!</v>
      </c>
      <c r="S358" s="32" t="e">
        <f>('Standard Cost Estimate'!$J358-'Standard Cost Estimate'!$M358)/'Standard Cost Estimate'!$M358</f>
        <v>#VALUE!</v>
      </c>
      <c r="T358" s="31" t="e">
        <f>'Standard Cost Estimate'!$J358-'Standard Cost Estimate'!$G358</f>
        <v>#VALUE!</v>
      </c>
      <c r="U358" s="28" t="e">
        <f>RANK('Standard Cost Estimate'!$J358,'Standard Cost Estimate'!$J$3:$J$499)</f>
        <v>#VALUE!</v>
      </c>
      <c r="V358" s="34" t="e">
        <f>LARGE('Standard Cost Estimate'!$J$3:$J$499,COUNT(J$3:'Standard Cost Estimate'!$J358))+IF(ISNUMBER(V357),V357,0)</f>
        <v>#VALUE!</v>
      </c>
      <c r="W358" s="28" t="e">
        <f>IF(V358/J$500&lt;0.8,COUNT(V$3:V358)+1,1)</f>
        <v>#VALUE!</v>
      </c>
      <c r="X358" s="35" t="e">
        <f>IF('Standard Cost Estimate'!$U358&lt;=MAX('Standard Cost Estimate'!$W$3:$W$499),"YES","NO")</f>
        <v>#VALUE!</v>
      </c>
      <c r="Y358" s="36" t="e">
        <f>IF(AND('Standard Cost Estimate'!$X358="YES",OR('Standard Cost Estimate'!$R358&gt;0.2,'Standard Cost Estimate'!$R358&lt;-0.2)),"ANALYZE"," ")</f>
        <v>#VALUE!</v>
      </c>
      <c r="Z358" s="72" t="e">
        <f>IF(AND('Standard Cost Estimate'!$X358="YES",OR('Standard Cost Estimate'!$S358&gt;0.2,'Standard Cost Estimate'!$S358&lt;-0.2)),"ANALYZE"," ")</f>
        <v>#VALUE!</v>
      </c>
      <c r="AA358" s="67" t="e">
        <f>RANK('Standard Cost Estimate'!$G358,'Standard Cost Estimate'!$G$3:$G$499)</f>
        <v>#VALUE!</v>
      </c>
      <c r="AB358" s="68" t="e">
        <f>LARGE('Standard Cost Estimate'!$G$3:$G$499,COUNT(G$3:'Standard Cost Estimate'!$G358))+IF(ISNUMBER(AB357),AB357,0)</f>
        <v>#VALUE!</v>
      </c>
      <c r="AC358" s="67" t="e">
        <f>IF(AB358/G$500&lt;0.8,COUNT(V$3:V358)+1,1)</f>
        <v>#VALUE!</v>
      </c>
      <c r="AD358" s="93" t="e">
        <f>IF('Standard Cost Estimate'!$AA358&lt;=MAX('Standard Cost Estimate'!$AC$3:$AC$499),"YES","NO")</f>
        <v>#VALUE!</v>
      </c>
      <c r="AE358" s="94" t="e">
        <f>IF(AND('Standard Cost Estimate'!$AD358="YES",ABS('Standard Cost Estimate'!$R358)&gt;0.2),"ANALYZE"," ")</f>
        <v>#VALUE!</v>
      </c>
      <c r="AF358" s="77"/>
    </row>
    <row r="359" spans="1:32" ht="15" thickBot="1" x14ac:dyDescent="0.4">
      <c r="A359" s="50" t="e">
        <f>Table1[[#This Row],[Item Line Number]]</f>
        <v>#VALUE!</v>
      </c>
      <c r="B359" s="50" t="e">
        <f>Table1[[#This Row],[Item Number]]</f>
        <v>#VALUE!</v>
      </c>
      <c r="C359" s="51" t="e">
        <f>Table1[[#This Row],[Item Description]]</f>
        <v>#VALUE!</v>
      </c>
      <c r="D359" s="50" t="e">
        <f>Table1[[#This Row],[Quantity]]</f>
        <v>#VALUE!</v>
      </c>
      <c r="E359" s="50" t="e">
        <f>Table1[[#This Row],[Units]]</f>
        <v>#VALUE!</v>
      </c>
      <c r="F359" s="52" t="e">
        <f>Table1[[#This Row],[Engineer''s Estimate (EE)]]</f>
        <v>#VALUE!</v>
      </c>
      <c r="G359" s="53" t="e">
        <f>'Standard Cost Estimate'!$D359*'Standard Cost Estimate'!$F359</f>
        <v>#VALUE!</v>
      </c>
      <c r="H359" s="54" t="e">
        <f>'Standard Cost Estimate'!$G359/G$500</f>
        <v>#VALUE!</v>
      </c>
      <c r="I359" s="52" t="e">
        <f>Table1[[#This Row],[Low Bidder 
or CM/GC]]</f>
        <v>#VALUE!</v>
      </c>
      <c r="J359" s="53" t="e">
        <f>'Standard Cost Estimate'!$I359*'Standard Cost Estimate'!$D359</f>
        <v>#VALUE!</v>
      </c>
      <c r="K359" s="55" t="e">
        <f>'Standard Cost Estimate'!$J359/J$500</f>
        <v>#VALUE!</v>
      </c>
      <c r="L359" s="52" t="e">
        <f>TRIMMEAN(Table1[[#This Row],[Low Bidder 
or CM/GC]:[Bidder 23]],2/COUNT(Table1[[#This Row],[Low Bidder 
or CM/GC]:[Bidder 23]]))</f>
        <v>#VALUE!</v>
      </c>
      <c r="M359" s="53" t="e">
        <f>IF('Standard Cost Estimate'!$D359=0,0,'Standard Cost Estimate'!$D359*'Standard Cost Estimate'!$L359)</f>
        <v>#VALUE!</v>
      </c>
      <c r="N359" s="54" t="e">
        <f>'Standard Cost Estimate'!$M359/M$500</f>
        <v>#VALUE!</v>
      </c>
      <c r="O359" s="78" t="e">
        <f>MIN(Table1[[#This Row],[Low Bidder 
or CM/GC]:[Bidder 23]])*D359</f>
        <v>#VALUE!</v>
      </c>
      <c r="P359" s="65" t="e">
        <f>Table2[[#This Row],[LB
Amount]]</f>
        <v>#VALUE!</v>
      </c>
      <c r="Q359" s="79" t="e">
        <f>MAX(Table1[[#This Row],[Low Bidder 
or CM/GC]:[Bidder 23]])*D359</f>
        <v>#VALUE!</v>
      </c>
      <c r="R359" s="33" t="e">
        <f>('Standard Cost Estimate'!$J359-'Standard Cost Estimate'!$G359)/'Standard Cost Estimate'!$G359</f>
        <v>#VALUE!</v>
      </c>
      <c r="S359" s="32" t="e">
        <f>('Standard Cost Estimate'!$J359-'Standard Cost Estimate'!$M359)/'Standard Cost Estimate'!$M359</f>
        <v>#VALUE!</v>
      </c>
      <c r="T359" s="31" t="e">
        <f>'Standard Cost Estimate'!$J359-'Standard Cost Estimate'!$G359</f>
        <v>#VALUE!</v>
      </c>
      <c r="U359" s="28" t="e">
        <f>RANK('Standard Cost Estimate'!$J359,'Standard Cost Estimate'!$J$3:$J$499)</f>
        <v>#VALUE!</v>
      </c>
      <c r="V359" s="34" t="e">
        <f>LARGE('Standard Cost Estimate'!$J$3:$J$499,COUNT(J$3:'Standard Cost Estimate'!$J359))+IF(ISNUMBER(V358),V358,0)</f>
        <v>#VALUE!</v>
      </c>
      <c r="W359" s="28" t="e">
        <f>IF(V359/J$500&lt;0.8,COUNT(V$3:V359)+1,1)</f>
        <v>#VALUE!</v>
      </c>
      <c r="X359" s="35" t="e">
        <f>IF('Standard Cost Estimate'!$U359&lt;=MAX('Standard Cost Estimate'!$W$3:$W$499),"YES","NO")</f>
        <v>#VALUE!</v>
      </c>
      <c r="Y359" s="36" t="e">
        <f>IF(AND('Standard Cost Estimate'!$X359="YES",OR('Standard Cost Estimate'!$R359&gt;0.2,'Standard Cost Estimate'!$R359&lt;-0.2)),"ANALYZE"," ")</f>
        <v>#VALUE!</v>
      </c>
      <c r="Z359" s="72" t="e">
        <f>IF(AND('Standard Cost Estimate'!$X359="YES",OR('Standard Cost Estimate'!$S359&gt;0.2,'Standard Cost Estimate'!$S359&lt;-0.2)),"ANALYZE"," ")</f>
        <v>#VALUE!</v>
      </c>
      <c r="AA359" s="67" t="e">
        <f>RANK('Standard Cost Estimate'!$G359,'Standard Cost Estimate'!$G$3:$G$499)</f>
        <v>#VALUE!</v>
      </c>
      <c r="AB359" s="68" t="e">
        <f>LARGE('Standard Cost Estimate'!$G$3:$G$499,COUNT(G$3:'Standard Cost Estimate'!$G359))+IF(ISNUMBER(AB358),AB358,0)</f>
        <v>#VALUE!</v>
      </c>
      <c r="AC359" s="67" t="e">
        <f>IF(AB359/G$500&lt;0.8,COUNT(V$3:V359)+1,1)</f>
        <v>#VALUE!</v>
      </c>
      <c r="AD359" s="93" t="e">
        <f>IF('Standard Cost Estimate'!$AA359&lt;=MAX('Standard Cost Estimate'!$AC$3:$AC$499),"YES","NO")</f>
        <v>#VALUE!</v>
      </c>
      <c r="AE359" s="94" t="e">
        <f>IF(AND('Standard Cost Estimate'!$AD359="YES",ABS('Standard Cost Estimate'!$R359)&gt;0.2),"ANALYZE"," ")</f>
        <v>#VALUE!</v>
      </c>
      <c r="AF359" s="77"/>
    </row>
    <row r="360" spans="1:32" ht="15" thickBot="1" x14ac:dyDescent="0.4">
      <c r="A360" s="50" t="e">
        <f>Table1[[#This Row],[Item Line Number]]</f>
        <v>#VALUE!</v>
      </c>
      <c r="B360" s="50" t="e">
        <f>Table1[[#This Row],[Item Number]]</f>
        <v>#VALUE!</v>
      </c>
      <c r="C360" s="51" t="e">
        <f>Table1[[#This Row],[Item Description]]</f>
        <v>#VALUE!</v>
      </c>
      <c r="D360" s="50" t="e">
        <f>Table1[[#This Row],[Quantity]]</f>
        <v>#VALUE!</v>
      </c>
      <c r="E360" s="50" t="e">
        <f>Table1[[#This Row],[Units]]</f>
        <v>#VALUE!</v>
      </c>
      <c r="F360" s="52" t="e">
        <f>Table1[[#This Row],[Engineer''s Estimate (EE)]]</f>
        <v>#VALUE!</v>
      </c>
      <c r="G360" s="53" t="e">
        <f>'Standard Cost Estimate'!$D360*'Standard Cost Estimate'!$F360</f>
        <v>#VALUE!</v>
      </c>
      <c r="H360" s="54" t="e">
        <f>'Standard Cost Estimate'!$G360/G$500</f>
        <v>#VALUE!</v>
      </c>
      <c r="I360" s="52" t="e">
        <f>Table1[[#This Row],[Low Bidder 
or CM/GC]]</f>
        <v>#VALUE!</v>
      </c>
      <c r="J360" s="53" t="e">
        <f>'Standard Cost Estimate'!$I360*'Standard Cost Estimate'!$D360</f>
        <v>#VALUE!</v>
      </c>
      <c r="K360" s="55" t="e">
        <f>'Standard Cost Estimate'!$J360/J$500</f>
        <v>#VALUE!</v>
      </c>
      <c r="L360" s="52" t="e">
        <f>TRIMMEAN(Table1[[#This Row],[Low Bidder 
or CM/GC]:[Bidder 23]],2/COUNT(Table1[[#This Row],[Low Bidder 
or CM/GC]:[Bidder 23]]))</f>
        <v>#VALUE!</v>
      </c>
      <c r="M360" s="53" t="e">
        <f>IF('Standard Cost Estimate'!$D360=0,0,'Standard Cost Estimate'!$D360*'Standard Cost Estimate'!$L360)</f>
        <v>#VALUE!</v>
      </c>
      <c r="N360" s="54" t="e">
        <f>'Standard Cost Estimate'!$M360/M$500</f>
        <v>#VALUE!</v>
      </c>
      <c r="O360" s="78" t="e">
        <f>MIN(Table1[[#This Row],[Low Bidder 
or CM/GC]:[Bidder 23]])*D360</f>
        <v>#VALUE!</v>
      </c>
      <c r="P360" s="65" t="e">
        <f>Table2[[#This Row],[LB
Amount]]</f>
        <v>#VALUE!</v>
      </c>
      <c r="Q360" s="79" t="e">
        <f>MAX(Table1[[#This Row],[Low Bidder 
or CM/GC]:[Bidder 23]])*D360</f>
        <v>#VALUE!</v>
      </c>
      <c r="R360" s="33" t="e">
        <f>('Standard Cost Estimate'!$J360-'Standard Cost Estimate'!$G360)/'Standard Cost Estimate'!$G360</f>
        <v>#VALUE!</v>
      </c>
      <c r="S360" s="32" t="e">
        <f>('Standard Cost Estimate'!$J360-'Standard Cost Estimate'!$M360)/'Standard Cost Estimate'!$M360</f>
        <v>#VALUE!</v>
      </c>
      <c r="T360" s="31" t="e">
        <f>'Standard Cost Estimate'!$J360-'Standard Cost Estimate'!$G360</f>
        <v>#VALUE!</v>
      </c>
      <c r="U360" s="28" t="e">
        <f>RANK('Standard Cost Estimate'!$J360,'Standard Cost Estimate'!$J$3:$J$499)</f>
        <v>#VALUE!</v>
      </c>
      <c r="V360" s="34" t="e">
        <f>LARGE('Standard Cost Estimate'!$J$3:$J$499,COUNT(J$3:'Standard Cost Estimate'!$J360))+IF(ISNUMBER(V359),V359,0)</f>
        <v>#VALUE!</v>
      </c>
      <c r="W360" s="28" t="e">
        <f>IF(V360/J$500&lt;0.8,COUNT(V$3:V360)+1,1)</f>
        <v>#VALUE!</v>
      </c>
      <c r="X360" s="35" t="e">
        <f>IF('Standard Cost Estimate'!$U360&lt;=MAX('Standard Cost Estimate'!$W$3:$W$499),"YES","NO")</f>
        <v>#VALUE!</v>
      </c>
      <c r="Y360" s="36" t="e">
        <f>IF(AND('Standard Cost Estimate'!$X360="YES",OR('Standard Cost Estimate'!$R360&gt;0.2,'Standard Cost Estimate'!$R360&lt;-0.2)),"ANALYZE"," ")</f>
        <v>#VALUE!</v>
      </c>
      <c r="Z360" s="72" t="e">
        <f>IF(AND('Standard Cost Estimate'!$X360="YES",OR('Standard Cost Estimate'!$S360&gt;0.2,'Standard Cost Estimate'!$S360&lt;-0.2)),"ANALYZE"," ")</f>
        <v>#VALUE!</v>
      </c>
      <c r="AA360" s="67" t="e">
        <f>RANK('Standard Cost Estimate'!$G360,'Standard Cost Estimate'!$G$3:$G$499)</f>
        <v>#VALUE!</v>
      </c>
      <c r="AB360" s="68" t="e">
        <f>LARGE('Standard Cost Estimate'!$G$3:$G$499,COUNT(G$3:'Standard Cost Estimate'!$G360))+IF(ISNUMBER(AB359),AB359,0)</f>
        <v>#VALUE!</v>
      </c>
      <c r="AC360" s="67" t="e">
        <f>IF(AB360/G$500&lt;0.8,COUNT(V$3:V360)+1,1)</f>
        <v>#VALUE!</v>
      </c>
      <c r="AD360" s="93" t="e">
        <f>IF('Standard Cost Estimate'!$AA360&lt;=MAX('Standard Cost Estimate'!$AC$3:$AC$499),"YES","NO")</f>
        <v>#VALUE!</v>
      </c>
      <c r="AE360" s="94" t="e">
        <f>IF(AND('Standard Cost Estimate'!$AD360="YES",ABS('Standard Cost Estimate'!$R360)&gt;0.2),"ANALYZE"," ")</f>
        <v>#VALUE!</v>
      </c>
      <c r="AF360" s="77"/>
    </row>
    <row r="361" spans="1:32" ht="15" thickBot="1" x14ac:dyDescent="0.4">
      <c r="A361" s="50" t="e">
        <f>Table1[[#This Row],[Item Line Number]]</f>
        <v>#VALUE!</v>
      </c>
      <c r="B361" s="50" t="e">
        <f>Table1[[#This Row],[Item Number]]</f>
        <v>#VALUE!</v>
      </c>
      <c r="C361" s="51" t="e">
        <f>Table1[[#This Row],[Item Description]]</f>
        <v>#VALUE!</v>
      </c>
      <c r="D361" s="50" t="e">
        <f>Table1[[#This Row],[Quantity]]</f>
        <v>#VALUE!</v>
      </c>
      <c r="E361" s="50" t="e">
        <f>Table1[[#This Row],[Units]]</f>
        <v>#VALUE!</v>
      </c>
      <c r="F361" s="52" t="e">
        <f>Table1[[#This Row],[Engineer''s Estimate (EE)]]</f>
        <v>#VALUE!</v>
      </c>
      <c r="G361" s="53" t="e">
        <f>'Standard Cost Estimate'!$D361*'Standard Cost Estimate'!$F361</f>
        <v>#VALUE!</v>
      </c>
      <c r="H361" s="54" t="e">
        <f>'Standard Cost Estimate'!$G361/G$500</f>
        <v>#VALUE!</v>
      </c>
      <c r="I361" s="52" t="e">
        <f>Table1[[#This Row],[Low Bidder 
or CM/GC]]</f>
        <v>#VALUE!</v>
      </c>
      <c r="J361" s="53" t="e">
        <f>'Standard Cost Estimate'!$I361*'Standard Cost Estimate'!$D361</f>
        <v>#VALUE!</v>
      </c>
      <c r="K361" s="55" t="e">
        <f>'Standard Cost Estimate'!$J361/J$500</f>
        <v>#VALUE!</v>
      </c>
      <c r="L361" s="52" t="e">
        <f>TRIMMEAN(Table1[[#This Row],[Low Bidder 
or CM/GC]:[Bidder 23]],2/COUNT(Table1[[#This Row],[Low Bidder 
or CM/GC]:[Bidder 23]]))</f>
        <v>#VALUE!</v>
      </c>
      <c r="M361" s="53" t="e">
        <f>IF('Standard Cost Estimate'!$D361=0,0,'Standard Cost Estimate'!$D361*'Standard Cost Estimate'!$L361)</f>
        <v>#VALUE!</v>
      </c>
      <c r="N361" s="54" t="e">
        <f>'Standard Cost Estimate'!$M361/M$500</f>
        <v>#VALUE!</v>
      </c>
      <c r="O361" s="78" t="e">
        <f>MIN(Table1[[#This Row],[Low Bidder 
or CM/GC]:[Bidder 23]])*D361</f>
        <v>#VALUE!</v>
      </c>
      <c r="P361" s="65" t="e">
        <f>Table2[[#This Row],[LB
Amount]]</f>
        <v>#VALUE!</v>
      </c>
      <c r="Q361" s="79" t="e">
        <f>MAX(Table1[[#This Row],[Low Bidder 
or CM/GC]:[Bidder 23]])*D361</f>
        <v>#VALUE!</v>
      </c>
      <c r="R361" s="33" t="e">
        <f>('Standard Cost Estimate'!$J361-'Standard Cost Estimate'!$G361)/'Standard Cost Estimate'!$G361</f>
        <v>#VALUE!</v>
      </c>
      <c r="S361" s="32" t="e">
        <f>('Standard Cost Estimate'!$J361-'Standard Cost Estimate'!$M361)/'Standard Cost Estimate'!$M361</f>
        <v>#VALUE!</v>
      </c>
      <c r="T361" s="31" t="e">
        <f>'Standard Cost Estimate'!$J361-'Standard Cost Estimate'!$G361</f>
        <v>#VALUE!</v>
      </c>
      <c r="U361" s="28" t="e">
        <f>RANK('Standard Cost Estimate'!$J361,'Standard Cost Estimate'!$J$3:$J$499)</f>
        <v>#VALUE!</v>
      </c>
      <c r="V361" s="34" t="e">
        <f>LARGE('Standard Cost Estimate'!$J$3:$J$499,COUNT(J$3:'Standard Cost Estimate'!$J361))+IF(ISNUMBER(V360),V360,0)</f>
        <v>#VALUE!</v>
      </c>
      <c r="W361" s="28" t="e">
        <f>IF(V361/J$500&lt;0.8,COUNT(V$3:V361)+1,1)</f>
        <v>#VALUE!</v>
      </c>
      <c r="X361" s="35" t="e">
        <f>IF('Standard Cost Estimate'!$U361&lt;=MAX('Standard Cost Estimate'!$W$3:$W$499),"YES","NO")</f>
        <v>#VALUE!</v>
      </c>
      <c r="Y361" s="36" t="e">
        <f>IF(AND('Standard Cost Estimate'!$X361="YES",OR('Standard Cost Estimate'!$R361&gt;0.2,'Standard Cost Estimate'!$R361&lt;-0.2)),"ANALYZE"," ")</f>
        <v>#VALUE!</v>
      </c>
      <c r="Z361" s="72" t="e">
        <f>IF(AND('Standard Cost Estimate'!$X361="YES",OR('Standard Cost Estimate'!$S361&gt;0.2,'Standard Cost Estimate'!$S361&lt;-0.2)),"ANALYZE"," ")</f>
        <v>#VALUE!</v>
      </c>
      <c r="AA361" s="67" t="e">
        <f>RANK('Standard Cost Estimate'!$G361,'Standard Cost Estimate'!$G$3:$G$499)</f>
        <v>#VALUE!</v>
      </c>
      <c r="AB361" s="68" t="e">
        <f>LARGE('Standard Cost Estimate'!$G$3:$G$499,COUNT(G$3:'Standard Cost Estimate'!$G361))+IF(ISNUMBER(AB360),AB360,0)</f>
        <v>#VALUE!</v>
      </c>
      <c r="AC361" s="67" t="e">
        <f>IF(AB361/G$500&lt;0.8,COUNT(V$3:V361)+1,1)</f>
        <v>#VALUE!</v>
      </c>
      <c r="AD361" s="93" t="e">
        <f>IF('Standard Cost Estimate'!$AA361&lt;=MAX('Standard Cost Estimate'!$AC$3:$AC$499),"YES","NO")</f>
        <v>#VALUE!</v>
      </c>
      <c r="AE361" s="94" t="e">
        <f>IF(AND('Standard Cost Estimate'!$AD361="YES",ABS('Standard Cost Estimate'!$R361)&gt;0.2),"ANALYZE"," ")</f>
        <v>#VALUE!</v>
      </c>
      <c r="AF361" s="77"/>
    </row>
    <row r="362" spans="1:32" ht="15" thickBot="1" x14ac:dyDescent="0.4">
      <c r="A362" s="50" t="e">
        <f>Table1[[#This Row],[Item Line Number]]</f>
        <v>#VALUE!</v>
      </c>
      <c r="B362" s="50" t="e">
        <f>Table1[[#This Row],[Item Number]]</f>
        <v>#VALUE!</v>
      </c>
      <c r="C362" s="51" t="e">
        <f>Table1[[#This Row],[Item Description]]</f>
        <v>#VALUE!</v>
      </c>
      <c r="D362" s="50" t="e">
        <f>Table1[[#This Row],[Quantity]]</f>
        <v>#VALUE!</v>
      </c>
      <c r="E362" s="50" t="e">
        <f>Table1[[#This Row],[Units]]</f>
        <v>#VALUE!</v>
      </c>
      <c r="F362" s="52" t="e">
        <f>Table1[[#This Row],[Engineer''s Estimate (EE)]]</f>
        <v>#VALUE!</v>
      </c>
      <c r="G362" s="53" t="e">
        <f>'Standard Cost Estimate'!$D362*'Standard Cost Estimate'!$F362</f>
        <v>#VALUE!</v>
      </c>
      <c r="H362" s="54" t="e">
        <f>'Standard Cost Estimate'!$G362/G$500</f>
        <v>#VALUE!</v>
      </c>
      <c r="I362" s="52" t="e">
        <f>Table1[[#This Row],[Low Bidder 
or CM/GC]]</f>
        <v>#VALUE!</v>
      </c>
      <c r="J362" s="53" t="e">
        <f>'Standard Cost Estimate'!$I362*'Standard Cost Estimate'!$D362</f>
        <v>#VALUE!</v>
      </c>
      <c r="K362" s="55" t="e">
        <f>'Standard Cost Estimate'!$J362/J$500</f>
        <v>#VALUE!</v>
      </c>
      <c r="L362" s="52" t="e">
        <f>TRIMMEAN(Table1[[#This Row],[Low Bidder 
or CM/GC]:[Bidder 23]],2/COUNT(Table1[[#This Row],[Low Bidder 
or CM/GC]:[Bidder 23]]))</f>
        <v>#VALUE!</v>
      </c>
      <c r="M362" s="53" t="e">
        <f>IF('Standard Cost Estimate'!$D362=0,0,'Standard Cost Estimate'!$D362*'Standard Cost Estimate'!$L362)</f>
        <v>#VALUE!</v>
      </c>
      <c r="N362" s="54" t="e">
        <f>'Standard Cost Estimate'!$M362/M$500</f>
        <v>#VALUE!</v>
      </c>
      <c r="O362" s="78" t="e">
        <f>MIN(Table1[[#This Row],[Low Bidder 
or CM/GC]:[Bidder 23]])*D362</f>
        <v>#VALUE!</v>
      </c>
      <c r="P362" s="65" t="e">
        <f>Table2[[#This Row],[LB
Amount]]</f>
        <v>#VALUE!</v>
      </c>
      <c r="Q362" s="79" t="e">
        <f>MAX(Table1[[#This Row],[Low Bidder 
or CM/GC]:[Bidder 23]])*D362</f>
        <v>#VALUE!</v>
      </c>
      <c r="R362" s="33" t="e">
        <f>('Standard Cost Estimate'!$J362-'Standard Cost Estimate'!$G362)/'Standard Cost Estimate'!$G362</f>
        <v>#VALUE!</v>
      </c>
      <c r="S362" s="32" t="e">
        <f>('Standard Cost Estimate'!$J362-'Standard Cost Estimate'!$M362)/'Standard Cost Estimate'!$M362</f>
        <v>#VALUE!</v>
      </c>
      <c r="T362" s="31" t="e">
        <f>'Standard Cost Estimate'!$J362-'Standard Cost Estimate'!$G362</f>
        <v>#VALUE!</v>
      </c>
      <c r="U362" s="28" t="e">
        <f>RANK('Standard Cost Estimate'!$J362,'Standard Cost Estimate'!$J$3:$J$499)</f>
        <v>#VALUE!</v>
      </c>
      <c r="V362" s="34" t="e">
        <f>LARGE('Standard Cost Estimate'!$J$3:$J$499,COUNT(J$3:'Standard Cost Estimate'!$J362))+IF(ISNUMBER(V361),V361,0)</f>
        <v>#VALUE!</v>
      </c>
      <c r="W362" s="28" t="e">
        <f>IF(V362/J$500&lt;0.8,COUNT(V$3:V362)+1,1)</f>
        <v>#VALUE!</v>
      </c>
      <c r="X362" s="35" t="e">
        <f>IF('Standard Cost Estimate'!$U362&lt;=MAX('Standard Cost Estimate'!$W$3:$W$499),"YES","NO")</f>
        <v>#VALUE!</v>
      </c>
      <c r="Y362" s="36" t="e">
        <f>IF(AND('Standard Cost Estimate'!$X362="YES",OR('Standard Cost Estimate'!$R362&gt;0.2,'Standard Cost Estimate'!$R362&lt;-0.2)),"ANALYZE"," ")</f>
        <v>#VALUE!</v>
      </c>
      <c r="Z362" s="72" t="e">
        <f>IF(AND('Standard Cost Estimate'!$X362="YES",OR('Standard Cost Estimate'!$S362&gt;0.2,'Standard Cost Estimate'!$S362&lt;-0.2)),"ANALYZE"," ")</f>
        <v>#VALUE!</v>
      </c>
      <c r="AA362" s="67" t="e">
        <f>RANK('Standard Cost Estimate'!$G362,'Standard Cost Estimate'!$G$3:$G$499)</f>
        <v>#VALUE!</v>
      </c>
      <c r="AB362" s="68" t="e">
        <f>LARGE('Standard Cost Estimate'!$G$3:$G$499,COUNT(G$3:'Standard Cost Estimate'!$G362))+IF(ISNUMBER(AB361),AB361,0)</f>
        <v>#VALUE!</v>
      </c>
      <c r="AC362" s="67" t="e">
        <f>IF(AB362/G$500&lt;0.8,COUNT(V$3:V362)+1,1)</f>
        <v>#VALUE!</v>
      </c>
      <c r="AD362" s="93" t="e">
        <f>IF('Standard Cost Estimate'!$AA362&lt;=MAX('Standard Cost Estimate'!$AC$3:$AC$499),"YES","NO")</f>
        <v>#VALUE!</v>
      </c>
      <c r="AE362" s="94" t="e">
        <f>IF(AND('Standard Cost Estimate'!$AD362="YES",ABS('Standard Cost Estimate'!$R362)&gt;0.2),"ANALYZE"," ")</f>
        <v>#VALUE!</v>
      </c>
      <c r="AF362" s="77"/>
    </row>
    <row r="363" spans="1:32" ht="15" thickBot="1" x14ac:dyDescent="0.4">
      <c r="A363" s="50" t="e">
        <f>Table1[[#This Row],[Item Line Number]]</f>
        <v>#VALUE!</v>
      </c>
      <c r="B363" s="50" t="e">
        <f>Table1[[#This Row],[Item Number]]</f>
        <v>#VALUE!</v>
      </c>
      <c r="C363" s="51" t="e">
        <f>Table1[[#This Row],[Item Description]]</f>
        <v>#VALUE!</v>
      </c>
      <c r="D363" s="50" t="e">
        <f>Table1[[#This Row],[Quantity]]</f>
        <v>#VALUE!</v>
      </c>
      <c r="E363" s="50" t="e">
        <f>Table1[[#This Row],[Units]]</f>
        <v>#VALUE!</v>
      </c>
      <c r="F363" s="52" t="e">
        <f>Table1[[#This Row],[Engineer''s Estimate (EE)]]</f>
        <v>#VALUE!</v>
      </c>
      <c r="G363" s="53" t="e">
        <f>'Standard Cost Estimate'!$D363*'Standard Cost Estimate'!$F363</f>
        <v>#VALUE!</v>
      </c>
      <c r="H363" s="54" t="e">
        <f>'Standard Cost Estimate'!$G363/G$500</f>
        <v>#VALUE!</v>
      </c>
      <c r="I363" s="52" t="e">
        <f>Table1[[#This Row],[Low Bidder 
or CM/GC]]</f>
        <v>#VALUE!</v>
      </c>
      <c r="J363" s="53" t="e">
        <f>'Standard Cost Estimate'!$I363*'Standard Cost Estimate'!$D363</f>
        <v>#VALUE!</v>
      </c>
      <c r="K363" s="55" t="e">
        <f>'Standard Cost Estimate'!$J363/J$500</f>
        <v>#VALUE!</v>
      </c>
      <c r="L363" s="52" t="e">
        <f>TRIMMEAN(Table1[[#This Row],[Low Bidder 
or CM/GC]:[Bidder 23]],2/COUNT(Table1[[#This Row],[Low Bidder 
or CM/GC]:[Bidder 23]]))</f>
        <v>#VALUE!</v>
      </c>
      <c r="M363" s="53" t="e">
        <f>IF('Standard Cost Estimate'!$D363=0,0,'Standard Cost Estimate'!$D363*'Standard Cost Estimate'!$L363)</f>
        <v>#VALUE!</v>
      </c>
      <c r="N363" s="54" t="e">
        <f>'Standard Cost Estimate'!$M363/M$500</f>
        <v>#VALUE!</v>
      </c>
      <c r="O363" s="78" t="e">
        <f>MIN(Table1[[#This Row],[Low Bidder 
or CM/GC]:[Bidder 23]])*D363</f>
        <v>#VALUE!</v>
      </c>
      <c r="P363" s="65" t="e">
        <f>Table2[[#This Row],[LB
Amount]]</f>
        <v>#VALUE!</v>
      </c>
      <c r="Q363" s="79" t="e">
        <f>MAX(Table1[[#This Row],[Low Bidder 
or CM/GC]:[Bidder 23]])*D363</f>
        <v>#VALUE!</v>
      </c>
      <c r="R363" s="33" t="e">
        <f>('Standard Cost Estimate'!$J363-'Standard Cost Estimate'!$G363)/'Standard Cost Estimate'!$G363</f>
        <v>#VALUE!</v>
      </c>
      <c r="S363" s="32" t="e">
        <f>('Standard Cost Estimate'!$J363-'Standard Cost Estimate'!$M363)/'Standard Cost Estimate'!$M363</f>
        <v>#VALUE!</v>
      </c>
      <c r="T363" s="31" t="e">
        <f>'Standard Cost Estimate'!$J363-'Standard Cost Estimate'!$G363</f>
        <v>#VALUE!</v>
      </c>
      <c r="U363" s="28" t="e">
        <f>RANK('Standard Cost Estimate'!$J363,'Standard Cost Estimate'!$J$3:$J$499)</f>
        <v>#VALUE!</v>
      </c>
      <c r="V363" s="34" t="e">
        <f>LARGE('Standard Cost Estimate'!$J$3:$J$499,COUNT(J$3:'Standard Cost Estimate'!$J363))+IF(ISNUMBER(V362),V362,0)</f>
        <v>#VALUE!</v>
      </c>
      <c r="W363" s="28" t="e">
        <f>IF(V363/J$500&lt;0.8,COUNT(V$3:V363)+1,1)</f>
        <v>#VALUE!</v>
      </c>
      <c r="X363" s="35" t="e">
        <f>IF('Standard Cost Estimate'!$U363&lt;=MAX('Standard Cost Estimate'!$W$3:$W$499),"YES","NO")</f>
        <v>#VALUE!</v>
      </c>
      <c r="Y363" s="36" t="e">
        <f>IF(AND('Standard Cost Estimate'!$X363="YES",OR('Standard Cost Estimate'!$R363&gt;0.2,'Standard Cost Estimate'!$R363&lt;-0.2)),"ANALYZE"," ")</f>
        <v>#VALUE!</v>
      </c>
      <c r="Z363" s="72" t="e">
        <f>IF(AND('Standard Cost Estimate'!$X363="YES",OR('Standard Cost Estimate'!$S363&gt;0.2,'Standard Cost Estimate'!$S363&lt;-0.2)),"ANALYZE"," ")</f>
        <v>#VALUE!</v>
      </c>
      <c r="AA363" s="67" t="e">
        <f>RANK('Standard Cost Estimate'!$G363,'Standard Cost Estimate'!$G$3:$G$499)</f>
        <v>#VALUE!</v>
      </c>
      <c r="AB363" s="68" t="e">
        <f>LARGE('Standard Cost Estimate'!$G$3:$G$499,COUNT(G$3:'Standard Cost Estimate'!$G363))+IF(ISNUMBER(AB362),AB362,0)</f>
        <v>#VALUE!</v>
      </c>
      <c r="AC363" s="67" t="e">
        <f>IF(AB363/G$500&lt;0.8,COUNT(V$3:V363)+1,1)</f>
        <v>#VALUE!</v>
      </c>
      <c r="AD363" s="93" t="e">
        <f>IF('Standard Cost Estimate'!$AA363&lt;=MAX('Standard Cost Estimate'!$AC$3:$AC$499),"YES","NO")</f>
        <v>#VALUE!</v>
      </c>
      <c r="AE363" s="94" t="e">
        <f>IF(AND('Standard Cost Estimate'!$AD363="YES",ABS('Standard Cost Estimate'!$R363)&gt;0.2),"ANALYZE"," ")</f>
        <v>#VALUE!</v>
      </c>
      <c r="AF363" s="77"/>
    </row>
    <row r="364" spans="1:32" ht="15" thickBot="1" x14ac:dyDescent="0.4">
      <c r="A364" s="50" t="e">
        <f>Table1[[#This Row],[Item Line Number]]</f>
        <v>#VALUE!</v>
      </c>
      <c r="B364" s="50" t="e">
        <f>Table1[[#This Row],[Item Number]]</f>
        <v>#VALUE!</v>
      </c>
      <c r="C364" s="51" t="e">
        <f>Table1[[#This Row],[Item Description]]</f>
        <v>#VALUE!</v>
      </c>
      <c r="D364" s="50" t="e">
        <f>Table1[[#This Row],[Quantity]]</f>
        <v>#VALUE!</v>
      </c>
      <c r="E364" s="50" t="e">
        <f>Table1[[#This Row],[Units]]</f>
        <v>#VALUE!</v>
      </c>
      <c r="F364" s="52" t="e">
        <f>Table1[[#This Row],[Engineer''s Estimate (EE)]]</f>
        <v>#VALUE!</v>
      </c>
      <c r="G364" s="53" t="e">
        <f>'Standard Cost Estimate'!$D364*'Standard Cost Estimate'!$F364</f>
        <v>#VALUE!</v>
      </c>
      <c r="H364" s="54" t="e">
        <f>'Standard Cost Estimate'!$G364/G$500</f>
        <v>#VALUE!</v>
      </c>
      <c r="I364" s="52" t="e">
        <f>Table1[[#This Row],[Low Bidder 
or CM/GC]]</f>
        <v>#VALUE!</v>
      </c>
      <c r="J364" s="53" t="e">
        <f>'Standard Cost Estimate'!$I364*'Standard Cost Estimate'!$D364</f>
        <v>#VALUE!</v>
      </c>
      <c r="K364" s="55" t="e">
        <f>'Standard Cost Estimate'!$J364/J$500</f>
        <v>#VALUE!</v>
      </c>
      <c r="L364" s="52" t="e">
        <f>TRIMMEAN(Table1[[#This Row],[Low Bidder 
or CM/GC]:[Bidder 23]],2/COUNT(Table1[[#This Row],[Low Bidder 
or CM/GC]:[Bidder 23]]))</f>
        <v>#VALUE!</v>
      </c>
      <c r="M364" s="53" t="e">
        <f>IF('Standard Cost Estimate'!$D364=0,0,'Standard Cost Estimate'!$D364*'Standard Cost Estimate'!$L364)</f>
        <v>#VALUE!</v>
      </c>
      <c r="N364" s="54" t="e">
        <f>'Standard Cost Estimate'!$M364/M$500</f>
        <v>#VALUE!</v>
      </c>
      <c r="O364" s="78" t="e">
        <f>MIN(Table1[[#This Row],[Low Bidder 
or CM/GC]:[Bidder 23]])*D364</f>
        <v>#VALUE!</v>
      </c>
      <c r="P364" s="65" t="e">
        <f>Table2[[#This Row],[LB
Amount]]</f>
        <v>#VALUE!</v>
      </c>
      <c r="Q364" s="79" t="e">
        <f>MAX(Table1[[#This Row],[Low Bidder 
or CM/GC]:[Bidder 23]])*D364</f>
        <v>#VALUE!</v>
      </c>
      <c r="R364" s="33" t="e">
        <f>('Standard Cost Estimate'!$J364-'Standard Cost Estimate'!$G364)/'Standard Cost Estimate'!$G364</f>
        <v>#VALUE!</v>
      </c>
      <c r="S364" s="32" t="e">
        <f>('Standard Cost Estimate'!$J364-'Standard Cost Estimate'!$M364)/'Standard Cost Estimate'!$M364</f>
        <v>#VALUE!</v>
      </c>
      <c r="T364" s="31" t="e">
        <f>'Standard Cost Estimate'!$J364-'Standard Cost Estimate'!$G364</f>
        <v>#VALUE!</v>
      </c>
      <c r="U364" s="28" t="e">
        <f>RANK('Standard Cost Estimate'!$J364,'Standard Cost Estimate'!$J$3:$J$499)</f>
        <v>#VALUE!</v>
      </c>
      <c r="V364" s="34" t="e">
        <f>LARGE('Standard Cost Estimate'!$J$3:$J$499,COUNT(J$3:'Standard Cost Estimate'!$J364))+IF(ISNUMBER(V363),V363,0)</f>
        <v>#VALUE!</v>
      </c>
      <c r="W364" s="28" t="e">
        <f>IF(V364/J$500&lt;0.8,COUNT(V$3:V364)+1,1)</f>
        <v>#VALUE!</v>
      </c>
      <c r="X364" s="35" t="e">
        <f>IF('Standard Cost Estimate'!$U364&lt;=MAX('Standard Cost Estimate'!$W$3:$W$499),"YES","NO")</f>
        <v>#VALUE!</v>
      </c>
      <c r="Y364" s="36" t="e">
        <f>IF(AND('Standard Cost Estimate'!$X364="YES",OR('Standard Cost Estimate'!$R364&gt;0.2,'Standard Cost Estimate'!$R364&lt;-0.2)),"ANALYZE"," ")</f>
        <v>#VALUE!</v>
      </c>
      <c r="Z364" s="72" t="e">
        <f>IF(AND('Standard Cost Estimate'!$X364="YES",OR('Standard Cost Estimate'!$S364&gt;0.2,'Standard Cost Estimate'!$S364&lt;-0.2)),"ANALYZE"," ")</f>
        <v>#VALUE!</v>
      </c>
      <c r="AA364" s="67" t="e">
        <f>RANK('Standard Cost Estimate'!$G364,'Standard Cost Estimate'!$G$3:$G$499)</f>
        <v>#VALUE!</v>
      </c>
      <c r="AB364" s="68" t="e">
        <f>LARGE('Standard Cost Estimate'!$G$3:$G$499,COUNT(G$3:'Standard Cost Estimate'!$G364))+IF(ISNUMBER(AB363),AB363,0)</f>
        <v>#VALUE!</v>
      </c>
      <c r="AC364" s="67" t="e">
        <f>IF(AB364/G$500&lt;0.8,COUNT(V$3:V364)+1,1)</f>
        <v>#VALUE!</v>
      </c>
      <c r="AD364" s="93" t="e">
        <f>IF('Standard Cost Estimate'!$AA364&lt;=MAX('Standard Cost Estimate'!$AC$3:$AC$499),"YES","NO")</f>
        <v>#VALUE!</v>
      </c>
      <c r="AE364" s="94" t="e">
        <f>IF(AND('Standard Cost Estimate'!$AD364="YES",ABS('Standard Cost Estimate'!$R364)&gt;0.2),"ANALYZE"," ")</f>
        <v>#VALUE!</v>
      </c>
      <c r="AF364" s="77"/>
    </row>
    <row r="365" spans="1:32" ht="15" thickBot="1" x14ac:dyDescent="0.4">
      <c r="A365" s="50" t="e">
        <f>Table1[[#This Row],[Item Line Number]]</f>
        <v>#VALUE!</v>
      </c>
      <c r="B365" s="50" t="e">
        <f>Table1[[#This Row],[Item Number]]</f>
        <v>#VALUE!</v>
      </c>
      <c r="C365" s="51" t="e">
        <f>Table1[[#This Row],[Item Description]]</f>
        <v>#VALUE!</v>
      </c>
      <c r="D365" s="50" t="e">
        <f>Table1[[#This Row],[Quantity]]</f>
        <v>#VALUE!</v>
      </c>
      <c r="E365" s="50" t="e">
        <f>Table1[[#This Row],[Units]]</f>
        <v>#VALUE!</v>
      </c>
      <c r="F365" s="52" t="e">
        <f>Table1[[#This Row],[Engineer''s Estimate (EE)]]</f>
        <v>#VALUE!</v>
      </c>
      <c r="G365" s="53" t="e">
        <f>'Standard Cost Estimate'!$D365*'Standard Cost Estimate'!$F365</f>
        <v>#VALUE!</v>
      </c>
      <c r="H365" s="54" t="e">
        <f>'Standard Cost Estimate'!$G365/G$500</f>
        <v>#VALUE!</v>
      </c>
      <c r="I365" s="52" t="e">
        <f>Table1[[#This Row],[Low Bidder 
or CM/GC]]</f>
        <v>#VALUE!</v>
      </c>
      <c r="J365" s="53" t="e">
        <f>'Standard Cost Estimate'!$I365*'Standard Cost Estimate'!$D365</f>
        <v>#VALUE!</v>
      </c>
      <c r="K365" s="55" t="e">
        <f>'Standard Cost Estimate'!$J365/J$500</f>
        <v>#VALUE!</v>
      </c>
      <c r="L365" s="52" t="e">
        <f>TRIMMEAN(Table1[[#This Row],[Low Bidder 
or CM/GC]:[Bidder 23]],2/COUNT(Table1[[#This Row],[Low Bidder 
or CM/GC]:[Bidder 23]]))</f>
        <v>#VALUE!</v>
      </c>
      <c r="M365" s="53" t="e">
        <f>IF('Standard Cost Estimate'!$D365=0,0,'Standard Cost Estimate'!$D365*'Standard Cost Estimate'!$L365)</f>
        <v>#VALUE!</v>
      </c>
      <c r="N365" s="54" t="e">
        <f>'Standard Cost Estimate'!$M365/M$500</f>
        <v>#VALUE!</v>
      </c>
      <c r="O365" s="78" t="e">
        <f>MIN(Table1[[#This Row],[Low Bidder 
or CM/GC]:[Bidder 23]])*D365</f>
        <v>#VALUE!</v>
      </c>
      <c r="P365" s="65" t="e">
        <f>Table2[[#This Row],[LB
Amount]]</f>
        <v>#VALUE!</v>
      </c>
      <c r="Q365" s="79" t="e">
        <f>MAX(Table1[[#This Row],[Low Bidder 
or CM/GC]:[Bidder 23]])*D365</f>
        <v>#VALUE!</v>
      </c>
      <c r="R365" s="33" t="e">
        <f>('Standard Cost Estimate'!$J365-'Standard Cost Estimate'!$G365)/'Standard Cost Estimate'!$G365</f>
        <v>#VALUE!</v>
      </c>
      <c r="S365" s="32" t="e">
        <f>('Standard Cost Estimate'!$J365-'Standard Cost Estimate'!$M365)/'Standard Cost Estimate'!$M365</f>
        <v>#VALUE!</v>
      </c>
      <c r="T365" s="31" t="e">
        <f>'Standard Cost Estimate'!$J365-'Standard Cost Estimate'!$G365</f>
        <v>#VALUE!</v>
      </c>
      <c r="U365" s="28" t="e">
        <f>RANK('Standard Cost Estimate'!$J365,'Standard Cost Estimate'!$J$3:$J$499)</f>
        <v>#VALUE!</v>
      </c>
      <c r="V365" s="34" t="e">
        <f>LARGE('Standard Cost Estimate'!$J$3:$J$499,COUNT(J$3:'Standard Cost Estimate'!$J365))+IF(ISNUMBER(V364),V364,0)</f>
        <v>#VALUE!</v>
      </c>
      <c r="W365" s="28" t="e">
        <f>IF(V365/J$500&lt;0.8,COUNT(V$3:V365)+1,1)</f>
        <v>#VALUE!</v>
      </c>
      <c r="X365" s="35" t="e">
        <f>IF('Standard Cost Estimate'!$U365&lt;=MAX('Standard Cost Estimate'!$W$3:$W$499),"YES","NO")</f>
        <v>#VALUE!</v>
      </c>
      <c r="Y365" s="36" t="e">
        <f>IF(AND('Standard Cost Estimate'!$X365="YES",OR('Standard Cost Estimate'!$R365&gt;0.2,'Standard Cost Estimate'!$R365&lt;-0.2)),"ANALYZE"," ")</f>
        <v>#VALUE!</v>
      </c>
      <c r="Z365" s="72" t="e">
        <f>IF(AND('Standard Cost Estimate'!$X365="YES",OR('Standard Cost Estimate'!$S365&gt;0.2,'Standard Cost Estimate'!$S365&lt;-0.2)),"ANALYZE"," ")</f>
        <v>#VALUE!</v>
      </c>
      <c r="AA365" s="67" t="e">
        <f>RANK('Standard Cost Estimate'!$G365,'Standard Cost Estimate'!$G$3:$G$499)</f>
        <v>#VALUE!</v>
      </c>
      <c r="AB365" s="68" t="e">
        <f>LARGE('Standard Cost Estimate'!$G$3:$G$499,COUNT(G$3:'Standard Cost Estimate'!$G365))+IF(ISNUMBER(AB364),AB364,0)</f>
        <v>#VALUE!</v>
      </c>
      <c r="AC365" s="67" t="e">
        <f>IF(AB365/G$500&lt;0.8,COUNT(V$3:V365)+1,1)</f>
        <v>#VALUE!</v>
      </c>
      <c r="AD365" s="93" t="e">
        <f>IF('Standard Cost Estimate'!$AA365&lt;=MAX('Standard Cost Estimate'!$AC$3:$AC$499),"YES","NO")</f>
        <v>#VALUE!</v>
      </c>
      <c r="AE365" s="94" t="e">
        <f>IF(AND('Standard Cost Estimate'!$AD365="YES",ABS('Standard Cost Estimate'!$R365)&gt;0.2),"ANALYZE"," ")</f>
        <v>#VALUE!</v>
      </c>
      <c r="AF365" s="77"/>
    </row>
    <row r="366" spans="1:32" ht="15" thickBot="1" x14ac:dyDescent="0.4">
      <c r="A366" s="50" t="e">
        <f>Table1[[#This Row],[Item Line Number]]</f>
        <v>#VALUE!</v>
      </c>
      <c r="B366" s="50" t="e">
        <f>Table1[[#This Row],[Item Number]]</f>
        <v>#VALUE!</v>
      </c>
      <c r="C366" s="51" t="e">
        <f>Table1[[#This Row],[Item Description]]</f>
        <v>#VALUE!</v>
      </c>
      <c r="D366" s="50" t="e">
        <f>Table1[[#This Row],[Quantity]]</f>
        <v>#VALUE!</v>
      </c>
      <c r="E366" s="50" t="e">
        <f>Table1[[#This Row],[Units]]</f>
        <v>#VALUE!</v>
      </c>
      <c r="F366" s="52" t="e">
        <f>Table1[[#This Row],[Engineer''s Estimate (EE)]]</f>
        <v>#VALUE!</v>
      </c>
      <c r="G366" s="53" t="e">
        <f>'Standard Cost Estimate'!$D366*'Standard Cost Estimate'!$F366</f>
        <v>#VALUE!</v>
      </c>
      <c r="H366" s="54" t="e">
        <f>'Standard Cost Estimate'!$G366/G$500</f>
        <v>#VALUE!</v>
      </c>
      <c r="I366" s="52" t="e">
        <f>Table1[[#This Row],[Low Bidder 
or CM/GC]]</f>
        <v>#VALUE!</v>
      </c>
      <c r="J366" s="53" t="e">
        <f>'Standard Cost Estimate'!$I366*'Standard Cost Estimate'!$D366</f>
        <v>#VALUE!</v>
      </c>
      <c r="K366" s="55" t="e">
        <f>'Standard Cost Estimate'!$J366/J$500</f>
        <v>#VALUE!</v>
      </c>
      <c r="L366" s="52" t="e">
        <f>TRIMMEAN(Table1[[#This Row],[Low Bidder 
or CM/GC]:[Bidder 23]],2/COUNT(Table1[[#This Row],[Low Bidder 
or CM/GC]:[Bidder 23]]))</f>
        <v>#VALUE!</v>
      </c>
      <c r="M366" s="53" t="e">
        <f>IF('Standard Cost Estimate'!$D366=0,0,'Standard Cost Estimate'!$D366*'Standard Cost Estimate'!$L366)</f>
        <v>#VALUE!</v>
      </c>
      <c r="N366" s="54" t="e">
        <f>'Standard Cost Estimate'!$M366/M$500</f>
        <v>#VALUE!</v>
      </c>
      <c r="O366" s="78" t="e">
        <f>MIN(Table1[[#This Row],[Low Bidder 
or CM/GC]:[Bidder 23]])*D366</f>
        <v>#VALUE!</v>
      </c>
      <c r="P366" s="65" t="e">
        <f>Table2[[#This Row],[LB
Amount]]</f>
        <v>#VALUE!</v>
      </c>
      <c r="Q366" s="79" t="e">
        <f>MAX(Table1[[#This Row],[Low Bidder 
or CM/GC]:[Bidder 23]])*D366</f>
        <v>#VALUE!</v>
      </c>
      <c r="R366" s="33" t="e">
        <f>('Standard Cost Estimate'!$J366-'Standard Cost Estimate'!$G366)/'Standard Cost Estimate'!$G366</f>
        <v>#VALUE!</v>
      </c>
      <c r="S366" s="32" t="e">
        <f>('Standard Cost Estimate'!$J366-'Standard Cost Estimate'!$M366)/'Standard Cost Estimate'!$M366</f>
        <v>#VALUE!</v>
      </c>
      <c r="T366" s="31" t="e">
        <f>'Standard Cost Estimate'!$J366-'Standard Cost Estimate'!$G366</f>
        <v>#VALUE!</v>
      </c>
      <c r="U366" s="28" t="e">
        <f>RANK('Standard Cost Estimate'!$J366,'Standard Cost Estimate'!$J$3:$J$499)</f>
        <v>#VALUE!</v>
      </c>
      <c r="V366" s="34" t="e">
        <f>LARGE('Standard Cost Estimate'!$J$3:$J$499,COUNT(J$3:'Standard Cost Estimate'!$J366))+IF(ISNUMBER(V365),V365,0)</f>
        <v>#VALUE!</v>
      </c>
      <c r="W366" s="28" t="e">
        <f>IF(V366/J$500&lt;0.8,COUNT(V$3:V366)+1,1)</f>
        <v>#VALUE!</v>
      </c>
      <c r="X366" s="35" t="e">
        <f>IF('Standard Cost Estimate'!$U366&lt;=MAX('Standard Cost Estimate'!$W$3:$W$499),"YES","NO")</f>
        <v>#VALUE!</v>
      </c>
      <c r="Y366" s="36" t="e">
        <f>IF(AND('Standard Cost Estimate'!$X366="YES",OR('Standard Cost Estimate'!$R366&gt;0.2,'Standard Cost Estimate'!$R366&lt;-0.2)),"ANALYZE"," ")</f>
        <v>#VALUE!</v>
      </c>
      <c r="Z366" s="72" t="e">
        <f>IF(AND('Standard Cost Estimate'!$X366="YES",OR('Standard Cost Estimate'!$S366&gt;0.2,'Standard Cost Estimate'!$S366&lt;-0.2)),"ANALYZE"," ")</f>
        <v>#VALUE!</v>
      </c>
      <c r="AA366" s="67" t="e">
        <f>RANK('Standard Cost Estimate'!$G366,'Standard Cost Estimate'!$G$3:$G$499)</f>
        <v>#VALUE!</v>
      </c>
      <c r="AB366" s="68" t="e">
        <f>LARGE('Standard Cost Estimate'!$G$3:$G$499,COUNT(G$3:'Standard Cost Estimate'!$G366))+IF(ISNUMBER(AB365),AB365,0)</f>
        <v>#VALUE!</v>
      </c>
      <c r="AC366" s="67" t="e">
        <f>IF(AB366/G$500&lt;0.8,COUNT(V$3:V366)+1,1)</f>
        <v>#VALUE!</v>
      </c>
      <c r="AD366" s="93" t="e">
        <f>IF('Standard Cost Estimate'!$AA366&lt;=MAX('Standard Cost Estimate'!$AC$3:$AC$499),"YES","NO")</f>
        <v>#VALUE!</v>
      </c>
      <c r="AE366" s="94" t="e">
        <f>IF(AND('Standard Cost Estimate'!$AD366="YES",ABS('Standard Cost Estimate'!$R366)&gt;0.2),"ANALYZE"," ")</f>
        <v>#VALUE!</v>
      </c>
      <c r="AF366" s="77"/>
    </row>
    <row r="367" spans="1:32" ht="15" thickBot="1" x14ac:dyDescent="0.4">
      <c r="A367" s="50" t="e">
        <f>Table1[[#This Row],[Item Line Number]]</f>
        <v>#VALUE!</v>
      </c>
      <c r="B367" s="50" t="e">
        <f>Table1[[#This Row],[Item Number]]</f>
        <v>#VALUE!</v>
      </c>
      <c r="C367" s="51" t="e">
        <f>Table1[[#This Row],[Item Description]]</f>
        <v>#VALUE!</v>
      </c>
      <c r="D367" s="50" t="e">
        <f>Table1[[#This Row],[Quantity]]</f>
        <v>#VALUE!</v>
      </c>
      <c r="E367" s="50" t="e">
        <f>Table1[[#This Row],[Units]]</f>
        <v>#VALUE!</v>
      </c>
      <c r="F367" s="52" t="e">
        <f>Table1[[#This Row],[Engineer''s Estimate (EE)]]</f>
        <v>#VALUE!</v>
      </c>
      <c r="G367" s="53" t="e">
        <f>'Standard Cost Estimate'!$D367*'Standard Cost Estimate'!$F367</f>
        <v>#VALUE!</v>
      </c>
      <c r="H367" s="54" t="e">
        <f>'Standard Cost Estimate'!$G367/G$500</f>
        <v>#VALUE!</v>
      </c>
      <c r="I367" s="52" t="e">
        <f>Table1[[#This Row],[Low Bidder 
or CM/GC]]</f>
        <v>#VALUE!</v>
      </c>
      <c r="J367" s="53" t="e">
        <f>'Standard Cost Estimate'!$I367*'Standard Cost Estimate'!$D367</f>
        <v>#VALUE!</v>
      </c>
      <c r="K367" s="55" t="e">
        <f>'Standard Cost Estimate'!$J367/J$500</f>
        <v>#VALUE!</v>
      </c>
      <c r="L367" s="52" t="e">
        <f>TRIMMEAN(Table1[[#This Row],[Low Bidder 
or CM/GC]:[Bidder 23]],2/COUNT(Table1[[#This Row],[Low Bidder 
or CM/GC]:[Bidder 23]]))</f>
        <v>#VALUE!</v>
      </c>
      <c r="M367" s="53" t="e">
        <f>IF('Standard Cost Estimate'!$D367=0,0,'Standard Cost Estimate'!$D367*'Standard Cost Estimate'!$L367)</f>
        <v>#VALUE!</v>
      </c>
      <c r="N367" s="54" t="e">
        <f>'Standard Cost Estimate'!$M367/M$500</f>
        <v>#VALUE!</v>
      </c>
      <c r="O367" s="78" t="e">
        <f>MIN(Table1[[#This Row],[Low Bidder 
or CM/GC]:[Bidder 23]])*D367</f>
        <v>#VALUE!</v>
      </c>
      <c r="P367" s="65" t="e">
        <f>Table2[[#This Row],[LB
Amount]]</f>
        <v>#VALUE!</v>
      </c>
      <c r="Q367" s="79" t="e">
        <f>MAX(Table1[[#This Row],[Low Bidder 
or CM/GC]:[Bidder 23]])*D367</f>
        <v>#VALUE!</v>
      </c>
      <c r="R367" s="33" t="e">
        <f>('Standard Cost Estimate'!$J367-'Standard Cost Estimate'!$G367)/'Standard Cost Estimate'!$G367</f>
        <v>#VALUE!</v>
      </c>
      <c r="S367" s="32" t="e">
        <f>('Standard Cost Estimate'!$J367-'Standard Cost Estimate'!$M367)/'Standard Cost Estimate'!$M367</f>
        <v>#VALUE!</v>
      </c>
      <c r="T367" s="31" t="e">
        <f>'Standard Cost Estimate'!$J367-'Standard Cost Estimate'!$G367</f>
        <v>#VALUE!</v>
      </c>
      <c r="U367" s="28" t="e">
        <f>RANK('Standard Cost Estimate'!$J367,'Standard Cost Estimate'!$J$3:$J$499)</f>
        <v>#VALUE!</v>
      </c>
      <c r="V367" s="34" t="e">
        <f>LARGE('Standard Cost Estimate'!$J$3:$J$499,COUNT(J$3:'Standard Cost Estimate'!$J367))+IF(ISNUMBER(V366),V366,0)</f>
        <v>#VALUE!</v>
      </c>
      <c r="W367" s="28" t="e">
        <f>IF(V367/J$500&lt;0.8,COUNT(V$3:V367)+1,1)</f>
        <v>#VALUE!</v>
      </c>
      <c r="X367" s="35" t="e">
        <f>IF('Standard Cost Estimate'!$U367&lt;=MAX('Standard Cost Estimate'!$W$3:$W$499),"YES","NO")</f>
        <v>#VALUE!</v>
      </c>
      <c r="Y367" s="36" t="e">
        <f>IF(AND('Standard Cost Estimate'!$X367="YES",OR('Standard Cost Estimate'!$R367&gt;0.2,'Standard Cost Estimate'!$R367&lt;-0.2)),"ANALYZE"," ")</f>
        <v>#VALUE!</v>
      </c>
      <c r="Z367" s="72" t="e">
        <f>IF(AND('Standard Cost Estimate'!$X367="YES",OR('Standard Cost Estimate'!$S367&gt;0.2,'Standard Cost Estimate'!$S367&lt;-0.2)),"ANALYZE"," ")</f>
        <v>#VALUE!</v>
      </c>
      <c r="AA367" s="67" t="e">
        <f>RANK('Standard Cost Estimate'!$G367,'Standard Cost Estimate'!$G$3:$G$499)</f>
        <v>#VALUE!</v>
      </c>
      <c r="AB367" s="68" t="e">
        <f>LARGE('Standard Cost Estimate'!$G$3:$G$499,COUNT(G$3:'Standard Cost Estimate'!$G367))+IF(ISNUMBER(AB366),AB366,0)</f>
        <v>#VALUE!</v>
      </c>
      <c r="AC367" s="67" t="e">
        <f>IF(AB367/G$500&lt;0.8,COUNT(V$3:V367)+1,1)</f>
        <v>#VALUE!</v>
      </c>
      <c r="AD367" s="93" t="e">
        <f>IF('Standard Cost Estimate'!$AA367&lt;=MAX('Standard Cost Estimate'!$AC$3:$AC$499),"YES","NO")</f>
        <v>#VALUE!</v>
      </c>
      <c r="AE367" s="94" t="e">
        <f>IF(AND('Standard Cost Estimate'!$AD367="YES",ABS('Standard Cost Estimate'!$R367)&gt;0.2),"ANALYZE"," ")</f>
        <v>#VALUE!</v>
      </c>
      <c r="AF367" s="77"/>
    </row>
    <row r="368" spans="1:32" ht="15" thickBot="1" x14ac:dyDescent="0.4">
      <c r="A368" s="50" t="e">
        <f>Table1[[#This Row],[Item Line Number]]</f>
        <v>#VALUE!</v>
      </c>
      <c r="B368" s="50" t="e">
        <f>Table1[[#This Row],[Item Number]]</f>
        <v>#VALUE!</v>
      </c>
      <c r="C368" s="51" t="e">
        <f>Table1[[#This Row],[Item Description]]</f>
        <v>#VALUE!</v>
      </c>
      <c r="D368" s="50" t="e">
        <f>Table1[[#This Row],[Quantity]]</f>
        <v>#VALUE!</v>
      </c>
      <c r="E368" s="50" t="e">
        <f>Table1[[#This Row],[Units]]</f>
        <v>#VALUE!</v>
      </c>
      <c r="F368" s="52" t="e">
        <f>Table1[[#This Row],[Engineer''s Estimate (EE)]]</f>
        <v>#VALUE!</v>
      </c>
      <c r="G368" s="53" t="e">
        <f>'Standard Cost Estimate'!$D368*'Standard Cost Estimate'!$F368</f>
        <v>#VALUE!</v>
      </c>
      <c r="H368" s="54" t="e">
        <f>'Standard Cost Estimate'!$G368/G$500</f>
        <v>#VALUE!</v>
      </c>
      <c r="I368" s="52" t="e">
        <f>Table1[[#This Row],[Low Bidder 
or CM/GC]]</f>
        <v>#VALUE!</v>
      </c>
      <c r="J368" s="53" t="e">
        <f>'Standard Cost Estimate'!$I368*'Standard Cost Estimate'!$D368</f>
        <v>#VALUE!</v>
      </c>
      <c r="K368" s="55" t="e">
        <f>'Standard Cost Estimate'!$J368/J$500</f>
        <v>#VALUE!</v>
      </c>
      <c r="L368" s="52" t="e">
        <f>TRIMMEAN(Table1[[#This Row],[Low Bidder 
or CM/GC]:[Bidder 23]],2/COUNT(Table1[[#This Row],[Low Bidder 
or CM/GC]:[Bidder 23]]))</f>
        <v>#VALUE!</v>
      </c>
      <c r="M368" s="53" t="e">
        <f>IF('Standard Cost Estimate'!$D368=0,0,'Standard Cost Estimate'!$D368*'Standard Cost Estimate'!$L368)</f>
        <v>#VALUE!</v>
      </c>
      <c r="N368" s="54" t="e">
        <f>'Standard Cost Estimate'!$M368/M$500</f>
        <v>#VALUE!</v>
      </c>
      <c r="O368" s="78" t="e">
        <f>MIN(Table1[[#This Row],[Low Bidder 
or CM/GC]:[Bidder 23]])*D368</f>
        <v>#VALUE!</v>
      </c>
      <c r="P368" s="65" t="e">
        <f>Table2[[#This Row],[LB
Amount]]</f>
        <v>#VALUE!</v>
      </c>
      <c r="Q368" s="79" t="e">
        <f>MAX(Table1[[#This Row],[Low Bidder 
or CM/GC]:[Bidder 23]])*D368</f>
        <v>#VALUE!</v>
      </c>
      <c r="R368" s="33" t="e">
        <f>('Standard Cost Estimate'!$J368-'Standard Cost Estimate'!$G368)/'Standard Cost Estimate'!$G368</f>
        <v>#VALUE!</v>
      </c>
      <c r="S368" s="32" t="e">
        <f>('Standard Cost Estimate'!$J368-'Standard Cost Estimate'!$M368)/'Standard Cost Estimate'!$M368</f>
        <v>#VALUE!</v>
      </c>
      <c r="T368" s="31" t="e">
        <f>'Standard Cost Estimate'!$J368-'Standard Cost Estimate'!$G368</f>
        <v>#VALUE!</v>
      </c>
      <c r="U368" s="28" t="e">
        <f>RANK('Standard Cost Estimate'!$J368,'Standard Cost Estimate'!$J$3:$J$499)</f>
        <v>#VALUE!</v>
      </c>
      <c r="V368" s="34" t="e">
        <f>LARGE('Standard Cost Estimate'!$J$3:$J$499,COUNT(J$3:'Standard Cost Estimate'!$J368))+IF(ISNUMBER(V367),V367,0)</f>
        <v>#VALUE!</v>
      </c>
      <c r="W368" s="28" t="e">
        <f>IF(V368/J$500&lt;0.8,COUNT(V$3:V368)+1,1)</f>
        <v>#VALUE!</v>
      </c>
      <c r="X368" s="35" t="e">
        <f>IF('Standard Cost Estimate'!$U368&lt;=MAX('Standard Cost Estimate'!$W$3:$W$499),"YES","NO")</f>
        <v>#VALUE!</v>
      </c>
      <c r="Y368" s="36" t="e">
        <f>IF(AND('Standard Cost Estimate'!$X368="YES",OR('Standard Cost Estimate'!$R368&gt;0.2,'Standard Cost Estimate'!$R368&lt;-0.2)),"ANALYZE"," ")</f>
        <v>#VALUE!</v>
      </c>
      <c r="Z368" s="72" t="e">
        <f>IF(AND('Standard Cost Estimate'!$X368="YES",OR('Standard Cost Estimate'!$S368&gt;0.2,'Standard Cost Estimate'!$S368&lt;-0.2)),"ANALYZE"," ")</f>
        <v>#VALUE!</v>
      </c>
      <c r="AA368" s="67" t="e">
        <f>RANK('Standard Cost Estimate'!$G368,'Standard Cost Estimate'!$G$3:$G$499)</f>
        <v>#VALUE!</v>
      </c>
      <c r="AB368" s="68" t="e">
        <f>LARGE('Standard Cost Estimate'!$G$3:$G$499,COUNT(G$3:'Standard Cost Estimate'!$G368))+IF(ISNUMBER(AB367),AB367,0)</f>
        <v>#VALUE!</v>
      </c>
      <c r="AC368" s="67" t="e">
        <f>IF(AB368/G$500&lt;0.8,COUNT(V$3:V368)+1,1)</f>
        <v>#VALUE!</v>
      </c>
      <c r="AD368" s="93" t="e">
        <f>IF('Standard Cost Estimate'!$AA368&lt;=MAX('Standard Cost Estimate'!$AC$3:$AC$499),"YES","NO")</f>
        <v>#VALUE!</v>
      </c>
      <c r="AE368" s="94" t="e">
        <f>IF(AND('Standard Cost Estimate'!$AD368="YES",ABS('Standard Cost Estimate'!$R368)&gt;0.2),"ANALYZE"," ")</f>
        <v>#VALUE!</v>
      </c>
      <c r="AF368" s="77"/>
    </row>
    <row r="369" spans="1:32" ht="15" thickBot="1" x14ac:dyDescent="0.4">
      <c r="A369" s="50" t="e">
        <f>Table1[[#This Row],[Item Line Number]]</f>
        <v>#VALUE!</v>
      </c>
      <c r="B369" s="50" t="e">
        <f>Table1[[#This Row],[Item Number]]</f>
        <v>#VALUE!</v>
      </c>
      <c r="C369" s="51" t="e">
        <f>Table1[[#This Row],[Item Description]]</f>
        <v>#VALUE!</v>
      </c>
      <c r="D369" s="50" t="e">
        <f>Table1[[#This Row],[Quantity]]</f>
        <v>#VALUE!</v>
      </c>
      <c r="E369" s="50" t="e">
        <f>Table1[[#This Row],[Units]]</f>
        <v>#VALUE!</v>
      </c>
      <c r="F369" s="52" t="e">
        <f>Table1[[#This Row],[Engineer''s Estimate (EE)]]</f>
        <v>#VALUE!</v>
      </c>
      <c r="G369" s="53" t="e">
        <f>'Standard Cost Estimate'!$D369*'Standard Cost Estimate'!$F369</f>
        <v>#VALUE!</v>
      </c>
      <c r="H369" s="54" t="e">
        <f>'Standard Cost Estimate'!$G369/G$500</f>
        <v>#VALUE!</v>
      </c>
      <c r="I369" s="52" t="e">
        <f>Table1[[#This Row],[Low Bidder 
or CM/GC]]</f>
        <v>#VALUE!</v>
      </c>
      <c r="J369" s="53" t="e">
        <f>'Standard Cost Estimate'!$I369*'Standard Cost Estimate'!$D369</f>
        <v>#VALUE!</v>
      </c>
      <c r="K369" s="55" t="e">
        <f>'Standard Cost Estimate'!$J369/J$500</f>
        <v>#VALUE!</v>
      </c>
      <c r="L369" s="52" t="e">
        <f>TRIMMEAN(Table1[[#This Row],[Low Bidder 
or CM/GC]:[Bidder 23]],2/COUNT(Table1[[#This Row],[Low Bidder 
or CM/GC]:[Bidder 23]]))</f>
        <v>#VALUE!</v>
      </c>
      <c r="M369" s="53" t="e">
        <f>IF('Standard Cost Estimate'!$D369=0,0,'Standard Cost Estimate'!$D369*'Standard Cost Estimate'!$L369)</f>
        <v>#VALUE!</v>
      </c>
      <c r="N369" s="54" t="e">
        <f>'Standard Cost Estimate'!$M369/M$500</f>
        <v>#VALUE!</v>
      </c>
      <c r="O369" s="78" t="e">
        <f>MIN(Table1[[#This Row],[Low Bidder 
or CM/GC]:[Bidder 23]])*D369</f>
        <v>#VALUE!</v>
      </c>
      <c r="P369" s="65" t="e">
        <f>Table2[[#This Row],[LB
Amount]]</f>
        <v>#VALUE!</v>
      </c>
      <c r="Q369" s="79" t="e">
        <f>MAX(Table1[[#This Row],[Low Bidder 
or CM/GC]:[Bidder 23]])*D369</f>
        <v>#VALUE!</v>
      </c>
      <c r="R369" s="33" t="e">
        <f>('Standard Cost Estimate'!$J369-'Standard Cost Estimate'!$G369)/'Standard Cost Estimate'!$G369</f>
        <v>#VALUE!</v>
      </c>
      <c r="S369" s="32" t="e">
        <f>('Standard Cost Estimate'!$J369-'Standard Cost Estimate'!$M369)/'Standard Cost Estimate'!$M369</f>
        <v>#VALUE!</v>
      </c>
      <c r="T369" s="31" t="e">
        <f>'Standard Cost Estimate'!$J369-'Standard Cost Estimate'!$G369</f>
        <v>#VALUE!</v>
      </c>
      <c r="U369" s="28" t="e">
        <f>RANK('Standard Cost Estimate'!$J369,'Standard Cost Estimate'!$J$3:$J$499)</f>
        <v>#VALUE!</v>
      </c>
      <c r="V369" s="34" t="e">
        <f>LARGE('Standard Cost Estimate'!$J$3:$J$499,COUNT(J$3:'Standard Cost Estimate'!$J369))+IF(ISNUMBER(V368),V368,0)</f>
        <v>#VALUE!</v>
      </c>
      <c r="W369" s="28" t="e">
        <f>IF(V369/J$500&lt;0.8,COUNT(V$3:V369)+1,1)</f>
        <v>#VALUE!</v>
      </c>
      <c r="X369" s="35" t="e">
        <f>IF('Standard Cost Estimate'!$U369&lt;=MAX('Standard Cost Estimate'!$W$3:$W$499),"YES","NO")</f>
        <v>#VALUE!</v>
      </c>
      <c r="Y369" s="36" t="e">
        <f>IF(AND('Standard Cost Estimate'!$X369="YES",OR('Standard Cost Estimate'!$R369&gt;0.2,'Standard Cost Estimate'!$R369&lt;-0.2)),"ANALYZE"," ")</f>
        <v>#VALUE!</v>
      </c>
      <c r="Z369" s="72" t="e">
        <f>IF(AND('Standard Cost Estimate'!$X369="YES",OR('Standard Cost Estimate'!$S369&gt;0.2,'Standard Cost Estimate'!$S369&lt;-0.2)),"ANALYZE"," ")</f>
        <v>#VALUE!</v>
      </c>
      <c r="AA369" s="67" t="e">
        <f>RANK('Standard Cost Estimate'!$G369,'Standard Cost Estimate'!$G$3:$G$499)</f>
        <v>#VALUE!</v>
      </c>
      <c r="AB369" s="68" t="e">
        <f>LARGE('Standard Cost Estimate'!$G$3:$G$499,COUNT(G$3:'Standard Cost Estimate'!$G369))+IF(ISNUMBER(AB368),AB368,0)</f>
        <v>#VALUE!</v>
      </c>
      <c r="AC369" s="67" t="e">
        <f>IF(AB369/G$500&lt;0.8,COUNT(V$3:V369)+1,1)</f>
        <v>#VALUE!</v>
      </c>
      <c r="AD369" s="93" t="e">
        <f>IF('Standard Cost Estimate'!$AA369&lt;=MAX('Standard Cost Estimate'!$AC$3:$AC$499),"YES","NO")</f>
        <v>#VALUE!</v>
      </c>
      <c r="AE369" s="94" t="e">
        <f>IF(AND('Standard Cost Estimate'!$AD369="YES",ABS('Standard Cost Estimate'!$R369)&gt;0.2),"ANALYZE"," ")</f>
        <v>#VALUE!</v>
      </c>
      <c r="AF369" s="77"/>
    </row>
    <row r="370" spans="1:32" ht="15" thickBot="1" x14ac:dyDescent="0.4">
      <c r="A370" s="50" t="e">
        <f>Table1[[#This Row],[Item Line Number]]</f>
        <v>#VALUE!</v>
      </c>
      <c r="B370" s="50" t="e">
        <f>Table1[[#This Row],[Item Number]]</f>
        <v>#VALUE!</v>
      </c>
      <c r="C370" s="51" t="e">
        <f>Table1[[#This Row],[Item Description]]</f>
        <v>#VALUE!</v>
      </c>
      <c r="D370" s="50" t="e">
        <f>Table1[[#This Row],[Quantity]]</f>
        <v>#VALUE!</v>
      </c>
      <c r="E370" s="50" t="e">
        <f>Table1[[#This Row],[Units]]</f>
        <v>#VALUE!</v>
      </c>
      <c r="F370" s="52" t="e">
        <f>Table1[[#This Row],[Engineer''s Estimate (EE)]]</f>
        <v>#VALUE!</v>
      </c>
      <c r="G370" s="53" t="e">
        <f>'Standard Cost Estimate'!$D370*'Standard Cost Estimate'!$F370</f>
        <v>#VALUE!</v>
      </c>
      <c r="H370" s="54" t="e">
        <f>'Standard Cost Estimate'!$G370/G$500</f>
        <v>#VALUE!</v>
      </c>
      <c r="I370" s="52" t="e">
        <f>Table1[[#This Row],[Low Bidder 
or CM/GC]]</f>
        <v>#VALUE!</v>
      </c>
      <c r="J370" s="53" t="e">
        <f>'Standard Cost Estimate'!$I370*'Standard Cost Estimate'!$D370</f>
        <v>#VALUE!</v>
      </c>
      <c r="K370" s="55" t="e">
        <f>'Standard Cost Estimate'!$J370/J$500</f>
        <v>#VALUE!</v>
      </c>
      <c r="L370" s="52" t="e">
        <f>TRIMMEAN(Table1[[#This Row],[Low Bidder 
or CM/GC]:[Bidder 23]],2/COUNT(Table1[[#This Row],[Low Bidder 
or CM/GC]:[Bidder 23]]))</f>
        <v>#VALUE!</v>
      </c>
      <c r="M370" s="53" t="e">
        <f>IF('Standard Cost Estimate'!$D370=0,0,'Standard Cost Estimate'!$D370*'Standard Cost Estimate'!$L370)</f>
        <v>#VALUE!</v>
      </c>
      <c r="N370" s="54" t="e">
        <f>'Standard Cost Estimate'!$M370/M$500</f>
        <v>#VALUE!</v>
      </c>
      <c r="O370" s="78" t="e">
        <f>MIN(Table1[[#This Row],[Low Bidder 
or CM/GC]:[Bidder 23]])*D370</f>
        <v>#VALUE!</v>
      </c>
      <c r="P370" s="65" t="e">
        <f>Table2[[#This Row],[LB
Amount]]</f>
        <v>#VALUE!</v>
      </c>
      <c r="Q370" s="79" t="e">
        <f>MAX(Table1[[#This Row],[Low Bidder 
or CM/GC]:[Bidder 23]])*D370</f>
        <v>#VALUE!</v>
      </c>
      <c r="R370" s="33" t="e">
        <f>('Standard Cost Estimate'!$J370-'Standard Cost Estimate'!$G370)/'Standard Cost Estimate'!$G370</f>
        <v>#VALUE!</v>
      </c>
      <c r="S370" s="32" t="e">
        <f>('Standard Cost Estimate'!$J370-'Standard Cost Estimate'!$M370)/'Standard Cost Estimate'!$M370</f>
        <v>#VALUE!</v>
      </c>
      <c r="T370" s="31" t="e">
        <f>'Standard Cost Estimate'!$J370-'Standard Cost Estimate'!$G370</f>
        <v>#VALUE!</v>
      </c>
      <c r="U370" s="28" t="e">
        <f>RANK('Standard Cost Estimate'!$J370,'Standard Cost Estimate'!$J$3:$J$499)</f>
        <v>#VALUE!</v>
      </c>
      <c r="V370" s="34" t="e">
        <f>LARGE('Standard Cost Estimate'!$J$3:$J$499,COUNT(J$3:'Standard Cost Estimate'!$J370))+IF(ISNUMBER(V369),V369,0)</f>
        <v>#VALUE!</v>
      </c>
      <c r="W370" s="28" t="e">
        <f>IF(V370/J$500&lt;0.8,COUNT(V$3:V370)+1,1)</f>
        <v>#VALUE!</v>
      </c>
      <c r="X370" s="35" t="e">
        <f>IF('Standard Cost Estimate'!$U370&lt;=MAX('Standard Cost Estimate'!$W$3:$W$499),"YES","NO")</f>
        <v>#VALUE!</v>
      </c>
      <c r="Y370" s="36" t="e">
        <f>IF(AND('Standard Cost Estimate'!$X370="YES",OR('Standard Cost Estimate'!$R370&gt;0.2,'Standard Cost Estimate'!$R370&lt;-0.2)),"ANALYZE"," ")</f>
        <v>#VALUE!</v>
      </c>
      <c r="Z370" s="72" t="e">
        <f>IF(AND('Standard Cost Estimate'!$X370="YES",OR('Standard Cost Estimate'!$S370&gt;0.2,'Standard Cost Estimate'!$S370&lt;-0.2)),"ANALYZE"," ")</f>
        <v>#VALUE!</v>
      </c>
      <c r="AA370" s="67" t="e">
        <f>RANK('Standard Cost Estimate'!$G370,'Standard Cost Estimate'!$G$3:$G$499)</f>
        <v>#VALUE!</v>
      </c>
      <c r="AB370" s="68" t="e">
        <f>LARGE('Standard Cost Estimate'!$G$3:$G$499,COUNT(G$3:'Standard Cost Estimate'!$G370))+IF(ISNUMBER(AB369),AB369,0)</f>
        <v>#VALUE!</v>
      </c>
      <c r="AC370" s="67" t="e">
        <f>IF(AB370/G$500&lt;0.8,COUNT(V$3:V370)+1,1)</f>
        <v>#VALUE!</v>
      </c>
      <c r="AD370" s="93" t="e">
        <f>IF('Standard Cost Estimate'!$AA370&lt;=MAX('Standard Cost Estimate'!$AC$3:$AC$499),"YES","NO")</f>
        <v>#VALUE!</v>
      </c>
      <c r="AE370" s="94" t="e">
        <f>IF(AND('Standard Cost Estimate'!$AD370="YES",ABS('Standard Cost Estimate'!$R370)&gt;0.2),"ANALYZE"," ")</f>
        <v>#VALUE!</v>
      </c>
      <c r="AF370" s="77"/>
    </row>
    <row r="371" spans="1:32" ht="15" thickBot="1" x14ac:dyDescent="0.4">
      <c r="A371" s="50" t="e">
        <f>Table1[[#This Row],[Item Line Number]]</f>
        <v>#VALUE!</v>
      </c>
      <c r="B371" s="50" t="e">
        <f>Table1[[#This Row],[Item Number]]</f>
        <v>#VALUE!</v>
      </c>
      <c r="C371" s="51" t="e">
        <f>Table1[[#This Row],[Item Description]]</f>
        <v>#VALUE!</v>
      </c>
      <c r="D371" s="50" t="e">
        <f>Table1[[#This Row],[Quantity]]</f>
        <v>#VALUE!</v>
      </c>
      <c r="E371" s="50" t="e">
        <f>Table1[[#This Row],[Units]]</f>
        <v>#VALUE!</v>
      </c>
      <c r="F371" s="52" t="e">
        <f>Table1[[#This Row],[Engineer''s Estimate (EE)]]</f>
        <v>#VALUE!</v>
      </c>
      <c r="G371" s="53" t="e">
        <f>'Standard Cost Estimate'!$D371*'Standard Cost Estimate'!$F371</f>
        <v>#VALUE!</v>
      </c>
      <c r="H371" s="54" t="e">
        <f>'Standard Cost Estimate'!$G371/G$500</f>
        <v>#VALUE!</v>
      </c>
      <c r="I371" s="52" t="e">
        <f>Table1[[#This Row],[Low Bidder 
or CM/GC]]</f>
        <v>#VALUE!</v>
      </c>
      <c r="J371" s="53" t="e">
        <f>'Standard Cost Estimate'!$I371*'Standard Cost Estimate'!$D371</f>
        <v>#VALUE!</v>
      </c>
      <c r="K371" s="55" t="e">
        <f>'Standard Cost Estimate'!$J371/J$500</f>
        <v>#VALUE!</v>
      </c>
      <c r="L371" s="52" t="e">
        <f>TRIMMEAN(Table1[[#This Row],[Low Bidder 
or CM/GC]:[Bidder 23]],2/COUNT(Table1[[#This Row],[Low Bidder 
or CM/GC]:[Bidder 23]]))</f>
        <v>#VALUE!</v>
      </c>
      <c r="M371" s="53" t="e">
        <f>IF('Standard Cost Estimate'!$D371=0,0,'Standard Cost Estimate'!$D371*'Standard Cost Estimate'!$L371)</f>
        <v>#VALUE!</v>
      </c>
      <c r="N371" s="54" t="e">
        <f>'Standard Cost Estimate'!$M371/M$500</f>
        <v>#VALUE!</v>
      </c>
      <c r="O371" s="78" t="e">
        <f>MIN(Table1[[#This Row],[Low Bidder 
or CM/GC]:[Bidder 23]])*D371</f>
        <v>#VALUE!</v>
      </c>
      <c r="P371" s="65" t="e">
        <f>Table2[[#This Row],[LB
Amount]]</f>
        <v>#VALUE!</v>
      </c>
      <c r="Q371" s="79" t="e">
        <f>MAX(Table1[[#This Row],[Low Bidder 
or CM/GC]:[Bidder 23]])*D371</f>
        <v>#VALUE!</v>
      </c>
      <c r="R371" s="33" t="e">
        <f>('Standard Cost Estimate'!$J371-'Standard Cost Estimate'!$G371)/'Standard Cost Estimate'!$G371</f>
        <v>#VALUE!</v>
      </c>
      <c r="S371" s="32" t="e">
        <f>('Standard Cost Estimate'!$J371-'Standard Cost Estimate'!$M371)/'Standard Cost Estimate'!$M371</f>
        <v>#VALUE!</v>
      </c>
      <c r="T371" s="31" t="e">
        <f>'Standard Cost Estimate'!$J371-'Standard Cost Estimate'!$G371</f>
        <v>#VALUE!</v>
      </c>
      <c r="U371" s="28" t="e">
        <f>RANK('Standard Cost Estimate'!$J371,'Standard Cost Estimate'!$J$3:$J$499)</f>
        <v>#VALUE!</v>
      </c>
      <c r="V371" s="34" t="e">
        <f>LARGE('Standard Cost Estimate'!$J$3:$J$499,COUNT(J$3:'Standard Cost Estimate'!$J371))+IF(ISNUMBER(V370),V370,0)</f>
        <v>#VALUE!</v>
      </c>
      <c r="W371" s="28" t="e">
        <f>IF(V371/J$500&lt;0.8,COUNT(V$3:V371)+1,1)</f>
        <v>#VALUE!</v>
      </c>
      <c r="X371" s="35" t="e">
        <f>IF('Standard Cost Estimate'!$U371&lt;=MAX('Standard Cost Estimate'!$W$3:$W$499),"YES","NO")</f>
        <v>#VALUE!</v>
      </c>
      <c r="Y371" s="36" t="e">
        <f>IF(AND('Standard Cost Estimate'!$X371="YES",OR('Standard Cost Estimate'!$R371&gt;0.2,'Standard Cost Estimate'!$R371&lt;-0.2)),"ANALYZE"," ")</f>
        <v>#VALUE!</v>
      </c>
      <c r="Z371" s="72" t="e">
        <f>IF(AND('Standard Cost Estimate'!$X371="YES",OR('Standard Cost Estimate'!$S371&gt;0.2,'Standard Cost Estimate'!$S371&lt;-0.2)),"ANALYZE"," ")</f>
        <v>#VALUE!</v>
      </c>
      <c r="AA371" s="67" t="e">
        <f>RANK('Standard Cost Estimate'!$G371,'Standard Cost Estimate'!$G$3:$G$499)</f>
        <v>#VALUE!</v>
      </c>
      <c r="AB371" s="68" t="e">
        <f>LARGE('Standard Cost Estimate'!$G$3:$G$499,COUNT(G$3:'Standard Cost Estimate'!$G371))+IF(ISNUMBER(AB370),AB370,0)</f>
        <v>#VALUE!</v>
      </c>
      <c r="AC371" s="67" t="e">
        <f>IF(AB371/G$500&lt;0.8,COUNT(V$3:V371)+1,1)</f>
        <v>#VALUE!</v>
      </c>
      <c r="AD371" s="93" t="e">
        <f>IF('Standard Cost Estimate'!$AA371&lt;=MAX('Standard Cost Estimate'!$AC$3:$AC$499),"YES","NO")</f>
        <v>#VALUE!</v>
      </c>
      <c r="AE371" s="94" t="e">
        <f>IF(AND('Standard Cost Estimate'!$AD371="YES",ABS('Standard Cost Estimate'!$R371)&gt;0.2),"ANALYZE"," ")</f>
        <v>#VALUE!</v>
      </c>
      <c r="AF371" s="77"/>
    </row>
    <row r="372" spans="1:32" ht="15" thickBot="1" x14ac:dyDescent="0.4">
      <c r="A372" s="50" t="e">
        <f>Table1[[#This Row],[Item Line Number]]</f>
        <v>#VALUE!</v>
      </c>
      <c r="B372" s="50" t="e">
        <f>Table1[[#This Row],[Item Number]]</f>
        <v>#VALUE!</v>
      </c>
      <c r="C372" s="51" t="e">
        <f>Table1[[#This Row],[Item Description]]</f>
        <v>#VALUE!</v>
      </c>
      <c r="D372" s="50" t="e">
        <f>Table1[[#This Row],[Quantity]]</f>
        <v>#VALUE!</v>
      </c>
      <c r="E372" s="50" t="e">
        <f>Table1[[#This Row],[Units]]</f>
        <v>#VALUE!</v>
      </c>
      <c r="F372" s="52" t="e">
        <f>Table1[[#This Row],[Engineer''s Estimate (EE)]]</f>
        <v>#VALUE!</v>
      </c>
      <c r="G372" s="53" t="e">
        <f>'Standard Cost Estimate'!$D372*'Standard Cost Estimate'!$F372</f>
        <v>#VALUE!</v>
      </c>
      <c r="H372" s="54" t="e">
        <f>'Standard Cost Estimate'!$G372/G$500</f>
        <v>#VALUE!</v>
      </c>
      <c r="I372" s="52" t="e">
        <f>Table1[[#This Row],[Low Bidder 
or CM/GC]]</f>
        <v>#VALUE!</v>
      </c>
      <c r="J372" s="53" t="e">
        <f>'Standard Cost Estimate'!$I372*'Standard Cost Estimate'!$D372</f>
        <v>#VALUE!</v>
      </c>
      <c r="K372" s="55" t="e">
        <f>'Standard Cost Estimate'!$J372/J$500</f>
        <v>#VALUE!</v>
      </c>
      <c r="L372" s="52" t="e">
        <f>TRIMMEAN(Table1[[#This Row],[Low Bidder 
or CM/GC]:[Bidder 23]],2/COUNT(Table1[[#This Row],[Low Bidder 
or CM/GC]:[Bidder 23]]))</f>
        <v>#VALUE!</v>
      </c>
      <c r="M372" s="53" t="e">
        <f>IF('Standard Cost Estimate'!$D372=0,0,'Standard Cost Estimate'!$D372*'Standard Cost Estimate'!$L372)</f>
        <v>#VALUE!</v>
      </c>
      <c r="N372" s="54" t="e">
        <f>'Standard Cost Estimate'!$M372/M$500</f>
        <v>#VALUE!</v>
      </c>
      <c r="O372" s="78" t="e">
        <f>MIN(Table1[[#This Row],[Low Bidder 
or CM/GC]:[Bidder 23]])*D372</f>
        <v>#VALUE!</v>
      </c>
      <c r="P372" s="65" t="e">
        <f>Table2[[#This Row],[LB
Amount]]</f>
        <v>#VALUE!</v>
      </c>
      <c r="Q372" s="79" t="e">
        <f>MAX(Table1[[#This Row],[Low Bidder 
or CM/GC]:[Bidder 23]])*D372</f>
        <v>#VALUE!</v>
      </c>
      <c r="R372" s="33" t="e">
        <f>('Standard Cost Estimate'!$J372-'Standard Cost Estimate'!$G372)/'Standard Cost Estimate'!$G372</f>
        <v>#VALUE!</v>
      </c>
      <c r="S372" s="32" t="e">
        <f>('Standard Cost Estimate'!$J372-'Standard Cost Estimate'!$M372)/'Standard Cost Estimate'!$M372</f>
        <v>#VALUE!</v>
      </c>
      <c r="T372" s="31" t="e">
        <f>'Standard Cost Estimate'!$J372-'Standard Cost Estimate'!$G372</f>
        <v>#VALUE!</v>
      </c>
      <c r="U372" s="28" t="e">
        <f>RANK('Standard Cost Estimate'!$J372,'Standard Cost Estimate'!$J$3:$J$499)</f>
        <v>#VALUE!</v>
      </c>
      <c r="V372" s="34" t="e">
        <f>LARGE('Standard Cost Estimate'!$J$3:$J$499,COUNT(J$3:'Standard Cost Estimate'!$J372))+IF(ISNUMBER(V371),V371,0)</f>
        <v>#VALUE!</v>
      </c>
      <c r="W372" s="28" t="e">
        <f>IF(V372/J$500&lt;0.8,COUNT(V$3:V372)+1,1)</f>
        <v>#VALUE!</v>
      </c>
      <c r="X372" s="35" t="e">
        <f>IF('Standard Cost Estimate'!$U372&lt;=MAX('Standard Cost Estimate'!$W$3:$W$499),"YES","NO")</f>
        <v>#VALUE!</v>
      </c>
      <c r="Y372" s="36" t="e">
        <f>IF(AND('Standard Cost Estimate'!$X372="YES",OR('Standard Cost Estimate'!$R372&gt;0.2,'Standard Cost Estimate'!$R372&lt;-0.2)),"ANALYZE"," ")</f>
        <v>#VALUE!</v>
      </c>
      <c r="Z372" s="72" t="e">
        <f>IF(AND('Standard Cost Estimate'!$X372="YES",OR('Standard Cost Estimate'!$S372&gt;0.2,'Standard Cost Estimate'!$S372&lt;-0.2)),"ANALYZE"," ")</f>
        <v>#VALUE!</v>
      </c>
      <c r="AA372" s="67" t="e">
        <f>RANK('Standard Cost Estimate'!$G372,'Standard Cost Estimate'!$G$3:$G$499)</f>
        <v>#VALUE!</v>
      </c>
      <c r="AB372" s="68" t="e">
        <f>LARGE('Standard Cost Estimate'!$G$3:$G$499,COUNT(G$3:'Standard Cost Estimate'!$G372))+IF(ISNUMBER(AB371),AB371,0)</f>
        <v>#VALUE!</v>
      </c>
      <c r="AC372" s="67" t="e">
        <f>IF(AB372/G$500&lt;0.8,COUNT(V$3:V372)+1,1)</f>
        <v>#VALUE!</v>
      </c>
      <c r="AD372" s="93" t="e">
        <f>IF('Standard Cost Estimate'!$AA372&lt;=MAX('Standard Cost Estimate'!$AC$3:$AC$499),"YES","NO")</f>
        <v>#VALUE!</v>
      </c>
      <c r="AE372" s="94" t="e">
        <f>IF(AND('Standard Cost Estimate'!$AD372="YES",ABS('Standard Cost Estimate'!$R372)&gt;0.2),"ANALYZE"," ")</f>
        <v>#VALUE!</v>
      </c>
      <c r="AF372" s="77"/>
    </row>
    <row r="373" spans="1:32" ht="15" thickBot="1" x14ac:dyDescent="0.4">
      <c r="A373" s="50" t="e">
        <f>Table1[[#This Row],[Item Line Number]]</f>
        <v>#VALUE!</v>
      </c>
      <c r="B373" s="50" t="e">
        <f>Table1[[#This Row],[Item Number]]</f>
        <v>#VALUE!</v>
      </c>
      <c r="C373" s="51" t="e">
        <f>Table1[[#This Row],[Item Description]]</f>
        <v>#VALUE!</v>
      </c>
      <c r="D373" s="50" t="e">
        <f>Table1[[#This Row],[Quantity]]</f>
        <v>#VALUE!</v>
      </c>
      <c r="E373" s="50" t="e">
        <f>Table1[[#This Row],[Units]]</f>
        <v>#VALUE!</v>
      </c>
      <c r="F373" s="52" t="e">
        <f>Table1[[#This Row],[Engineer''s Estimate (EE)]]</f>
        <v>#VALUE!</v>
      </c>
      <c r="G373" s="53" t="e">
        <f>'Standard Cost Estimate'!$D373*'Standard Cost Estimate'!$F373</f>
        <v>#VALUE!</v>
      </c>
      <c r="H373" s="54" t="e">
        <f>'Standard Cost Estimate'!$G373/G$500</f>
        <v>#VALUE!</v>
      </c>
      <c r="I373" s="52" t="e">
        <f>Table1[[#This Row],[Low Bidder 
or CM/GC]]</f>
        <v>#VALUE!</v>
      </c>
      <c r="J373" s="53" t="e">
        <f>'Standard Cost Estimate'!$I373*'Standard Cost Estimate'!$D373</f>
        <v>#VALUE!</v>
      </c>
      <c r="K373" s="55" t="e">
        <f>'Standard Cost Estimate'!$J373/J$500</f>
        <v>#VALUE!</v>
      </c>
      <c r="L373" s="52" t="e">
        <f>TRIMMEAN(Table1[[#This Row],[Low Bidder 
or CM/GC]:[Bidder 23]],2/COUNT(Table1[[#This Row],[Low Bidder 
or CM/GC]:[Bidder 23]]))</f>
        <v>#VALUE!</v>
      </c>
      <c r="M373" s="53" t="e">
        <f>IF('Standard Cost Estimate'!$D373=0,0,'Standard Cost Estimate'!$D373*'Standard Cost Estimate'!$L373)</f>
        <v>#VALUE!</v>
      </c>
      <c r="N373" s="54" t="e">
        <f>'Standard Cost Estimate'!$M373/M$500</f>
        <v>#VALUE!</v>
      </c>
      <c r="O373" s="78" t="e">
        <f>MIN(Table1[[#This Row],[Low Bidder 
or CM/GC]:[Bidder 23]])*D373</f>
        <v>#VALUE!</v>
      </c>
      <c r="P373" s="65" t="e">
        <f>Table2[[#This Row],[LB
Amount]]</f>
        <v>#VALUE!</v>
      </c>
      <c r="Q373" s="79" t="e">
        <f>MAX(Table1[[#This Row],[Low Bidder 
or CM/GC]:[Bidder 23]])*D373</f>
        <v>#VALUE!</v>
      </c>
      <c r="R373" s="33" t="e">
        <f>('Standard Cost Estimate'!$J373-'Standard Cost Estimate'!$G373)/'Standard Cost Estimate'!$G373</f>
        <v>#VALUE!</v>
      </c>
      <c r="S373" s="32" t="e">
        <f>('Standard Cost Estimate'!$J373-'Standard Cost Estimate'!$M373)/'Standard Cost Estimate'!$M373</f>
        <v>#VALUE!</v>
      </c>
      <c r="T373" s="31" t="e">
        <f>'Standard Cost Estimate'!$J373-'Standard Cost Estimate'!$G373</f>
        <v>#VALUE!</v>
      </c>
      <c r="U373" s="28" t="e">
        <f>RANK('Standard Cost Estimate'!$J373,'Standard Cost Estimate'!$J$3:$J$499)</f>
        <v>#VALUE!</v>
      </c>
      <c r="V373" s="34" t="e">
        <f>LARGE('Standard Cost Estimate'!$J$3:$J$499,COUNT(J$3:'Standard Cost Estimate'!$J373))+IF(ISNUMBER(V372),V372,0)</f>
        <v>#VALUE!</v>
      </c>
      <c r="W373" s="28" t="e">
        <f>IF(V373/J$500&lt;0.8,COUNT(V$3:V373)+1,1)</f>
        <v>#VALUE!</v>
      </c>
      <c r="X373" s="35" t="e">
        <f>IF('Standard Cost Estimate'!$U373&lt;=MAX('Standard Cost Estimate'!$W$3:$W$499),"YES","NO")</f>
        <v>#VALUE!</v>
      </c>
      <c r="Y373" s="36" t="e">
        <f>IF(AND('Standard Cost Estimate'!$X373="YES",OR('Standard Cost Estimate'!$R373&gt;0.2,'Standard Cost Estimate'!$R373&lt;-0.2)),"ANALYZE"," ")</f>
        <v>#VALUE!</v>
      </c>
      <c r="Z373" s="72" t="e">
        <f>IF(AND('Standard Cost Estimate'!$X373="YES",OR('Standard Cost Estimate'!$S373&gt;0.2,'Standard Cost Estimate'!$S373&lt;-0.2)),"ANALYZE"," ")</f>
        <v>#VALUE!</v>
      </c>
      <c r="AA373" s="67" t="e">
        <f>RANK('Standard Cost Estimate'!$G373,'Standard Cost Estimate'!$G$3:$G$499)</f>
        <v>#VALUE!</v>
      </c>
      <c r="AB373" s="68" t="e">
        <f>LARGE('Standard Cost Estimate'!$G$3:$G$499,COUNT(G$3:'Standard Cost Estimate'!$G373))+IF(ISNUMBER(AB372),AB372,0)</f>
        <v>#VALUE!</v>
      </c>
      <c r="AC373" s="67" t="e">
        <f>IF(AB373/G$500&lt;0.8,COUNT(V$3:V373)+1,1)</f>
        <v>#VALUE!</v>
      </c>
      <c r="AD373" s="93" t="e">
        <f>IF('Standard Cost Estimate'!$AA373&lt;=MAX('Standard Cost Estimate'!$AC$3:$AC$499),"YES","NO")</f>
        <v>#VALUE!</v>
      </c>
      <c r="AE373" s="94" t="e">
        <f>IF(AND('Standard Cost Estimate'!$AD373="YES",ABS('Standard Cost Estimate'!$R373)&gt;0.2),"ANALYZE"," ")</f>
        <v>#VALUE!</v>
      </c>
      <c r="AF373" s="77"/>
    </row>
    <row r="374" spans="1:32" ht="15" thickBot="1" x14ac:dyDescent="0.4">
      <c r="A374" s="50" t="e">
        <f>Table1[[#This Row],[Item Line Number]]</f>
        <v>#VALUE!</v>
      </c>
      <c r="B374" s="50" t="e">
        <f>Table1[[#This Row],[Item Number]]</f>
        <v>#VALUE!</v>
      </c>
      <c r="C374" s="51" t="e">
        <f>Table1[[#This Row],[Item Description]]</f>
        <v>#VALUE!</v>
      </c>
      <c r="D374" s="50" t="e">
        <f>Table1[[#This Row],[Quantity]]</f>
        <v>#VALUE!</v>
      </c>
      <c r="E374" s="50" t="e">
        <f>Table1[[#This Row],[Units]]</f>
        <v>#VALUE!</v>
      </c>
      <c r="F374" s="52" t="e">
        <f>Table1[[#This Row],[Engineer''s Estimate (EE)]]</f>
        <v>#VALUE!</v>
      </c>
      <c r="G374" s="53" t="e">
        <f>'Standard Cost Estimate'!$D374*'Standard Cost Estimate'!$F374</f>
        <v>#VALUE!</v>
      </c>
      <c r="H374" s="54" t="e">
        <f>'Standard Cost Estimate'!$G374/G$500</f>
        <v>#VALUE!</v>
      </c>
      <c r="I374" s="52" t="e">
        <f>Table1[[#This Row],[Low Bidder 
or CM/GC]]</f>
        <v>#VALUE!</v>
      </c>
      <c r="J374" s="53" t="e">
        <f>'Standard Cost Estimate'!$I374*'Standard Cost Estimate'!$D374</f>
        <v>#VALUE!</v>
      </c>
      <c r="K374" s="55" t="e">
        <f>'Standard Cost Estimate'!$J374/J$500</f>
        <v>#VALUE!</v>
      </c>
      <c r="L374" s="52" t="e">
        <f>TRIMMEAN(Table1[[#This Row],[Low Bidder 
or CM/GC]:[Bidder 23]],2/COUNT(Table1[[#This Row],[Low Bidder 
or CM/GC]:[Bidder 23]]))</f>
        <v>#VALUE!</v>
      </c>
      <c r="M374" s="53" t="e">
        <f>IF('Standard Cost Estimate'!$D374=0,0,'Standard Cost Estimate'!$D374*'Standard Cost Estimate'!$L374)</f>
        <v>#VALUE!</v>
      </c>
      <c r="N374" s="54" t="e">
        <f>'Standard Cost Estimate'!$M374/M$500</f>
        <v>#VALUE!</v>
      </c>
      <c r="O374" s="78" t="e">
        <f>MIN(Table1[[#This Row],[Low Bidder 
or CM/GC]:[Bidder 23]])*D374</f>
        <v>#VALUE!</v>
      </c>
      <c r="P374" s="65" t="e">
        <f>Table2[[#This Row],[LB
Amount]]</f>
        <v>#VALUE!</v>
      </c>
      <c r="Q374" s="79" t="e">
        <f>MAX(Table1[[#This Row],[Low Bidder 
or CM/GC]:[Bidder 23]])*D374</f>
        <v>#VALUE!</v>
      </c>
      <c r="R374" s="33" t="e">
        <f>('Standard Cost Estimate'!$J374-'Standard Cost Estimate'!$G374)/'Standard Cost Estimate'!$G374</f>
        <v>#VALUE!</v>
      </c>
      <c r="S374" s="32" t="e">
        <f>('Standard Cost Estimate'!$J374-'Standard Cost Estimate'!$M374)/'Standard Cost Estimate'!$M374</f>
        <v>#VALUE!</v>
      </c>
      <c r="T374" s="31" t="e">
        <f>'Standard Cost Estimate'!$J374-'Standard Cost Estimate'!$G374</f>
        <v>#VALUE!</v>
      </c>
      <c r="U374" s="28" t="e">
        <f>RANK('Standard Cost Estimate'!$J374,'Standard Cost Estimate'!$J$3:$J$499)</f>
        <v>#VALUE!</v>
      </c>
      <c r="V374" s="34" t="e">
        <f>LARGE('Standard Cost Estimate'!$J$3:$J$499,COUNT(J$3:'Standard Cost Estimate'!$J374))+IF(ISNUMBER(V373),V373,0)</f>
        <v>#VALUE!</v>
      </c>
      <c r="W374" s="28" t="e">
        <f>IF(V374/J$500&lt;0.8,COUNT(V$3:V374)+1,1)</f>
        <v>#VALUE!</v>
      </c>
      <c r="X374" s="35" t="e">
        <f>IF('Standard Cost Estimate'!$U374&lt;=MAX('Standard Cost Estimate'!$W$3:$W$499),"YES","NO")</f>
        <v>#VALUE!</v>
      </c>
      <c r="Y374" s="36" t="e">
        <f>IF(AND('Standard Cost Estimate'!$X374="YES",OR('Standard Cost Estimate'!$R374&gt;0.2,'Standard Cost Estimate'!$R374&lt;-0.2)),"ANALYZE"," ")</f>
        <v>#VALUE!</v>
      </c>
      <c r="Z374" s="72" t="e">
        <f>IF(AND('Standard Cost Estimate'!$X374="YES",OR('Standard Cost Estimate'!$S374&gt;0.2,'Standard Cost Estimate'!$S374&lt;-0.2)),"ANALYZE"," ")</f>
        <v>#VALUE!</v>
      </c>
      <c r="AA374" s="67" t="e">
        <f>RANK('Standard Cost Estimate'!$G374,'Standard Cost Estimate'!$G$3:$G$499)</f>
        <v>#VALUE!</v>
      </c>
      <c r="AB374" s="68" t="e">
        <f>LARGE('Standard Cost Estimate'!$G$3:$G$499,COUNT(G$3:'Standard Cost Estimate'!$G374))+IF(ISNUMBER(AB373),AB373,0)</f>
        <v>#VALUE!</v>
      </c>
      <c r="AC374" s="67" t="e">
        <f>IF(AB374/G$500&lt;0.8,COUNT(V$3:V374)+1,1)</f>
        <v>#VALUE!</v>
      </c>
      <c r="AD374" s="93" t="e">
        <f>IF('Standard Cost Estimate'!$AA374&lt;=MAX('Standard Cost Estimate'!$AC$3:$AC$499),"YES","NO")</f>
        <v>#VALUE!</v>
      </c>
      <c r="AE374" s="94" t="e">
        <f>IF(AND('Standard Cost Estimate'!$AD374="YES",ABS('Standard Cost Estimate'!$R374)&gt;0.2),"ANALYZE"," ")</f>
        <v>#VALUE!</v>
      </c>
      <c r="AF374" s="77"/>
    </row>
    <row r="375" spans="1:32" ht="15" thickBot="1" x14ac:dyDescent="0.4">
      <c r="A375" s="50" t="e">
        <f>Table1[[#This Row],[Item Line Number]]</f>
        <v>#VALUE!</v>
      </c>
      <c r="B375" s="50" t="e">
        <f>Table1[[#This Row],[Item Number]]</f>
        <v>#VALUE!</v>
      </c>
      <c r="C375" s="51" t="e">
        <f>Table1[[#This Row],[Item Description]]</f>
        <v>#VALUE!</v>
      </c>
      <c r="D375" s="50" t="e">
        <f>Table1[[#This Row],[Quantity]]</f>
        <v>#VALUE!</v>
      </c>
      <c r="E375" s="50" t="e">
        <f>Table1[[#This Row],[Units]]</f>
        <v>#VALUE!</v>
      </c>
      <c r="F375" s="52" t="e">
        <f>Table1[[#This Row],[Engineer''s Estimate (EE)]]</f>
        <v>#VALUE!</v>
      </c>
      <c r="G375" s="53" t="e">
        <f>'Standard Cost Estimate'!$D375*'Standard Cost Estimate'!$F375</f>
        <v>#VALUE!</v>
      </c>
      <c r="H375" s="54" t="e">
        <f>'Standard Cost Estimate'!$G375/G$500</f>
        <v>#VALUE!</v>
      </c>
      <c r="I375" s="52" t="e">
        <f>Table1[[#This Row],[Low Bidder 
or CM/GC]]</f>
        <v>#VALUE!</v>
      </c>
      <c r="J375" s="53" t="e">
        <f>'Standard Cost Estimate'!$I375*'Standard Cost Estimate'!$D375</f>
        <v>#VALUE!</v>
      </c>
      <c r="K375" s="55" t="e">
        <f>'Standard Cost Estimate'!$J375/J$500</f>
        <v>#VALUE!</v>
      </c>
      <c r="L375" s="52" t="e">
        <f>TRIMMEAN(Table1[[#This Row],[Low Bidder 
or CM/GC]:[Bidder 23]],2/COUNT(Table1[[#This Row],[Low Bidder 
or CM/GC]:[Bidder 23]]))</f>
        <v>#VALUE!</v>
      </c>
      <c r="M375" s="53" t="e">
        <f>IF('Standard Cost Estimate'!$D375=0,0,'Standard Cost Estimate'!$D375*'Standard Cost Estimate'!$L375)</f>
        <v>#VALUE!</v>
      </c>
      <c r="N375" s="54" t="e">
        <f>'Standard Cost Estimate'!$M375/M$500</f>
        <v>#VALUE!</v>
      </c>
      <c r="O375" s="78" t="e">
        <f>MIN(Table1[[#This Row],[Low Bidder 
or CM/GC]:[Bidder 23]])*D375</f>
        <v>#VALUE!</v>
      </c>
      <c r="P375" s="65" t="e">
        <f>Table2[[#This Row],[LB
Amount]]</f>
        <v>#VALUE!</v>
      </c>
      <c r="Q375" s="79" t="e">
        <f>MAX(Table1[[#This Row],[Low Bidder 
or CM/GC]:[Bidder 23]])*D375</f>
        <v>#VALUE!</v>
      </c>
      <c r="R375" s="33" t="e">
        <f>('Standard Cost Estimate'!$J375-'Standard Cost Estimate'!$G375)/'Standard Cost Estimate'!$G375</f>
        <v>#VALUE!</v>
      </c>
      <c r="S375" s="32" t="e">
        <f>('Standard Cost Estimate'!$J375-'Standard Cost Estimate'!$M375)/'Standard Cost Estimate'!$M375</f>
        <v>#VALUE!</v>
      </c>
      <c r="T375" s="31" t="e">
        <f>'Standard Cost Estimate'!$J375-'Standard Cost Estimate'!$G375</f>
        <v>#VALUE!</v>
      </c>
      <c r="U375" s="28" t="e">
        <f>RANK('Standard Cost Estimate'!$J375,'Standard Cost Estimate'!$J$3:$J$499)</f>
        <v>#VALUE!</v>
      </c>
      <c r="V375" s="34" t="e">
        <f>LARGE('Standard Cost Estimate'!$J$3:$J$499,COUNT(J$3:'Standard Cost Estimate'!$J375))+IF(ISNUMBER(V374),V374,0)</f>
        <v>#VALUE!</v>
      </c>
      <c r="W375" s="28" t="e">
        <f>IF(V375/J$500&lt;0.8,COUNT(V$3:V375)+1,1)</f>
        <v>#VALUE!</v>
      </c>
      <c r="X375" s="35" t="e">
        <f>IF('Standard Cost Estimate'!$U375&lt;=MAX('Standard Cost Estimate'!$W$3:$W$499),"YES","NO")</f>
        <v>#VALUE!</v>
      </c>
      <c r="Y375" s="36" t="e">
        <f>IF(AND('Standard Cost Estimate'!$X375="YES",OR('Standard Cost Estimate'!$R375&gt;0.2,'Standard Cost Estimate'!$R375&lt;-0.2)),"ANALYZE"," ")</f>
        <v>#VALUE!</v>
      </c>
      <c r="Z375" s="72" t="e">
        <f>IF(AND('Standard Cost Estimate'!$X375="YES",OR('Standard Cost Estimate'!$S375&gt;0.2,'Standard Cost Estimate'!$S375&lt;-0.2)),"ANALYZE"," ")</f>
        <v>#VALUE!</v>
      </c>
      <c r="AA375" s="67" t="e">
        <f>RANK('Standard Cost Estimate'!$G375,'Standard Cost Estimate'!$G$3:$G$499)</f>
        <v>#VALUE!</v>
      </c>
      <c r="AB375" s="68" t="e">
        <f>LARGE('Standard Cost Estimate'!$G$3:$G$499,COUNT(G$3:'Standard Cost Estimate'!$G375))+IF(ISNUMBER(AB374),AB374,0)</f>
        <v>#VALUE!</v>
      </c>
      <c r="AC375" s="67" t="e">
        <f>IF(AB375/G$500&lt;0.8,COUNT(V$3:V375)+1,1)</f>
        <v>#VALUE!</v>
      </c>
      <c r="AD375" s="93" t="e">
        <f>IF('Standard Cost Estimate'!$AA375&lt;=MAX('Standard Cost Estimate'!$AC$3:$AC$499),"YES","NO")</f>
        <v>#VALUE!</v>
      </c>
      <c r="AE375" s="94" t="e">
        <f>IF(AND('Standard Cost Estimate'!$AD375="YES",ABS('Standard Cost Estimate'!$R375)&gt;0.2),"ANALYZE"," ")</f>
        <v>#VALUE!</v>
      </c>
      <c r="AF375" s="77"/>
    </row>
    <row r="376" spans="1:32" ht="15" thickBot="1" x14ac:dyDescent="0.4">
      <c r="A376" s="50" t="e">
        <f>Table1[[#This Row],[Item Line Number]]</f>
        <v>#VALUE!</v>
      </c>
      <c r="B376" s="50" t="e">
        <f>Table1[[#This Row],[Item Number]]</f>
        <v>#VALUE!</v>
      </c>
      <c r="C376" s="51" t="e">
        <f>Table1[[#This Row],[Item Description]]</f>
        <v>#VALUE!</v>
      </c>
      <c r="D376" s="50" t="e">
        <f>Table1[[#This Row],[Quantity]]</f>
        <v>#VALUE!</v>
      </c>
      <c r="E376" s="50" t="e">
        <f>Table1[[#This Row],[Units]]</f>
        <v>#VALUE!</v>
      </c>
      <c r="F376" s="52" t="e">
        <f>Table1[[#This Row],[Engineer''s Estimate (EE)]]</f>
        <v>#VALUE!</v>
      </c>
      <c r="G376" s="53" t="e">
        <f>'Standard Cost Estimate'!$D376*'Standard Cost Estimate'!$F376</f>
        <v>#VALUE!</v>
      </c>
      <c r="H376" s="54" t="e">
        <f>'Standard Cost Estimate'!$G376/G$500</f>
        <v>#VALUE!</v>
      </c>
      <c r="I376" s="52" t="e">
        <f>Table1[[#This Row],[Low Bidder 
or CM/GC]]</f>
        <v>#VALUE!</v>
      </c>
      <c r="J376" s="53" t="e">
        <f>'Standard Cost Estimate'!$I376*'Standard Cost Estimate'!$D376</f>
        <v>#VALUE!</v>
      </c>
      <c r="K376" s="55" t="e">
        <f>'Standard Cost Estimate'!$J376/J$500</f>
        <v>#VALUE!</v>
      </c>
      <c r="L376" s="52" t="e">
        <f>TRIMMEAN(Table1[[#This Row],[Low Bidder 
or CM/GC]:[Bidder 23]],2/COUNT(Table1[[#This Row],[Low Bidder 
or CM/GC]:[Bidder 23]]))</f>
        <v>#VALUE!</v>
      </c>
      <c r="M376" s="53" t="e">
        <f>IF('Standard Cost Estimate'!$D376=0,0,'Standard Cost Estimate'!$D376*'Standard Cost Estimate'!$L376)</f>
        <v>#VALUE!</v>
      </c>
      <c r="N376" s="54" t="e">
        <f>'Standard Cost Estimate'!$M376/M$500</f>
        <v>#VALUE!</v>
      </c>
      <c r="O376" s="78" t="e">
        <f>MIN(Table1[[#This Row],[Low Bidder 
or CM/GC]:[Bidder 23]])*D376</f>
        <v>#VALUE!</v>
      </c>
      <c r="P376" s="65" t="e">
        <f>Table2[[#This Row],[LB
Amount]]</f>
        <v>#VALUE!</v>
      </c>
      <c r="Q376" s="79" t="e">
        <f>MAX(Table1[[#This Row],[Low Bidder 
or CM/GC]:[Bidder 23]])*D376</f>
        <v>#VALUE!</v>
      </c>
      <c r="R376" s="33" t="e">
        <f>('Standard Cost Estimate'!$J376-'Standard Cost Estimate'!$G376)/'Standard Cost Estimate'!$G376</f>
        <v>#VALUE!</v>
      </c>
      <c r="S376" s="32" t="e">
        <f>('Standard Cost Estimate'!$J376-'Standard Cost Estimate'!$M376)/'Standard Cost Estimate'!$M376</f>
        <v>#VALUE!</v>
      </c>
      <c r="T376" s="31" t="e">
        <f>'Standard Cost Estimate'!$J376-'Standard Cost Estimate'!$G376</f>
        <v>#VALUE!</v>
      </c>
      <c r="U376" s="28" t="e">
        <f>RANK('Standard Cost Estimate'!$J376,'Standard Cost Estimate'!$J$3:$J$499)</f>
        <v>#VALUE!</v>
      </c>
      <c r="V376" s="34" t="e">
        <f>LARGE('Standard Cost Estimate'!$J$3:$J$499,COUNT(J$3:'Standard Cost Estimate'!$J376))+IF(ISNUMBER(V375),V375,0)</f>
        <v>#VALUE!</v>
      </c>
      <c r="W376" s="28" t="e">
        <f>IF(V376/J$500&lt;0.8,COUNT(V$3:V376)+1,1)</f>
        <v>#VALUE!</v>
      </c>
      <c r="X376" s="35" t="e">
        <f>IF('Standard Cost Estimate'!$U376&lt;=MAX('Standard Cost Estimate'!$W$3:$W$499),"YES","NO")</f>
        <v>#VALUE!</v>
      </c>
      <c r="Y376" s="36" t="e">
        <f>IF(AND('Standard Cost Estimate'!$X376="YES",OR('Standard Cost Estimate'!$R376&gt;0.2,'Standard Cost Estimate'!$R376&lt;-0.2)),"ANALYZE"," ")</f>
        <v>#VALUE!</v>
      </c>
      <c r="Z376" s="72" t="e">
        <f>IF(AND('Standard Cost Estimate'!$X376="YES",OR('Standard Cost Estimate'!$S376&gt;0.2,'Standard Cost Estimate'!$S376&lt;-0.2)),"ANALYZE"," ")</f>
        <v>#VALUE!</v>
      </c>
      <c r="AA376" s="67" t="e">
        <f>RANK('Standard Cost Estimate'!$G376,'Standard Cost Estimate'!$G$3:$G$499)</f>
        <v>#VALUE!</v>
      </c>
      <c r="AB376" s="68" t="e">
        <f>LARGE('Standard Cost Estimate'!$G$3:$G$499,COUNT(G$3:'Standard Cost Estimate'!$G376))+IF(ISNUMBER(AB375),AB375,0)</f>
        <v>#VALUE!</v>
      </c>
      <c r="AC376" s="67" t="e">
        <f>IF(AB376/G$500&lt;0.8,COUNT(V$3:V376)+1,1)</f>
        <v>#VALUE!</v>
      </c>
      <c r="AD376" s="93" t="e">
        <f>IF('Standard Cost Estimate'!$AA376&lt;=MAX('Standard Cost Estimate'!$AC$3:$AC$499),"YES","NO")</f>
        <v>#VALUE!</v>
      </c>
      <c r="AE376" s="94" t="e">
        <f>IF(AND('Standard Cost Estimate'!$AD376="YES",ABS('Standard Cost Estimate'!$R376)&gt;0.2),"ANALYZE"," ")</f>
        <v>#VALUE!</v>
      </c>
      <c r="AF376" s="77"/>
    </row>
    <row r="377" spans="1:32" ht="15" thickBot="1" x14ac:dyDescent="0.4">
      <c r="A377" s="50" t="e">
        <f>Table1[[#This Row],[Item Line Number]]</f>
        <v>#VALUE!</v>
      </c>
      <c r="B377" s="50" t="e">
        <f>Table1[[#This Row],[Item Number]]</f>
        <v>#VALUE!</v>
      </c>
      <c r="C377" s="51" t="e">
        <f>Table1[[#This Row],[Item Description]]</f>
        <v>#VALUE!</v>
      </c>
      <c r="D377" s="50" t="e">
        <f>Table1[[#This Row],[Quantity]]</f>
        <v>#VALUE!</v>
      </c>
      <c r="E377" s="50" t="e">
        <f>Table1[[#This Row],[Units]]</f>
        <v>#VALUE!</v>
      </c>
      <c r="F377" s="52" t="e">
        <f>Table1[[#This Row],[Engineer''s Estimate (EE)]]</f>
        <v>#VALUE!</v>
      </c>
      <c r="G377" s="53" t="e">
        <f>'Standard Cost Estimate'!$D377*'Standard Cost Estimate'!$F377</f>
        <v>#VALUE!</v>
      </c>
      <c r="H377" s="54" t="e">
        <f>'Standard Cost Estimate'!$G377/G$500</f>
        <v>#VALUE!</v>
      </c>
      <c r="I377" s="52" t="e">
        <f>Table1[[#This Row],[Low Bidder 
or CM/GC]]</f>
        <v>#VALUE!</v>
      </c>
      <c r="J377" s="53" t="e">
        <f>'Standard Cost Estimate'!$I377*'Standard Cost Estimate'!$D377</f>
        <v>#VALUE!</v>
      </c>
      <c r="K377" s="55" t="e">
        <f>'Standard Cost Estimate'!$J377/J$500</f>
        <v>#VALUE!</v>
      </c>
      <c r="L377" s="52" t="e">
        <f>TRIMMEAN(Table1[[#This Row],[Low Bidder 
or CM/GC]:[Bidder 23]],2/COUNT(Table1[[#This Row],[Low Bidder 
or CM/GC]:[Bidder 23]]))</f>
        <v>#VALUE!</v>
      </c>
      <c r="M377" s="53" t="e">
        <f>IF('Standard Cost Estimate'!$D377=0,0,'Standard Cost Estimate'!$D377*'Standard Cost Estimate'!$L377)</f>
        <v>#VALUE!</v>
      </c>
      <c r="N377" s="54" t="e">
        <f>'Standard Cost Estimate'!$M377/M$500</f>
        <v>#VALUE!</v>
      </c>
      <c r="O377" s="78" t="e">
        <f>MIN(Table1[[#This Row],[Low Bidder 
or CM/GC]:[Bidder 23]])*D377</f>
        <v>#VALUE!</v>
      </c>
      <c r="P377" s="65" t="e">
        <f>Table2[[#This Row],[LB
Amount]]</f>
        <v>#VALUE!</v>
      </c>
      <c r="Q377" s="79" t="e">
        <f>MAX(Table1[[#This Row],[Low Bidder 
or CM/GC]:[Bidder 23]])*D377</f>
        <v>#VALUE!</v>
      </c>
      <c r="R377" s="33" t="e">
        <f>('Standard Cost Estimate'!$J377-'Standard Cost Estimate'!$G377)/'Standard Cost Estimate'!$G377</f>
        <v>#VALUE!</v>
      </c>
      <c r="S377" s="32" t="e">
        <f>('Standard Cost Estimate'!$J377-'Standard Cost Estimate'!$M377)/'Standard Cost Estimate'!$M377</f>
        <v>#VALUE!</v>
      </c>
      <c r="T377" s="31" t="e">
        <f>'Standard Cost Estimate'!$J377-'Standard Cost Estimate'!$G377</f>
        <v>#VALUE!</v>
      </c>
      <c r="U377" s="28" t="e">
        <f>RANK('Standard Cost Estimate'!$J377,'Standard Cost Estimate'!$J$3:$J$499)</f>
        <v>#VALUE!</v>
      </c>
      <c r="V377" s="34" t="e">
        <f>LARGE('Standard Cost Estimate'!$J$3:$J$499,COUNT(J$3:'Standard Cost Estimate'!$J377))+IF(ISNUMBER(V376),V376,0)</f>
        <v>#VALUE!</v>
      </c>
      <c r="W377" s="28" t="e">
        <f>IF(V377/J$500&lt;0.8,COUNT(V$3:V377)+1,1)</f>
        <v>#VALUE!</v>
      </c>
      <c r="X377" s="35" t="e">
        <f>IF('Standard Cost Estimate'!$U377&lt;=MAX('Standard Cost Estimate'!$W$3:$W$499),"YES","NO")</f>
        <v>#VALUE!</v>
      </c>
      <c r="Y377" s="36" t="e">
        <f>IF(AND('Standard Cost Estimate'!$X377="YES",OR('Standard Cost Estimate'!$R377&gt;0.2,'Standard Cost Estimate'!$R377&lt;-0.2)),"ANALYZE"," ")</f>
        <v>#VALUE!</v>
      </c>
      <c r="Z377" s="72" t="e">
        <f>IF(AND('Standard Cost Estimate'!$X377="YES",OR('Standard Cost Estimate'!$S377&gt;0.2,'Standard Cost Estimate'!$S377&lt;-0.2)),"ANALYZE"," ")</f>
        <v>#VALUE!</v>
      </c>
      <c r="AA377" s="67" t="e">
        <f>RANK('Standard Cost Estimate'!$G377,'Standard Cost Estimate'!$G$3:$G$499)</f>
        <v>#VALUE!</v>
      </c>
      <c r="AB377" s="68" t="e">
        <f>LARGE('Standard Cost Estimate'!$G$3:$G$499,COUNT(G$3:'Standard Cost Estimate'!$G377))+IF(ISNUMBER(AB376),AB376,0)</f>
        <v>#VALUE!</v>
      </c>
      <c r="AC377" s="67" t="e">
        <f>IF(AB377/G$500&lt;0.8,COUNT(V$3:V377)+1,1)</f>
        <v>#VALUE!</v>
      </c>
      <c r="AD377" s="93" t="e">
        <f>IF('Standard Cost Estimate'!$AA377&lt;=MAX('Standard Cost Estimate'!$AC$3:$AC$499),"YES","NO")</f>
        <v>#VALUE!</v>
      </c>
      <c r="AE377" s="94" t="e">
        <f>IF(AND('Standard Cost Estimate'!$AD377="YES",ABS('Standard Cost Estimate'!$R377)&gt;0.2),"ANALYZE"," ")</f>
        <v>#VALUE!</v>
      </c>
      <c r="AF377" s="77"/>
    </row>
    <row r="378" spans="1:32" ht="15" thickBot="1" x14ac:dyDescent="0.4">
      <c r="A378" s="50" t="e">
        <f>Table1[[#This Row],[Item Line Number]]</f>
        <v>#VALUE!</v>
      </c>
      <c r="B378" s="50" t="e">
        <f>Table1[[#This Row],[Item Number]]</f>
        <v>#VALUE!</v>
      </c>
      <c r="C378" s="51" t="e">
        <f>Table1[[#This Row],[Item Description]]</f>
        <v>#VALUE!</v>
      </c>
      <c r="D378" s="50" t="e">
        <f>Table1[[#This Row],[Quantity]]</f>
        <v>#VALUE!</v>
      </c>
      <c r="E378" s="50" t="e">
        <f>Table1[[#This Row],[Units]]</f>
        <v>#VALUE!</v>
      </c>
      <c r="F378" s="52" t="e">
        <f>Table1[[#This Row],[Engineer''s Estimate (EE)]]</f>
        <v>#VALUE!</v>
      </c>
      <c r="G378" s="53" t="e">
        <f>'Standard Cost Estimate'!$D378*'Standard Cost Estimate'!$F378</f>
        <v>#VALUE!</v>
      </c>
      <c r="H378" s="54" t="e">
        <f>'Standard Cost Estimate'!$G378/G$500</f>
        <v>#VALUE!</v>
      </c>
      <c r="I378" s="52" t="e">
        <f>Table1[[#This Row],[Low Bidder 
or CM/GC]]</f>
        <v>#VALUE!</v>
      </c>
      <c r="J378" s="53" t="e">
        <f>'Standard Cost Estimate'!$I378*'Standard Cost Estimate'!$D378</f>
        <v>#VALUE!</v>
      </c>
      <c r="K378" s="55" t="e">
        <f>'Standard Cost Estimate'!$J378/J$500</f>
        <v>#VALUE!</v>
      </c>
      <c r="L378" s="52" t="e">
        <f>TRIMMEAN(Table1[[#This Row],[Low Bidder 
or CM/GC]:[Bidder 23]],2/COUNT(Table1[[#This Row],[Low Bidder 
or CM/GC]:[Bidder 23]]))</f>
        <v>#VALUE!</v>
      </c>
      <c r="M378" s="53" t="e">
        <f>IF('Standard Cost Estimate'!$D378=0,0,'Standard Cost Estimate'!$D378*'Standard Cost Estimate'!$L378)</f>
        <v>#VALUE!</v>
      </c>
      <c r="N378" s="54" t="e">
        <f>'Standard Cost Estimate'!$M378/M$500</f>
        <v>#VALUE!</v>
      </c>
      <c r="O378" s="78" t="e">
        <f>MIN(Table1[[#This Row],[Low Bidder 
or CM/GC]:[Bidder 23]])*D378</f>
        <v>#VALUE!</v>
      </c>
      <c r="P378" s="65" t="e">
        <f>Table2[[#This Row],[LB
Amount]]</f>
        <v>#VALUE!</v>
      </c>
      <c r="Q378" s="79" t="e">
        <f>MAX(Table1[[#This Row],[Low Bidder 
or CM/GC]:[Bidder 23]])*D378</f>
        <v>#VALUE!</v>
      </c>
      <c r="R378" s="33" t="e">
        <f>('Standard Cost Estimate'!$J378-'Standard Cost Estimate'!$G378)/'Standard Cost Estimate'!$G378</f>
        <v>#VALUE!</v>
      </c>
      <c r="S378" s="32" t="e">
        <f>('Standard Cost Estimate'!$J378-'Standard Cost Estimate'!$M378)/'Standard Cost Estimate'!$M378</f>
        <v>#VALUE!</v>
      </c>
      <c r="T378" s="31" t="e">
        <f>'Standard Cost Estimate'!$J378-'Standard Cost Estimate'!$G378</f>
        <v>#VALUE!</v>
      </c>
      <c r="U378" s="28" t="e">
        <f>RANK('Standard Cost Estimate'!$J378,'Standard Cost Estimate'!$J$3:$J$499)</f>
        <v>#VALUE!</v>
      </c>
      <c r="V378" s="34" t="e">
        <f>LARGE('Standard Cost Estimate'!$J$3:$J$499,COUNT(J$3:'Standard Cost Estimate'!$J378))+IF(ISNUMBER(V377),V377,0)</f>
        <v>#VALUE!</v>
      </c>
      <c r="W378" s="28" t="e">
        <f>IF(V378/J$500&lt;0.8,COUNT(V$3:V378)+1,1)</f>
        <v>#VALUE!</v>
      </c>
      <c r="X378" s="35" t="e">
        <f>IF('Standard Cost Estimate'!$U378&lt;=MAX('Standard Cost Estimate'!$W$3:$W$499),"YES","NO")</f>
        <v>#VALUE!</v>
      </c>
      <c r="Y378" s="36" t="e">
        <f>IF(AND('Standard Cost Estimate'!$X378="YES",OR('Standard Cost Estimate'!$R378&gt;0.2,'Standard Cost Estimate'!$R378&lt;-0.2)),"ANALYZE"," ")</f>
        <v>#VALUE!</v>
      </c>
      <c r="Z378" s="72" t="e">
        <f>IF(AND('Standard Cost Estimate'!$X378="YES",OR('Standard Cost Estimate'!$S378&gt;0.2,'Standard Cost Estimate'!$S378&lt;-0.2)),"ANALYZE"," ")</f>
        <v>#VALUE!</v>
      </c>
      <c r="AA378" s="67" t="e">
        <f>RANK('Standard Cost Estimate'!$G378,'Standard Cost Estimate'!$G$3:$G$499)</f>
        <v>#VALUE!</v>
      </c>
      <c r="AB378" s="68" t="e">
        <f>LARGE('Standard Cost Estimate'!$G$3:$G$499,COUNT(G$3:'Standard Cost Estimate'!$G378))+IF(ISNUMBER(AB377),AB377,0)</f>
        <v>#VALUE!</v>
      </c>
      <c r="AC378" s="67" t="e">
        <f>IF(AB378/G$500&lt;0.8,COUNT(V$3:V378)+1,1)</f>
        <v>#VALUE!</v>
      </c>
      <c r="AD378" s="93" t="e">
        <f>IF('Standard Cost Estimate'!$AA378&lt;=MAX('Standard Cost Estimate'!$AC$3:$AC$499),"YES","NO")</f>
        <v>#VALUE!</v>
      </c>
      <c r="AE378" s="94" t="e">
        <f>IF(AND('Standard Cost Estimate'!$AD378="YES",ABS('Standard Cost Estimate'!$R378)&gt;0.2),"ANALYZE"," ")</f>
        <v>#VALUE!</v>
      </c>
      <c r="AF378" s="77"/>
    </row>
    <row r="379" spans="1:32" ht="15" thickBot="1" x14ac:dyDescent="0.4">
      <c r="A379" s="50" t="e">
        <f>Table1[[#This Row],[Item Line Number]]</f>
        <v>#VALUE!</v>
      </c>
      <c r="B379" s="50" t="e">
        <f>Table1[[#This Row],[Item Number]]</f>
        <v>#VALUE!</v>
      </c>
      <c r="C379" s="51" t="e">
        <f>Table1[[#This Row],[Item Description]]</f>
        <v>#VALUE!</v>
      </c>
      <c r="D379" s="50" t="e">
        <f>Table1[[#This Row],[Quantity]]</f>
        <v>#VALUE!</v>
      </c>
      <c r="E379" s="50" t="e">
        <f>Table1[[#This Row],[Units]]</f>
        <v>#VALUE!</v>
      </c>
      <c r="F379" s="52" t="e">
        <f>Table1[[#This Row],[Engineer''s Estimate (EE)]]</f>
        <v>#VALUE!</v>
      </c>
      <c r="G379" s="53" t="e">
        <f>'Standard Cost Estimate'!$D379*'Standard Cost Estimate'!$F379</f>
        <v>#VALUE!</v>
      </c>
      <c r="H379" s="54" t="e">
        <f>'Standard Cost Estimate'!$G379/G$500</f>
        <v>#VALUE!</v>
      </c>
      <c r="I379" s="52" t="e">
        <f>Table1[[#This Row],[Low Bidder 
or CM/GC]]</f>
        <v>#VALUE!</v>
      </c>
      <c r="J379" s="53" t="e">
        <f>'Standard Cost Estimate'!$I379*'Standard Cost Estimate'!$D379</f>
        <v>#VALUE!</v>
      </c>
      <c r="K379" s="55" t="e">
        <f>'Standard Cost Estimate'!$J379/J$500</f>
        <v>#VALUE!</v>
      </c>
      <c r="L379" s="52" t="e">
        <f>TRIMMEAN(Table1[[#This Row],[Low Bidder 
or CM/GC]:[Bidder 23]],2/COUNT(Table1[[#This Row],[Low Bidder 
or CM/GC]:[Bidder 23]]))</f>
        <v>#VALUE!</v>
      </c>
      <c r="M379" s="53" t="e">
        <f>IF('Standard Cost Estimate'!$D379=0,0,'Standard Cost Estimate'!$D379*'Standard Cost Estimate'!$L379)</f>
        <v>#VALUE!</v>
      </c>
      <c r="N379" s="54" t="e">
        <f>'Standard Cost Estimate'!$M379/M$500</f>
        <v>#VALUE!</v>
      </c>
      <c r="O379" s="78" t="e">
        <f>MIN(Table1[[#This Row],[Low Bidder 
or CM/GC]:[Bidder 23]])*D379</f>
        <v>#VALUE!</v>
      </c>
      <c r="P379" s="65" t="e">
        <f>Table2[[#This Row],[LB
Amount]]</f>
        <v>#VALUE!</v>
      </c>
      <c r="Q379" s="79" t="e">
        <f>MAX(Table1[[#This Row],[Low Bidder 
or CM/GC]:[Bidder 23]])*D379</f>
        <v>#VALUE!</v>
      </c>
      <c r="R379" s="33" t="e">
        <f>('Standard Cost Estimate'!$J379-'Standard Cost Estimate'!$G379)/'Standard Cost Estimate'!$G379</f>
        <v>#VALUE!</v>
      </c>
      <c r="S379" s="32" t="e">
        <f>('Standard Cost Estimate'!$J379-'Standard Cost Estimate'!$M379)/'Standard Cost Estimate'!$M379</f>
        <v>#VALUE!</v>
      </c>
      <c r="T379" s="31" t="e">
        <f>'Standard Cost Estimate'!$J379-'Standard Cost Estimate'!$G379</f>
        <v>#VALUE!</v>
      </c>
      <c r="U379" s="28" t="e">
        <f>RANK('Standard Cost Estimate'!$J379,'Standard Cost Estimate'!$J$3:$J$499)</f>
        <v>#VALUE!</v>
      </c>
      <c r="V379" s="34" t="e">
        <f>LARGE('Standard Cost Estimate'!$J$3:$J$499,COUNT(J$3:'Standard Cost Estimate'!$J379))+IF(ISNUMBER(V378),V378,0)</f>
        <v>#VALUE!</v>
      </c>
      <c r="W379" s="28" t="e">
        <f>IF(V379/J$500&lt;0.8,COUNT(V$3:V379)+1,1)</f>
        <v>#VALUE!</v>
      </c>
      <c r="X379" s="35" t="e">
        <f>IF('Standard Cost Estimate'!$U379&lt;=MAX('Standard Cost Estimate'!$W$3:$W$499),"YES","NO")</f>
        <v>#VALUE!</v>
      </c>
      <c r="Y379" s="36" t="e">
        <f>IF(AND('Standard Cost Estimate'!$X379="YES",OR('Standard Cost Estimate'!$R379&gt;0.2,'Standard Cost Estimate'!$R379&lt;-0.2)),"ANALYZE"," ")</f>
        <v>#VALUE!</v>
      </c>
      <c r="Z379" s="72" t="e">
        <f>IF(AND('Standard Cost Estimate'!$X379="YES",OR('Standard Cost Estimate'!$S379&gt;0.2,'Standard Cost Estimate'!$S379&lt;-0.2)),"ANALYZE"," ")</f>
        <v>#VALUE!</v>
      </c>
      <c r="AA379" s="67" t="e">
        <f>RANK('Standard Cost Estimate'!$G379,'Standard Cost Estimate'!$G$3:$G$499)</f>
        <v>#VALUE!</v>
      </c>
      <c r="AB379" s="68" t="e">
        <f>LARGE('Standard Cost Estimate'!$G$3:$G$499,COUNT(G$3:'Standard Cost Estimate'!$G379))+IF(ISNUMBER(AB378),AB378,0)</f>
        <v>#VALUE!</v>
      </c>
      <c r="AC379" s="67" t="e">
        <f>IF(AB379/G$500&lt;0.8,COUNT(V$3:V379)+1,1)</f>
        <v>#VALUE!</v>
      </c>
      <c r="AD379" s="93" t="e">
        <f>IF('Standard Cost Estimate'!$AA379&lt;=MAX('Standard Cost Estimate'!$AC$3:$AC$499),"YES","NO")</f>
        <v>#VALUE!</v>
      </c>
      <c r="AE379" s="94" t="e">
        <f>IF(AND('Standard Cost Estimate'!$AD379="YES",ABS('Standard Cost Estimate'!$R379)&gt;0.2),"ANALYZE"," ")</f>
        <v>#VALUE!</v>
      </c>
      <c r="AF379" s="77"/>
    </row>
    <row r="380" spans="1:32" ht="15" thickBot="1" x14ac:dyDescent="0.4">
      <c r="A380" s="50" t="e">
        <f>Table1[[#This Row],[Item Line Number]]</f>
        <v>#VALUE!</v>
      </c>
      <c r="B380" s="50" t="e">
        <f>Table1[[#This Row],[Item Number]]</f>
        <v>#VALUE!</v>
      </c>
      <c r="C380" s="51" t="e">
        <f>Table1[[#This Row],[Item Description]]</f>
        <v>#VALUE!</v>
      </c>
      <c r="D380" s="50" t="e">
        <f>Table1[[#This Row],[Quantity]]</f>
        <v>#VALUE!</v>
      </c>
      <c r="E380" s="50" t="e">
        <f>Table1[[#This Row],[Units]]</f>
        <v>#VALUE!</v>
      </c>
      <c r="F380" s="52" t="e">
        <f>Table1[[#This Row],[Engineer''s Estimate (EE)]]</f>
        <v>#VALUE!</v>
      </c>
      <c r="G380" s="53" t="e">
        <f>'Standard Cost Estimate'!$D380*'Standard Cost Estimate'!$F380</f>
        <v>#VALUE!</v>
      </c>
      <c r="H380" s="54" t="e">
        <f>'Standard Cost Estimate'!$G380/G$500</f>
        <v>#VALUE!</v>
      </c>
      <c r="I380" s="52" t="e">
        <f>Table1[[#This Row],[Low Bidder 
or CM/GC]]</f>
        <v>#VALUE!</v>
      </c>
      <c r="J380" s="53" t="e">
        <f>'Standard Cost Estimate'!$I380*'Standard Cost Estimate'!$D380</f>
        <v>#VALUE!</v>
      </c>
      <c r="K380" s="55" t="e">
        <f>'Standard Cost Estimate'!$J380/J$500</f>
        <v>#VALUE!</v>
      </c>
      <c r="L380" s="52" t="e">
        <f>TRIMMEAN(Table1[[#This Row],[Low Bidder 
or CM/GC]:[Bidder 23]],2/COUNT(Table1[[#This Row],[Low Bidder 
or CM/GC]:[Bidder 23]]))</f>
        <v>#VALUE!</v>
      </c>
      <c r="M380" s="53" t="e">
        <f>IF('Standard Cost Estimate'!$D380=0,0,'Standard Cost Estimate'!$D380*'Standard Cost Estimate'!$L380)</f>
        <v>#VALUE!</v>
      </c>
      <c r="N380" s="54" t="e">
        <f>'Standard Cost Estimate'!$M380/M$500</f>
        <v>#VALUE!</v>
      </c>
      <c r="O380" s="78" t="e">
        <f>MIN(Table1[[#This Row],[Low Bidder 
or CM/GC]:[Bidder 23]])*D380</f>
        <v>#VALUE!</v>
      </c>
      <c r="P380" s="65" t="e">
        <f>Table2[[#This Row],[LB
Amount]]</f>
        <v>#VALUE!</v>
      </c>
      <c r="Q380" s="79" t="e">
        <f>MAX(Table1[[#This Row],[Low Bidder 
or CM/GC]:[Bidder 23]])*D380</f>
        <v>#VALUE!</v>
      </c>
      <c r="R380" s="33" t="e">
        <f>('Standard Cost Estimate'!$J380-'Standard Cost Estimate'!$G380)/'Standard Cost Estimate'!$G380</f>
        <v>#VALUE!</v>
      </c>
      <c r="S380" s="32" t="e">
        <f>('Standard Cost Estimate'!$J380-'Standard Cost Estimate'!$M380)/'Standard Cost Estimate'!$M380</f>
        <v>#VALUE!</v>
      </c>
      <c r="T380" s="31" t="e">
        <f>'Standard Cost Estimate'!$J380-'Standard Cost Estimate'!$G380</f>
        <v>#VALUE!</v>
      </c>
      <c r="U380" s="28" t="e">
        <f>RANK('Standard Cost Estimate'!$J380,'Standard Cost Estimate'!$J$3:$J$499)</f>
        <v>#VALUE!</v>
      </c>
      <c r="V380" s="34" t="e">
        <f>LARGE('Standard Cost Estimate'!$J$3:$J$499,COUNT(J$3:'Standard Cost Estimate'!$J380))+IF(ISNUMBER(V379),V379,0)</f>
        <v>#VALUE!</v>
      </c>
      <c r="W380" s="28" t="e">
        <f>IF(V380/J$500&lt;0.8,COUNT(V$3:V380)+1,1)</f>
        <v>#VALUE!</v>
      </c>
      <c r="X380" s="35" t="e">
        <f>IF('Standard Cost Estimate'!$U380&lt;=MAX('Standard Cost Estimate'!$W$3:$W$499),"YES","NO")</f>
        <v>#VALUE!</v>
      </c>
      <c r="Y380" s="36" t="e">
        <f>IF(AND('Standard Cost Estimate'!$X380="YES",OR('Standard Cost Estimate'!$R380&gt;0.2,'Standard Cost Estimate'!$R380&lt;-0.2)),"ANALYZE"," ")</f>
        <v>#VALUE!</v>
      </c>
      <c r="Z380" s="72" t="e">
        <f>IF(AND('Standard Cost Estimate'!$X380="YES",OR('Standard Cost Estimate'!$S380&gt;0.2,'Standard Cost Estimate'!$S380&lt;-0.2)),"ANALYZE"," ")</f>
        <v>#VALUE!</v>
      </c>
      <c r="AA380" s="67" t="e">
        <f>RANK('Standard Cost Estimate'!$G380,'Standard Cost Estimate'!$G$3:$G$499)</f>
        <v>#VALUE!</v>
      </c>
      <c r="AB380" s="68" t="e">
        <f>LARGE('Standard Cost Estimate'!$G$3:$G$499,COUNT(G$3:'Standard Cost Estimate'!$G380))+IF(ISNUMBER(AB379),AB379,0)</f>
        <v>#VALUE!</v>
      </c>
      <c r="AC380" s="67" t="e">
        <f>IF(AB380/G$500&lt;0.8,COUNT(V$3:V380)+1,1)</f>
        <v>#VALUE!</v>
      </c>
      <c r="AD380" s="93" t="e">
        <f>IF('Standard Cost Estimate'!$AA380&lt;=MAX('Standard Cost Estimate'!$AC$3:$AC$499),"YES","NO")</f>
        <v>#VALUE!</v>
      </c>
      <c r="AE380" s="94" t="e">
        <f>IF(AND('Standard Cost Estimate'!$AD380="YES",ABS('Standard Cost Estimate'!$R380)&gt;0.2),"ANALYZE"," ")</f>
        <v>#VALUE!</v>
      </c>
      <c r="AF380" s="77"/>
    </row>
    <row r="381" spans="1:32" ht="15" thickBot="1" x14ac:dyDescent="0.4">
      <c r="A381" s="50" t="e">
        <f>Table1[[#This Row],[Item Line Number]]</f>
        <v>#VALUE!</v>
      </c>
      <c r="B381" s="50" t="e">
        <f>Table1[[#This Row],[Item Number]]</f>
        <v>#VALUE!</v>
      </c>
      <c r="C381" s="51" t="e">
        <f>Table1[[#This Row],[Item Description]]</f>
        <v>#VALUE!</v>
      </c>
      <c r="D381" s="50" t="e">
        <f>Table1[[#This Row],[Quantity]]</f>
        <v>#VALUE!</v>
      </c>
      <c r="E381" s="50" t="e">
        <f>Table1[[#This Row],[Units]]</f>
        <v>#VALUE!</v>
      </c>
      <c r="F381" s="52" t="e">
        <f>Table1[[#This Row],[Engineer''s Estimate (EE)]]</f>
        <v>#VALUE!</v>
      </c>
      <c r="G381" s="53" t="e">
        <f>'Standard Cost Estimate'!$D381*'Standard Cost Estimate'!$F381</f>
        <v>#VALUE!</v>
      </c>
      <c r="H381" s="54" t="e">
        <f>'Standard Cost Estimate'!$G381/G$500</f>
        <v>#VALUE!</v>
      </c>
      <c r="I381" s="52" t="e">
        <f>Table1[[#This Row],[Low Bidder 
or CM/GC]]</f>
        <v>#VALUE!</v>
      </c>
      <c r="J381" s="53" t="e">
        <f>'Standard Cost Estimate'!$I381*'Standard Cost Estimate'!$D381</f>
        <v>#VALUE!</v>
      </c>
      <c r="K381" s="55" t="e">
        <f>'Standard Cost Estimate'!$J381/J$500</f>
        <v>#VALUE!</v>
      </c>
      <c r="L381" s="52" t="e">
        <f>TRIMMEAN(Table1[[#This Row],[Low Bidder 
or CM/GC]:[Bidder 23]],2/COUNT(Table1[[#This Row],[Low Bidder 
or CM/GC]:[Bidder 23]]))</f>
        <v>#VALUE!</v>
      </c>
      <c r="M381" s="53" t="e">
        <f>IF('Standard Cost Estimate'!$D381=0,0,'Standard Cost Estimate'!$D381*'Standard Cost Estimate'!$L381)</f>
        <v>#VALUE!</v>
      </c>
      <c r="N381" s="54" t="e">
        <f>'Standard Cost Estimate'!$M381/M$500</f>
        <v>#VALUE!</v>
      </c>
      <c r="O381" s="78" t="e">
        <f>MIN(Table1[[#This Row],[Low Bidder 
or CM/GC]:[Bidder 23]])*D381</f>
        <v>#VALUE!</v>
      </c>
      <c r="P381" s="65" t="e">
        <f>Table2[[#This Row],[LB
Amount]]</f>
        <v>#VALUE!</v>
      </c>
      <c r="Q381" s="79" t="e">
        <f>MAX(Table1[[#This Row],[Low Bidder 
or CM/GC]:[Bidder 23]])*D381</f>
        <v>#VALUE!</v>
      </c>
      <c r="R381" s="33" t="e">
        <f>('Standard Cost Estimate'!$J381-'Standard Cost Estimate'!$G381)/'Standard Cost Estimate'!$G381</f>
        <v>#VALUE!</v>
      </c>
      <c r="S381" s="32" t="e">
        <f>('Standard Cost Estimate'!$J381-'Standard Cost Estimate'!$M381)/'Standard Cost Estimate'!$M381</f>
        <v>#VALUE!</v>
      </c>
      <c r="T381" s="31" t="e">
        <f>'Standard Cost Estimate'!$J381-'Standard Cost Estimate'!$G381</f>
        <v>#VALUE!</v>
      </c>
      <c r="U381" s="28" t="e">
        <f>RANK('Standard Cost Estimate'!$J381,'Standard Cost Estimate'!$J$3:$J$499)</f>
        <v>#VALUE!</v>
      </c>
      <c r="V381" s="34" t="e">
        <f>LARGE('Standard Cost Estimate'!$J$3:$J$499,COUNT(J$3:'Standard Cost Estimate'!$J381))+IF(ISNUMBER(V380),V380,0)</f>
        <v>#VALUE!</v>
      </c>
      <c r="W381" s="28" t="e">
        <f>IF(V381/J$500&lt;0.8,COUNT(V$3:V381)+1,1)</f>
        <v>#VALUE!</v>
      </c>
      <c r="X381" s="35" t="e">
        <f>IF('Standard Cost Estimate'!$U381&lt;=MAX('Standard Cost Estimate'!$W$3:$W$499),"YES","NO")</f>
        <v>#VALUE!</v>
      </c>
      <c r="Y381" s="36" t="e">
        <f>IF(AND('Standard Cost Estimate'!$X381="YES",OR('Standard Cost Estimate'!$R381&gt;0.2,'Standard Cost Estimate'!$R381&lt;-0.2)),"ANALYZE"," ")</f>
        <v>#VALUE!</v>
      </c>
      <c r="Z381" s="72" t="e">
        <f>IF(AND('Standard Cost Estimate'!$X381="YES",OR('Standard Cost Estimate'!$S381&gt;0.2,'Standard Cost Estimate'!$S381&lt;-0.2)),"ANALYZE"," ")</f>
        <v>#VALUE!</v>
      </c>
      <c r="AA381" s="67" t="e">
        <f>RANK('Standard Cost Estimate'!$G381,'Standard Cost Estimate'!$G$3:$G$499)</f>
        <v>#VALUE!</v>
      </c>
      <c r="AB381" s="68" t="e">
        <f>LARGE('Standard Cost Estimate'!$G$3:$G$499,COUNT(G$3:'Standard Cost Estimate'!$G381))+IF(ISNUMBER(AB380),AB380,0)</f>
        <v>#VALUE!</v>
      </c>
      <c r="AC381" s="67" t="e">
        <f>IF(AB381/G$500&lt;0.8,COUNT(V$3:V381)+1,1)</f>
        <v>#VALUE!</v>
      </c>
      <c r="AD381" s="93" t="e">
        <f>IF('Standard Cost Estimate'!$AA381&lt;=MAX('Standard Cost Estimate'!$AC$3:$AC$499),"YES","NO")</f>
        <v>#VALUE!</v>
      </c>
      <c r="AE381" s="94" t="e">
        <f>IF(AND('Standard Cost Estimate'!$AD381="YES",ABS('Standard Cost Estimate'!$R381)&gt;0.2),"ANALYZE"," ")</f>
        <v>#VALUE!</v>
      </c>
      <c r="AF381" s="77"/>
    </row>
    <row r="382" spans="1:32" ht="15" thickBot="1" x14ac:dyDescent="0.4">
      <c r="A382" s="50" t="e">
        <f>Table1[[#This Row],[Item Line Number]]</f>
        <v>#VALUE!</v>
      </c>
      <c r="B382" s="50" t="e">
        <f>Table1[[#This Row],[Item Number]]</f>
        <v>#VALUE!</v>
      </c>
      <c r="C382" s="51" t="e">
        <f>Table1[[#This Row],[Item Description]]</f>
        <v>#VALUE!</v>
      </c>
      <c r="D382" s="50" t="e">
        <f>Table1[[#This Row],[Quantity]]</f>
        <v>#VALUE!</v>
      </c>
      <c r="E382" s="50" t="e">
        <f>Table1[[#This Row],[Units]]</f>
        <v>#VALUE!</v>
      </c>
      <c r="F382" s="52" t="e">
        <f>Table1[[#This Row],[Engineer''s Estimate (EE)]]</f>
        <v>#VALUE!</v>
      </c>
      <c r="G382" s="53" t="e">
        <f>'Standard Cost Estimate'!$D382*'Standard Cost Estimate'!$F382</f>
        <v>#VALUE!</v>
      </c>
      <c r="H382" s="54" t="e">
        <f>'Standard Cost Estimate'!$G382/G$500</f>
        <v>#VALUE!</v>
      </c>
      <c r="I382" s="52" t="e">
        <f>Table1[[#This Row],[Low Bidder 
or CM/GC]]</f>
        <v>#VALUE!</v>
      </c>
      <c r="J382" s="53" t="e">
        <f>'Standard Cost Estimate'!$I382*'Standard Cost Estimate'!$D382</f>
        <v>#VALUE!</v>
      </c>
      <c r="K382" s="55" t="e">
        <f>'Standard Cost Estimate'!$J382/J$500</f>
        <v>#VALUE!</v>
      </c>
      <c r="L382" s="52" t="e">
        <f>TRIMMEAN(Table1[[#This Row],[Low Bidder 
or CM/GC]:[Bidder 23]],2/COUNT(Table1[[#This Row],[Low Bidder 
or CM/GC]:[Bidder 23]]))</f>
        <v>#VALUE!</v>
      </c>
      <c r="M382" s="53" t="e">
        <f>IF('Standard Cost Estimate'!$D382=0,0,'Standard Cost Estimate'!$D382*'Standard Cost Estimate'!$L382)</f>
        <v>#VALUE!</v>
      </c>
      <c r="N382" s="54" t="e">
        <f>'Standard Cost Estimate'!$M382/M$500</f>
        <v>#VALUE!</v>
      </c>
      <c r="O382" s="78" t="e">
        <f>MIN(Table1[[#This Row],[Low Bidder 
or CM/GC]:[Bidder 23]])*D382</f>
        <v>#VALUE!</v>
      </c>
      <c r="P382" s="65" t="e">
        <f>Table2[[#This Row],[LB
Amount]]</f>
        <v>#VALUE!</v>
      </c>
      <c r="Q382" s="79" t="e">
        <f>MAX(Table1[[#This Row],[Low Bidder 
or CM/GC]:[Bidder 23]])*D382</f>
        <v>#VALUE!</v>
      </c>
      <c r="R382" s="33" t="e">
        <f>('Standard Cost Estimate'!$J382-'Standard Cost Estimate'!$G382)/'Standard Cost Estimate'!$G382</f>
        <v>#VALUE!</v>
      </c>
      <c r="S382" s="32" t="e">
        <f>('Standard Cost Estimate'!$J382-'Standard Cost Estimate'!$M382)/'Standard Cost Estimate'!$M382</f>
        <v>#VALUE!</v>
      </c>
      <c r="T382" s="31" t="e">
        <f>'Standard Cost Estimate'!$J382-'Standard Cost Estimate'!$G382</f>
        <v>#VALUE!</v>
      </c>
      <c r="U382" s="28" t="e">
        <f>RANK('Standard Cost Estimate'!$J382,'Standard Cost Estimate'!$J$3:$J$499)</f>
        <v>#VALUE!</v>
      </c>
      <c r="V382" s="34" t="e">
        <f>LARGE('Standard Cost Estimate'!$J$3:$J$499,COUNT(J$3:'Standard Cost Estimate'!$J382))+IF(ISNUMBER(V381),V381,0)</f>
        <v>#VALUE!</v>
      </c>
      <c r="W382" s="28" t="e">
        <f>IF(V382/J$500&lt;0.8,COUNT(V$3:V382)+1,1)</f>
        <v>#VALUE!</v>
      </c>
      <c r="X382" s="35" t="e">
        <f>IF('Standard Cost Estimate'!$U382&lt;=MAX('Standard Cost Estimate'!$W$3:$W$499),"YES","NO")</f>
        <v>#VALUE!</v>
      </c>
      <c r="Y382" s="36" t="e">
        <f>IF(AND('Standard Cost Estimate'!$X382="YES",OR('Standard Cost Estimate'!$R382&gt;0.2,'Standard Cost Estimate'!$R382&lt;-0.2)),"ANALYZE"," ")</f>
        <v>#VALUE!</v>
      </c>
      <c r="Z382" s="72" t="e">
        <f>IF(AND('Standard Cost Estimate'!$X382="YES",OR('Standard Cost Estimate'!$S382&gt;0.2,'Standard Cost Estimate'!$S382&lt;-0.2)),"ANALYZE"," ")</f>
        <v>#VALUE!</v>
      </c>
      <c r="AA382" s="67" t="e">
        <f>RANK('Standard Cost Estimate'!$G382,'Standard Cost Estimate'!$G$3:$G$499)</f>
        <v>#VALUE!</v>
      </c>
      <c r="AB382" s="68" t="e">
        <f>LARGE('Standard Cost Estimate'!$G$3:$G$499,COUNT(G$3:'Standard Cost Estimate'!$G382))+IF(ISNUMBER(AB381),AB381,0)</f>
        <v>#VALUE!</v>
      </c>
      <c r="AC382" s="67" t="e">
        <f>IF(AB382/G$500&lt;0.8,COUNT(V$3:V382)+1,1)</f>
        <v>#VALUE!</v>
      </c>
      <c r="AD382" s="93" t="e">
        <f>IF('Standard Cost Estimate'!$AA382&lt;=MAX('Standard Cost Estimate'!$AC$3:$AC$499),"YES","NO")</f>
        <v>#VALUE!</v>
      </c>
      <c r="AE382" s="94" t="e">
        <f>IF(AND('Standard Cost Estimate'!$AD382="YES",ABS('Standard Cost Estimate'!$R382)&gt;0.2),"ANALYZE"," ")</f>
        <v>#VALUE!</v>
      </c>
      <c r="AF382" s="77"/>
    </row>
    <row r="383" spans="1:32" ht="15" thickBot="1" x14ac:dyDescent="0.4">
      <c r="A383" s="50" t="e">
        <f>Table1[[#This Row],[Item Line Number]]</f>
        <v>#VALUE!</v>
      </c>
      <c r="B383" s="50" t="e">
        <f>Table1[[#This Row],[Item Number]]</f>
        <v>#VALUE!</v>
      </c>
      <c r="C383" s="51" t="e">
        <f>Table1[[#This Row],[Item Description]]</f>
        <v>#VALUE!</v>
      </c>
      <c r="D383" s="50" t="e">
        <f>Table1[[#This Row],[Quantity]]</f>
        <v>#VALUE!</v>
      </c>
      <c r="E383" s="50" t="e">
        <f>Table1[[#This Row],[Units]]</f>
        <v>#VALUE!</v>
      </c>
      <c r="F383" s="52" t="e">
        <f>Table1[[#This Row],[Engineer''s Estimate (EE)]]</f>
        <v>#VALUE!</v>
      </c>
      <c r="G383" s="53" t="e">
        <f>'Standard Cost Estimate'!$D383*'Standard Cost Estimate'!$F383</f>
        <v>#VALUE!</v>
      </c>
      <c r="H383" s="54" t="e">
        <f>'Standard Cost Estimate'!$G383/G$500</f>
        <v>#VALUE!</v>
      </c>
      <c r="I383" s="52" t="e">
        <f>Table1[[#This Row],[Low Bidder 
or CM/GC]]</f>
        <v>#VALUE!</v>
      </c>
      <c r="J383" s="53" t="e">
        <f>'Standard Cost Estimate'!$I383*'Standard Cost Estimate'!$D383</f>
        <v>#VALUE!</v>
      </c>
      <c r="K383" s="55" t="e">
        <f>'Standard Cost Estimate'!$J383/J$500</f>
        <v>#VALUE!</v>
      </c>
      <c r="L383" s="52" t="e">
        <f>TRIMMEAN(Table1[[#This Row],[Low Bidder 
or CM/GC]:[Bidder 23]],2/COUNT(Table1[[#This Row],[Low Bidder 
or CM/GC]:[Bidder 23]]))</f>
        <v>#VALUE!</v>
      </c>
      <c r="M383" s="53" t="e">
        <f>IF('Standard Cost Estimate'!$D383=0,0,'Standard Cost Estimate'!$D383*'Standard Cost Estimate'!$L383)</f>
        <v>#VALUE!</v>
      </c>
      <c r="N383" s="54" t="e">
        <f>'Standard Cost Estimate'!$M383/M$500</f>
        <v>#VALUE!</v>
      </c>
      <c r="O383" s="78" t="e">
        <f>MIN(Table1[[#This Row],[Low Bidder 
or CM/GC]:[Bidder 23]])*D383</f>
        <v>#VALUE!</v>
      </c>
      <c r="P383" s="65" t="e">
        <f>Table2[[#This Row],[LB
Amount]]</f>
        <v>#VALUE!</v>
      </c>
      <c r="Q383" s="79" t="e">
        <f>MAX(Table1[[#This Row],[Low Bidder 
or CM/GC]:[Bidder 23]])*D383</f>
        <v>#VALUE!</v>
      </c>
      <c r="R383" s="33" t="e">
        <f>('Standard Cost Estimate'!$J383-'Standard Cost Estimate'!$G383)/'Standard Cost Estimate'!$G383</f>
        <v>#VALUE!</v>
      </c>
      <c r="S383" s="32" t="e">
        <f>('Standard Cost Estimate'!$J383-'Standard Cost Estimate'!$M383)/'Standard Cost Estimate'!$M383</f>
        <v>#VALUE!</v>
      </c>
      <c r="T383" s="31" t="e">
        <f>'Standard Cost Estimate'!$J383-'Standard Cost Estimate'!$G383</f>
        <v>#VALUE!</v>
      </c>
      <c r="U383" s="28" t="e">
        <f>RANK('Standard Cost Estimate'!$J383,'Standard Cost Estimate'!$J$3:$J$499)</f>
        <v>#VALUE!</v>
      </c>
      <c r="V383" s="34" t="e">
        <f>LARGE('Standard Cost Estimate'!$J$3:$J$499,COUNT(J$3:'Standard Cost Estimate'!$J383))+IF(ISNUMBER(V382),V382,0)</f>
        <v>#VALUE!</v>
      </c>
      <c r="W383" s="28" t="e">
        <f>IF(V383/J$500&lt;0.8,COUNT(V$3:V383)+1,1)</f>
        <v>#VALUE!</v>
      </c>
      <c r="X383" s="35" t="e">
        <f>IF('Standard Cost Estimate'!$U383&lt;=MAX('Standard Cost Estimate'!$W$3:$W$499),"YES","NO")</f>
        <v>#VALUE!</v>
      </c>
      <c r="Y383" s="36" t="e">
        <f>IF(AND('Standard Cost Estimate'!$X383="YES",OR('Standard Cost Estimate'!$R383&gt;0.2,'Standard Cost Estimate'!$R383&lt;-0.2)),"ANALYZE"," ")</f>
        <v>#VALUE!</v>
      </c>
      <c r="Z383" s="72" t="e">
        <f>IF(AND('Standard Cost Estimate'!$X383="YES",OR('Standard Cost Estimate'!$S383&gt;0.2,'Standard Cost Estimate'!$S383&lt;-0.2)),"ANALYZE"," ")</f>
        <v>#VALUE!</v>
      </c>
      <c r="AA383" s="67" t="e">
        <f>RANK('Standard Cost Estimate'!$G383,'Standard Cost Estimate'!$G$3:$G$499)</f>
        <v>#VALUE!</v>
      </c>
      <c r="AB383" s="68" t="e">
        <f>LARGE('Standard Cost Estimate'!$G$3:$G$499,COUNT(G$3:'Standard Cost Estimate'!$G383))+IF(ISNUMBER(AB382),AB382,0)</f>
        <v>#VALUE!</v>
      </c>
      <c r="AC383" s="67" t="e">
        <f>IF(AB383/G$500&lt;0.8,COUNT(V$3:V383)+1,1)</f>
        <v>#VALUE!</v>
      </c>
      <c r="AD383" s="93" t="e">
        <f>IF('Standard Cost Estimate'!$AA383&lt;=MAX('Standard Cost Estimate'!$AC$3:$AC$499),"YES","NO")</f>
        <v>#VALUE!</v>
      </c>
      <c r="AE383" s="94" t="e">
        <f>IF(AND('Standard Cost Estimate'!$AD383="YES",ABS('Standard Cost Estimate'!$R383)&gt;0.2),"ANALYZE"," ")</f>
        <v>#VALUE!</v>
      </c>
      <c r="AF383" s="77"/>
    </row>
    <row r="384" spans="1:32" ht="15" thickBot="1" x14ac:dyDescent="0.4">
      <c r="A384" s="50" t="e">
        <f>Table1[[#This Row],[Item Line Number]]</f>
        <v>#VALUE!</v>
      </c>
      <c r="B384" s="50" t="e">
        <f>Table1[[#This Row],[Item Number]]</f>
        <v>#VALUE!</v>
      </c>
      <c r="C384" s="51" t="e">
        <f>Table1[[#This Row],[Item Description]]</f>
        <v>#VALUE!</v>
      </c>
      <c r="D384" s="50" t="e">
        <f>Table1[[#This Row],[Quantity]]</f>
        <v>#VALUE!</v>
      </c>
      <c r="E384" s="50" t="e">
        <f>Table1[[#This Row],[Units]]</f>
        <v>#VALUE!</v>
      </c>
      <c r="F384" s="52" t="e">
        <f>Table1[[#This Row],[Engineer''s Estimate (EE)]]</f>
        <v>#VALUE!</v>
      </c>
      <c r="G384" s="53" t="e">
        <f>'Standard Cost Estimate'!$D384*'Standard Cost Estimate'!$F384</f>
        <v>#VALUE!</v>
      </c>
      <c r="H384" s="54" t="e">
        <f>'Standard Cost Estimate'!$G384/G$500</f>
        <v>#VALUE!</v>
      </c>
      <c r="I384" s="52" t="e">
        <f>Table1[[#This Row],[Low Bidder 
or CM/GC]]</f>
        <v>#VALUE!</v>
      </c>
      <c r="J384" s="53" t="e">
        <f>'Standard Cost Estimate'!$I384*'Standard Cost Estimate'!$D384</f>
        <v>#VALUE!</v>
      </c>
      <c r="K384" s="55" t="e">
        <f>'Standard Cost Estimate'!$J384/J$500</f>
        <v>#VALUE!</v>
      </c>
      <c r="L384" s="52" t="e">
        <f>TRIMMEAN(Table1[[#This Row],[Low Bidder 
or CM/GC]:[Bidder 23]],2/COUNT(Table1[[#This Row],[Low Bidder 
or CM/GC]:[Bidder 23]]))</f>
        <v>#VALUE!</v>
      </c>
      <c r="M384" s="53" t="e">
        <f>IF('Standard Cost Estimate'!$D384=0,0,'Standard Cost Estimate'!$D384*'Standard Cost Estimate'!$L384)</f>
        <v>#VALUE!</v>
      </c>
      <c r="N384" s="54" t="e">
        <f>'Standard Cost Estimate'!$M384/M$500</f>
        <v>#VALUE!</v>
      </c>
      <c r="O384" s="78" t="e">
        <f>MIN(Table1[[#This Row],[Low Bidder 
or CM/GC]:[Bidder 23]])*D384</f>
        <v>#VALUE!</v>
      </c>
      <c r="P384" s="65" t="e">
        <f>Table2[[#This Row],[LB
Amount]]</f>
        <v>#VALUE!</v>
      </c>
      <c r="Q384" s="79" t="e">
        <f>MAX(Table1[[#This Row],[Low Bidder 
or CM/GC]:[Bidder 23]])*D384</f>
        <v>#VALUE!</v>
      </c>
      <c r="R384" s="33" t="e">
        <f>('Standard Cost Estimate'!$J384-'Standard Cost Estimate'!$G384)/'Standard Cost Estimate'!$G384</f>
        <v>#VALUE!</v>
      </c>
      <c r="S384" s="32" t="e">
        <f>('Standard Cost Estimate'!$J384-'Standard Cost Estimate'!$M384)/'Standard Cost Estimate'!$M384</f>
        <v>#VALUE!</v>
      </c>
      <c r="T384" s="31" t="e">
        <f>'Standard Cost Estimate'!$J384-'Standard Cost Estimate'!$G384</f>
        <v>#VALUE!</v>
      </c>
      <c r="U384" s="28" t="e">
        <f>RANK('Standard Cost Estimate'!$J384,'Standard Cost Estimate'!$J$3:$J$499)</f>
        <v>#VALUE!</v>
      </c>
      <c r="V384" s="34" t="e">
        <f>LARGE('Standard Cost Estimate'!$J$3:$J$499,COUNT(J$3:'Standard Cost Estimate'!$J384))+IF(ISNUMBER(V383),V383,0)</f>
        <v>#VALUE!</v>
      </c>
      <c r="W384" s="28" t="e">
        <f>IF(V384/J$500&lt;0.8,COUNT(V$3:V384)+1,1)</f>
        <v>#VALUE!</v>
      </c>
      <c r="X384" s="35" t="e">
        <f>IF('Standard Cost Estimate'!$U384&lt;=MAX('Standard Cost Estimate'!$W$3:$W$499),"YES","NO")</f>
        <v>#VALUE!</v>
      </c>
      <c r="Y384" s="36" t="e">
        <f>IF(AND('Standard Cost Estimate'!$X384="YES",OR('Standard Cost Estimate'!$R384&gt;0.2,'Standard Cost Estimate'!$R384&lt;-0.2)),"ANALYZE"," ")</f>
        <v>#VALUE!</v>
      </c>
      <c r="Z384" s="72" t="e">
        <f>IF(AND('Standard Cost Estimate'!$X384="YES",OR('Standard Cost Estimate'!$S384&gt;0.2,'Standard Cost Estimate'!$S384&lt;-0.2)),"ANALYZE"," ")</f>
        <v>#VALUE!</v>
      </c>
      <c r="AA384" s="67" t="e">
        <f>RANK('Standard Cost Estimate'!$G384,'Standard Cost Estimate'!$G$3:$G$499)</f>
        <v>#VALUE!</v>
      </c>
      <c r="AB384" s="68" t="e">
        <f>LARGE('Standard Cost Estimate'!$G$3:$G$499,COUNT(G$3:'Standard Cost Estimate'!$G384))+IF(ISNUMBER(AB383),AB383,0)</f>
        <v>#VALUE!</v>
      </c>
      <c r="AC384" s="67" t="e">
        <f>IF(AB384/G$500&lt;0.8,COUNT(V$3:V384)+1,1)</f>
        <v>#VALUE!</v>
      </c>
      <c r="AD384" s="93" t="e">
        <f>IF('Standard Cost Estimate'!$AA384&lt;=MAX('Standard Cost Estimate'!$AC$3:$AC$499),"YES","NO")</f>
        <v>#VALUE!</v>
      </c>
      <c r="AE384" s="94" t="e">
        <f>IF(AND('Standard Cost Estimate'!$AD384="YES",ABS('Standard Cost Estimate'!$R384)&gt;0.2),"ANALYZE"," ")</f>
        <v>#VALUE!</v>
      </c>
      <c r="AF384" s="77"/>
    </row>
    <row r="385" spans="1:32" ht="15" thickBot="1" x14ac:dyDescent="0.4">
      <c r="A385" s="50" t="e">
        <f>Table1[[#This Row],[Item Line Number]]</f>
        <v>#VALUE!</v>
      </c>
      <c r="B385" s="50" t="e">
        <f>Table1[[#This Row],[Item Number]]</f>
        <v>#VALUE!</v>
      </c>
      <c r="C385" s="51" t="e">
        <f>Table1[[#This Row],[Item Description]]</f>
        <v>#VALUE!</v>
      </c>
      <c r="D385" s="50" t="e">
        <f>Table1[[#This Row],[Quantity]]</f>
        <v>#VALUE!</v>
      </c>
      <c r="E385" s="50" t="e">
        <f>Table1[[#This Row],[Units]]</f>
        <v>#VALUE!</v>
      </c>
      <c r="F385" s="52" t="e">
        <f>Table1[[#This Row],[Engineer''s Estimate (EE)]]</f>
        <v>#VALUE!</v>
      </c>
      <c r="G385" s="53" t="e">
        <f>'Standard Cost Estimate'!$D385*'Standard Cost Estimate'!$F385</f>
        <v>#VALUE!</v>
      </c>
      <c r="H385" s="54" t="e">
        <f>'Standard Cost Estimate'!$G385/G$500</f>
        <v>#VALUE!</v>
      </c>
      <c r="I385" s="52" t="e">
        <f>Table1[[#This Row],[Low Bidder 
or CM/GC]]</f>
        <v>#VALUE!</v>
      </c>
      <c r="J385" s="53" t="e">
        <f>'Standard Cost Estimate'!$I385*'Standard Cost Estimate'!$D385</f>
        <v>#VALUE!</v>
      </c>
      <c r="K385" s="55" t="e">
        <f>'Standard Cost Estimate'!$J385/J$500</f>
        <v>#VALUE!</v>
      </c>
      <c r="L385" s="52" t="e">
        <f>TRIMMEAN(Table1[[#This Row],[Low Bidder 
or CM/GC]:[Bidder 23]],2/COUNT(Table1[[#This Row],[Low Bidder 
or CM/GC]:[Bidder 23]]))</f>
        <v>#VALUE!</v>
      </c>
      <c r="M385" s="53" t="e">
        <f>IF('Standard Cost Estimate'!$D385=0,0,'Standard Cost Estimate'!$D385*'Standard Cost Estimate'!$L385)</f>
        <v>#VALUE!</v>
      </c>
      <c r="N385" s="54" t="e">
        <f>'Standard Cost Estimate'!$M385/M$500</f>
        <v>#VALUE!</v>
      </c>
      <c r="O385" s="78" t="e">
        <f>MIN(Table1[[#This Row],[Low Bidder 
or CM/GC]:[Bidder 23]])*D385</f>
        <v>#VALUE!</v>
      </c>
      <c r="P385" s="65" t="e">
        <f>Table2[[#This Row],[LB
Amount]]</f>
        <v>#VALUE!</v>
      </c>
      <c r="Q385" s="79" t="e">
        <f>MAX(Table1[[#This Row],[Low Bidder 
or CM/GC]:[Bidder 23]])*D385</f>
        <v>#VALUE!</v>
      </c>
      <c r="R385" s="33" t="e">
        <f>('Standard Cost Estimate'!$J385-'Standard Cost Estimate'!$G385)/'Standard Cost Estimate'!$G385</f>
        <v>#VALUE!</v>
      </c>
      <c r="S385" s="32" t="e">
        <f>('Standard Cost Estimate'!$J385-'Standard Cost Estimate'!$M385)/'Standard Cost Estimate'!$M385</f>
        <v>#VALUE!</v>
      </c>
      <c r="T385" s="31" t="e">
        <f>'Standard Cost Estimate'!$J385-'Standard Cost Estimate'!$G385</f>
        <v>#VALUE!</v>
      </c>
      <c r="U385" s="28" t="e">
        <f>RANK('Standard Cost Estimate'!$J385,'Standard Cost Estimate'!$J$3:$J$499)</f>
        <v>#VALUE!</v>
      </c>
      <c r="V385" s="34" t="e">
        <f>LARGE('Standard Cost Estimate'!$J$3:$J$499,COUNT(J$3:'Standard Cost Estimate'!$J385))+IF(ISNUMBER(V384),V384,0)</f>
        <v>#VALUE!</v>
      </c>
      <c r="W385" s="28" t="e">
        <f>IF(V385/J$500&lt;0.8,COUNT(V$3:V385)+1,1)</f>
        <v>#VALUE!</v>
      </c>
      <c r="X385" s="35" t="e">
        <f>IF('Standard Cost Estimate'!$U385&lt;=MAX('Standard Cost Estimate'!$W$3:$W$499),"YES","NO")</f>
        <v>#VALUE!</v>
      </c>
      <c r="Y385" s="36" t="e">
        <f>IF(AND('Standard Cost Estimate'!$X385="YES",OR('Standard Cost Estimate'!$R385&gt;0.2,'Standard Cost Estimate'!$R385&lt;-0.2)),"ANALYZE"," ")</f>
        <v>#VALUE!</v>
      </c>
      <c r="Z385" s="72" t="e">
        <f>IF(AND('Standard Cost Estimate'!$X385="YES",OR('Standard Cost Estimate'!$S385&gt;0.2,'Standard Cost Estimate'!$S385&lt;-0.2)),"ANALYZE"," ")</f>
        <v>#VALUE!</v>
      </c>
      <c r="AA385" s="67" t="e">
        <f>RANK('Standard Cost Estimate'!$G385,'Standard Cost Estimate'!$G$3:$G$499)</f>
        <v>#VALUE!</v>
      </c>
      <c r="AB385" s="68" t="e">
        <f>LARGE('Standard Cost Estimate'!$G$3:$G$499,COUNT(G$3:'Standard Cost Estimate'!$G385))+IF(ISNUMBER(AB384),AB384,0)</f>
        <v>#VALUE!</v>
      </c>
      <c r="AC385" s="67" t="e">
        <f>IF(AB385/G$500&lt;0.8,COUNT(V$3:V385)+1,1)</f>
        <v>#VALUE!</v>
      </c>
      <c r="AD385" s="93" t="e">
        <f>IF('Standard Cost Estimate'!$AA385&lt;=MAX('Standard Cost Estimate'!$AC$3:$AC$499),"YES","NO")</f>
        <v>#VALUE!</v>
      </c>
      <c r="AE385" s="94" t="e">
        <f>IF(AND('Standard Cost Estimate'!$AD385="YES",ABS('Standard Cost Estimate'!$R385)&gt;0.2),"ANALYZE"," ")</f>
        <v>#VALUE!</v>
      </c>
      <c r="AF385" s="77"/>
    </row>
    <row r="386" spans="1:32" ht="15" thickBot="1" x14ac:dyDescent="0.4">
      <c r="A386" s="50" t="e">
        <f>Table1[[#This Row],[Item Line Number]]</f>
        <v>#VALUE!</v>
      </c>
      <c r="B386" s="50" t="e">
        <f>Table1[[#This Row],[Item Number]]</f>
        <v>#VALUE!</v>
      </c>
      <c r="C386" s="51" t="e">
        <f>Table1[[#This Row],[Item Description]]</f>
        <v>#VALUE!</v>
      </c>
      <c r="D386" s="50" t="e">
        <f>Table1[[#This Row],[Quantity]]</f>
        <v>#VALUE!</v>
      </c>
      <c r="E386" s="50" t="e">
        <f>Table1[[#This Row],[Units]]</f>
        <v>#VALUE!</v>
      </c>
      <c r="F386" s="52" t="e">
        <f>Table1[[#This Row],[Engineer''s Estimate (EE)]]</f>
        <v>#VALUE!</v>
      </c>
      <c r="G386" s="53" t="e">
        <f>'Standard Cost Estimate'!$D386*'Standard Cost Estimate'!$F386</f>
        <v>#VALUE!</v>
      </c>
      <c r="H386" s="54" t="e">
        <f>'Standard Cost Estimate'!$G386/G$500</f>
        <v>#VALUE!</v>
      </c>
      <c r="I386" s="52" t="e">
        <f>Table1[[#This Row],[Low Bidder 
or CM/GC]]</f>
        <v>#VALUE!</v>
      </c>
      <c r="J386" s="53" t="e">
        <f>'Standard Cost Estimate'!$I386*'Standard Cost Estimate'!$D386</f>
        <v>#VALUE!</v>
      </c>
      <c r="K386" s="55" t="e">
        <f>'Standard Cost Estimate'!$J386/J$500</f>
        <v>#VALUE!</v>
      </c>
      <c r="L386" s="52" t="e">
        <f>TRIMMEAN(Table1[[#This Row],[Low Bidder 
or CM/GC]:[Bidder 23]],2/COUNT(Table1[[#This Row],[Low Bidder 
or CM/GC]:[Bidder 23]]))</f>
        <v>#VALUE!</v>
      </c>
      <c r="M386" s="53" t="e">
        <f>IF('Standard Cost Estimate'!$D386=0,0,'Standard Cost Estimate'!$D386*'Standard Cost Estimate'!$L386)</f>
        <v>#VALUE!</v>
      </c>
      <c r="N386" s="54" t="e">
        <f>'Standard Cost Estimate'!$M386/M$500</f>
        <v>#VALUE!</v>
      </c>
      <c r="O386" s="78" t="e">
        <f>MIN(Table1[[#This Row],[Low Bidder 
or CM/GC]:[Bidder 23]])*D386</f>
        <v>#VALUE!</v>
      </c>
      <c r="P386" s="65" t="e">
        <f>Table2[[#This Row],[LB
Amount]]</f>
        <v>#VALUE!</v>
      </c>
      <c r="Q386" s="79" t="e">
        <f>MAX(Table1[[#This Row],[Low Bidder 
or CM/GC]:[Bidder 23]])*D386</f>
        <v>#VALUE!</v>
      </c>
      <c r="R386" s="33" t="e">
        <f>('Standard Cost Estimate'!$J386-'Standard Cost Estimate'!$G386)/'Standard Cost Estimate'!$G386</f>
        <v>#VALUE!</v>
      </c>
      <c r="S386" s="32" t="e">
        <f>('Standard Cost Estimate'!$J386-'Standard Cost Estimate'!$M386)/'Standard Cost Estimate'!$M386</f>
        <v>#VALUE!</v>
      </c>
      <c r="T386" s="31" t="e">
        <f>'Standard Cost Estimate'!$J386-'Standard Cost Estimate'!$G386</f>
        <v>#VALUE!</v>
      </c>
      <c r="U386" s="28" t="e">
        <f>RANK('Standard Cost Estimate'!$J386,'Standard Cost Estimate'!$J$3:$J$499)</f>
        <v>#VALUE!</v>
      </c>
      <c r="V386" s="34" t="e">
        <f>LARGE('Standard Cost Estimate'!$J$3:$J$499,COUNT(J$3:'Standard Cost Estimate'!$J386))+IF(ISNUMBER(V385),V385,0)</f>
        <v>#VALUE!</v>
      </c>
      <c r="W386" s="28" t="e">
        <f>IF(V386/J$500&lt;0.8,COUNT(V$3:V386)+1,1)</f>
        <v>#VALUE!</v>
      </c>
      <c r="X386" s="35" t="e">
        <f>IF('Standard Cost Estimate'!$U386&lt;=MAX('Standard Cost Estimate'!$W$3:$W$499),"YES","NO")</f>
        <v>#VALUE!</v>
      </c>
      <c r="Y386" s="36" t="e">
        <f>IF(AND('Standard Cost Estimate'!$X386="YES",OR('Standard Cost Estimate'!$R386&gt;0.2,'Standard Cost Estimate'!$R386&lt;-0.2)),"ANALYZE"," ")</f>
        <v>#VALUE!</v>
      </c>
      <c r="Z386" s="72" t="e">
        <f>IF(AND('Standard Cost Estimate'!$X386="YES",OR('Standard Cost Estimate'!$S386&gt;0.2,'Standard Cost Estimate'!$S386&lt;-0.2)),"ANALYZE"," ")</f>
        <v>#VALUE!</v>
      </c>
      <c r="AA386" s="67" t="e">
        <f>RANK('Standard Cost Estimate'!$G386,'Standard Cost Estimate'!$G$3:$G$499)</f>
        <v>#VALUE!</v>
      </c>
      <c r="AB386" s="68" t="e">
        <f>LARGE('Standard Cost Estimate'!$G$3:$G$499,COUNT(G$3:'Standard Cost Estimate'!$G386))+IF(ISNUMBER(AB385),AB385,0)</f>
        <v>#VALUE!</v>
      </c>
      <c r="AC386" s="67" t="e">
        <f>IF(AB386/G$500&lt;0.8,COUNT(V$3:V386)+1,1)</f>
        <v>#VALUE!</v>
      </c>
      <c r="AD386" s="93" t="e">
        <f>IF('Standard Cost Estimate'!$AA386&lt;=MAX('Standard Cost Estimate'!$AC$3:$AC$499),"YES","NO")</f>
        <v>#VALUE!</v>
      </c>
      <c r="AE386" s="94" t="e">
        <f>IF(AND('Standard Cost Estimate'!$AD386="YES",ABS('Standard Cost Estimate'!$R386)&gt;0.2),"ANALYZE"," ")</f>
        <v>#VALUE!</v>
      </c>
      <c r="AF386" s="77"/>
    </row>
    <row r="387" spans="1:32" ht="15" thickBot="1" x14ac:dyDescent="0.4">
      <c r="A387" s="50" t="e">
        <f>Table1[[#This Row],[Item Line Number]]</f>
        <v>#VALUE!</v>
      </c>
      <c r="B387" s="50" t="e">
        <f>Table1[[#This Row],[Item Number]]</f>
        <v>#VALUE!</v>
      </c>
      <c r="C387" s="51" t="e">
        <f>Table1[[#This Row],[Item Description]]</f>
        <v>#VALUE!</v>
      </c>
      <c r="D387" s="50" t="e">
        <f>Table1[[#This Row],[Quantity]]</f>
        <v>#VALUE!</v>
      </c>
      <c r="E387" s="50" t="e">
        <f>Table1[[#This Row],[Units]]</f>
        <v>#VALUE!</v>
      </c>
      <c r="F387" s="52" t="e">
        <f>Table1[[#This Row],[Engineer''s Estimate (EE)]]</f>
        <v>#VALUE!</v>
      </c>
      <c r="G387" s="53" t="e">
        <f>'Standard Cost Estimate'!$D387*'Standard Cost Estimate'!$F387</f>
        <v>#VALUE!</v>
      </c>
      <c r="H387" s="54" t="e">
        <f>'Standard Cost Estimate'!$G387/G$500</f>
        <v>#VALUE!</v>
      </c>
      <c r="I387" s="52" t="e">
        <f>Table1[[#This Row],[Low Bidder 
or CM/GC]]</f>
        <v>#VALUE!</v>
      </c>
      <c r="J387" s="53" t="e">
        <f>'Standard Cost Estimate'!$I387*'Standard Cost Estimate'!$D387</f>
        <v>#VALUE!</v>
      </c>
      <c r="K387" s="55" t="e">
        <f>'Standard Cost Estimate'!$J387/J$500</f>
        <v>#VALUE!</v>
      </c>
      <c r="L387" s="52" t="e">
        <f>TRIMMEAN(Table1[[#This Row],[Low Bidder 
or CM/GC]:[Bidder 23]],2/COUNT(Table1[[#This Row],[Low Bidder 
or CM/GC]:[Bidder 23]]))</f>
        <v>#VALUE!</v>
      </c>
      <c r="M387" s="53" t="e">
        <f>IF('Standard Cost Estimate'!$D387=0,0,'Standard Cost Estimate'!$D387*'Standard Cost Estimate'!$L387)</f>
        <v>#VALUE!</v>
      </c>
      <c r="N387" s="54" t="e">
        <f>'Standard Cost Estimate'!$M387/M$500</f>
        <v>#VALUE!</v>
      </c>
      <c r="O387" s="78" t="e">
        <f>MIN(Table1[[#This Row],[Low Bidder 
or CM/GC]:[Bidder 23]])*D387</f>
        <v>#VALUE!</v>
      </c>
      <c r="P387" s="65" t="e">
        <f>Table2[[#This Row],[LB
Amount]]</f>
        <v>#VALUE!</v>
      </c>
      <c r="Q387" s="79" t="e">
        <f>MAX(Table1[[#This Row],[Low Bidder 
or CM/GC]:[Bidder 23]])*D387</f>
        <v>#VALUE!</v>
      </c>
      <c r="R387" s="33" t="e">
        <f>('Standard Cost Estimate'!$J387-'Standard Cost Estimate'!$G387)/'Standard Cost Estimate'!$G387</f>
        <v>#VALUE!</v>
      </c>
      <c r="S387" s="32" t="e">
        <f>('Standard Cost Estimate'!$J387-'Standard Cost Estimate'!$M387)/'Standard Cost Estimate'!$M387</f>
        <v>#VALUE!</v>
      </c>
      <c r="T387" s="31" t="e">
        <f>'Standard Cost Estimate'!$J387-'Standard Cost Estimate'!$G387</f>
        <v>#VALUE!</v>
      </c>
      <c r="U387" s="28" t="e">
        <f>RANK('Standard Cost Estimate'!$J387,'Standard Cost Estimate'!$J$3:$J$499)</f>
        <v>#VALUE!</v>
      </c>
      <c r="V387" s="34" t="e">
        <f>LARGE('Standard Cost Estimate'!$J$3:$J$499,COUNT(J$3:'Standard Cost Estimate'!$J387))+IF(ISNUMBER(V386),V386,0)</f>
        <v>#VALUE!</v>
      </c>
      <c r="W387" s="28" t="e">
        <f>IF(V387/J$500&lt;0.8,COUNT(V$3:V387)+1,1)</f>
        <v>#VALUE!</v>
      </c>
      <c r="X387" s="35" t="e">
        <f>IF('Standard Cost Estimate'!$U387&lt;=MAX('Standard Cost Estimate'!$W$3:$W$499),"YES","NO")</f>
        <v>#VALUE!</v>
      </c>
      <c r="Y387" s="36" t="e">
        <f>IF(AND('Standard Cost Estimate'!$X387="YES",OR('Standard Cost Estimate'!$R387&gt;0.2,'Standard Cost Estimate'!$R387&lt;-0.2)),"ANALYZE"," ")</f>
        <v>#VALUE!</v>
      </c>
      <c r="Z387" s="72" t="e">
        <f>IF(AND('Standard Cost Estimate'!$X387="YES",OR('Standard Cost Estimate'!$S387&gt;0.2,'Standard Cost Estimate'!$S387&lt;-0.2)),"ANALYZE"," ")</f>
        <v>#VALUE!</v>
      </c>
      <c r="AA387" s="67" t="e">
        <f>RANK('Standard Cost Estimate'!$G387,'Standard Cost Estimate'!$G$3:$G$499)</f>
        <v>#VALUE!</v>
      </c>
      <c r="AB387" s="68" t="e">
        <f>LARGE('Standard Cost Estimate'!$G$3:$G$499,COUNT(G$3:'Standard Cost Estimate'!$G387))+IF(ISNUMBER(AB386),AB386,0)</f>
        <v>#VALUE!</v>
      </c>
      <c r="AC387" s="67" t="e">
        <f>IF(AB387/G$500&lt;0.8,COUNT(V$3:V387)+1,1)</f>
        <v>#VALUE!</v>
      </c>
      <c r="AD387" s="93" t="e">
        <f>IF('Standard Cost Estimate'!$AA387&lt;=MAX('Standard Cost Estimate'!$AC$3:$AC$499),"YES","NO")</f>
        <v>#VALUE!</v>
      </c>
      <c r="AE387" s="94" t="e">
        <f>IF(AND('Standard Cost Estimate'!$AD387="YES",ABS('Standard Cost Estimate'!$R387)&gt;0.2),"ANALYZE"," ")</f>
        <v>#VALUE!</v>
      </c>
      <c r="AF387" s="77"/>
    </row>
    <row r="388" spans="1:32" ht="15" thickBot="1" x14ac:dyDescent="0.4">
      <c r="A388" s="50" t="e">
        <f>Table1[[#This Row],[Item Line Number]]</f>
        <v>#VALUE!</v>
      </c>
      <c r="B388" s="50" t="e">
        <f>Table1[[#This Row],[Item Number]]</f>
        <v>#VALUE!</v>
      </c>
      <c r="C388" s="51" t="e">
        <f>Table1[[#This Row],[Item Description]]</f>
        <v>#VALUE!</v>
      </c>
      <c r="D388" s="50" t="e">
        <f>Table1[[#This Row],[Quantity]]</f>
        <v>#VALUE!</v>
      </c>
      <c r="E388" s="50" t="e">
        <f>Table1[[#This Row],[Units]]</f>
        <v>#VALUE!</v>
      </c>
      <c r="F388" s="52" t="e">
        <f>Table1[[#This Row],[Engineer''s Estimate (EE)]]</f>
        <v>#VALUE!</v>
      </c>
      <c r="G388" s="53" t="e">
        <f>'Standard Cost Estimate'!$D388*'Standard Cost Estimate'!$F388</f>
        <v>#VALUE!</v>
      </c>
      <c r="H388" s="54" t="e">
        <f>'Standard Cost Estimate'!$G388/G$500</f>
        <v>#VALUE!</v>
      </c>
      <c r="I388" s="52" t="e">
        <f>Table1[[#This Row],[Low Bidder 
or CM/GC]]</f>
        <v>#VALUE!</v>
      </c>
      <c r="J388" s="53" t="e">
        <f>'Standard Cost Estimate'!$I388*'Standard Cost Estimate'!$D388</f>
        <v>#VALUE!</v>
      </c>
      <c r="K388" s="55" t="e">
        <f>'Standard Cost Estimate'!$J388/J$500</f>
        <v>#VALUE!</v>
      </c>
      <c r="L388" s="52" t="e">
        <f>TRIMMEAN(Table1[[#This Row],[Low Bidder 
or CM/GC]:[Bidder 23]],2/COUNT(Table1[[#This Row],[Low Bidder 
or CM/GC]:[Bidder 23]]))</f>
        <v>#VALUE!</v>
      </c>
      <c r="M388" s="53" t="e">
        <f>IF('Standard Cost Estimate'!$D388=0,0,'Standard Cost Estimate'!$D388*'Standard Cost Estimate'!$L388)</f>
        <v>#VALUE!</v>
      </c>
      <c r="N388" s="54" t="e">
        <f>'Standard Cost Estimate'!$M388/M$500</f>
        <v>#VALUE!</v>
      </c>
      <c r="O388" s="78" t="e">
        <f>MIN(Table1[[#This Row],[Low Bidder 
or CM/GC]:[Bidder 23]])*D388</f>
        <v>#VALUE!</v>
      </c>
      <c r="P388" s="65" t="e">
        <f>Table2[[#This Row],[LB
Amount]]</f>
        <v>#VALUE!</v>
      </c>
      <c r="Q388" s="79" t="e">
        <f>MAX(Table1[[#This Row],[Low Bidder 
or CM/GC]:[Bidder 23]])*D388</f>
        <v>#VALUE!</v>
      </c>
      <c r="R388" s="33" t="e">
        <f>('Standard Cost Estimate'!$J388-'Standard Cost Estimate'!$G388)/'Standard Cost Estimate'!$G388</f>
        <v>#VALUE!</v>
      </c>
      <c r="S388" s="32" t="e">
        <f>('Standard Cost Estimate'!$J388-'Standard Cost Estimate'!$M388)/'Standard Cost Estimate'!$M388</f>
        <v>#VALUE!</v>
      </c>
      <c r="T388" s="31" t="e">
        <f>'Standard Cost Estimate'!$J388-'Standard Cost Estimate'!$G388</f>
        <v>#VALUE!</v>
      </c>
      <c r="U388" s="28" t="e">
        <f>RANK('Standard Cost Estimate'!$J388,'Standard Cost Estimate'!$J$3:$J$499)</f>
        <v>#VALUE!</v>
      </c>
      <c r="V388" s="34" t="e">
        <f>LARGE('Standard Cost Estimate'!$J$3:$J$499,COUNT(J$3:'Standard Cost Estimate'!$J388))+IF(ISNUMBER(V387),V387,0)</f>
        <v>#VALUE!</v>
      </c>
      <c r="W388" s="28" t="e">
        <f>IF(V388/J$500&lt;0.8,COUNT(V$3:V388)+1,1)</f>
        <v>#VALUE!</v>
      </c>
      <c r="X388" s="35" t="e">
        <f>IF('Standard Cost Estimate'!$U388&lt;=MAX('Standard Cost Estimate'!$W$3:$W$499),"YES","NO")</f>
        <v>#VALUE!</v>
      </c>
      <c r="Y388" s="36" t="e">
        <f>IF(AND('Standard Cost Estimate'!$X388="YES",OR('Standard Cost Estimate'!$R388&gt;0.2,'Standard Cost Estimate'!$R388&lt;-0.2)),"ANALYZE"," ")</f>
        <v>#VALUE!</v>
      </c>
      <c r="Z388" s="72" t="e">
        <f>IF(AND('Standard Cost Estimate'!$X388="YES",OR('Standard Cost Estimate'!$S388&gt;0.2,'Standard Cost Estimate'!$S388&lt;-0.2)),"ANALYZE"," ")</f>
        <v>#VALUE!</v>
      </c>
      <c r="AA388" s="67" t="e">
        <f>RANK('Standard Cost Estimate'!$G388,'Standard Cost Estimate'!$G$3:$G$499)</f>
        <v>#VALUE!</v>
      </c>
      <c r="AB388" s="68" t="e">
        <f>LARGE('Standard Cost Estimate'!$G$3:$G$499,COUNT(G$3:'Standard Cost Estimate'!$G388))+IF(ISNUMBER(AB387),AB387,0)</f>
        <v>#VALUE!</v>
      </c>
      <c r="AC388" s="67" t="e">
        <f>IF(AB388/G$500&lt;0.8,COUNT(V$3:V388)+1,1)</f>
        <v>#VALUE!</v>
      </c>
      <c r="AD388" s="93" t="e">
        <f>IF('Standard Cost Estimate'!$AA388&lt;=MAX('Standard Cost Estimate'!$AC$3:$AC$499),"YES","NO")</f>
        <v>#VALUE!</v>
      </c>
      <c r="AE388" s="94" t="e">
        <f>IF(AND('Standard Cost Estimate'!$AD388="YES",ABS('Standard Cost Estimate'!$R388)&gt;0.2),"ANALYZE"," ")</f>
        <v>#VALUE!</v>
      </c>
      <c r="AF388" s="77"/>
    </row>
    <row r="389" spans="1:32" ht="15" thickBot="1" x14ac:dyDescent="0.4">
      <c r="A389" s="50" t="e">
        <f>Table1[[#This Row],[Item Line Number]]</f>
        <v>#VALUE!</v>
      </c>
      <c r="B389" s="50" t="e">
        <f>Table1[[#This Row],[Item Number]]</f>
        <v>#VALUE!</v>
      </c>
      <c r="C389" s="51" t="e">
        <f>Table1[[#This Row],[Item Description]]</f>
        <v>#VALUE!</v>
      </c>
      <c r="D389" s="50" t="e">
        <f>Table1[[#This Row],[Quantity]]</f>
        <v>#VALUE!</v>
      </c>
      <c r="E389" s="50" t="e">
        <f>Table1[[#This Row],[Units]]</f>
        <v>#VALUE!</v>
      </c>
      <c r="F389" s="52" t="e">
        <f>Table1[[#This Row],[Engineer''s Estimate (EE)]]</f>
        <v>#VALUE!</v>
      </c>
      <c r="G389" s="53" t="e">
        <f>'Standard Cost Estimate'!$D389*'Standard Cost Estimate'!$F389</f>
        <v>#VALUE!</v>
      </c>
      <c r="H389" s="54" t="e">
        <f>'Standard Cost Estimate'!$G389/G$500</f>
        <v>#VALUE!</v>
      </c>
      <c r="I389" s="52" t="e">
        <f>Table1[[#This Row],[Low Bidder 
or CM/GC]]</f>
        <v>#VALUE!</v>
      </c>
      <c r="J389" s="53" t="e">
        <f>'Standard Cost Estimate'!$I389*'Standard Cost Estimate'!$D389</f>
        <v>#VALUE!</v>
      </c>
      <c r="K389" s="55" t="e">
        <f>'Standard Cost Estimate'!$J389/J$500</f>
        <v>#VALUE!</v>
      </c>
      <c r="L389" s="52" t="e">
        <f>TRIMMEAN(Table1[[#This Row],[Low Bidder 
or CM/GC]:[Bidder 23]],2/COUNT(Table1[[#This Row],[Low Bidder 
or CM/GC]:[Bidder 23]]))</f>
        <v>#VALUE!</v>
      </c>
      <c r="M389" s="53" t="e">
        <f>IF('Standard Cost Estimate'!$D389=0,0,'Standard Cost Estimate'!$D389*'Standard Cost Estimate'!$L389)</f>
        <v>#VALUE!</v>
      </c>
      <c r="N389" s="54" t="e">
        <f>'Standard Cost Estimate'!$M389/M$500</f>
        <v>#VALUE!</v>
      </c>
      <c r="O389" s="78" t="e">
        <f>MIN(Table1[[#This Row],[Low Bidder 
or CM/GC]:[Bidder 23]])*D389</f>
        <v>#VALUE!</v>
      </c>
      <c r="P389" s="65" t="e">
        <f>Table2[[#This Row],[LB
Amount]]</f>
        <v>#VALUE!</v>
      </c>
      <c r="Q389" s="79" t="e">
        <f>MAX(Table1[[#This Row],[Low Bidder 
or CM/GC]:[Bidder 23]])*D389</f>
        <v>#VALUE!</v>
      </c>
      <c r="R389" s="33" t="e">
        <f>('Standard Cost Estimate'!$J389-'Standard Cost Estimate'!$G389)/'Standard Cost Estimate'!$G389</f>
        <v>#VALUE!</v>
      </c>
      <c r="S389" s="32" t="e">
        <f>('Standard Cost Estimate'!$J389-'Standard Cost Estimate'!$M389)/'Standard Cost Estimate'!$M389</f>
        <v>#VALUE!</v>
      </c>
      <c r="T389" s="31" t="e">
        <f>'Standard Cost Estimate'!$J389-'Standard Cost Estimate'!$G389</f>
        <v>#VALUE!</v>
      </c>
      <c r="U389" s="28" t="e">
        <f>RANK('Standard Cost Estimate'!$J389,'Standard Cost Estimate'!$J$3:$J$499)</f>
        <v>#VALUE!</v>
      </c>
      <c r="V389" s="34" t="e">
        <f>LARGE('Standard Cost Estimate'!$J$3:$J$499,COUNT(J$3:'Standard Cost Estimate'!$J389))+IF(ISNUMBER(V388),V388,0)</f>
        <v>#VALUE!</v>
      </c>
      <c r="W389" s="28" t="e">
        <f>IF(V389/J$500&lt;0.8,COUNT(V$3:V389)+1,1)</f>
        <v>#VALUE!</v>
      </c>
      <c r="X389" s="35" t="e">
        <f>IF('Standard Cost Estimate'!$U389&lt;=MAX('Standard Cost Estimate'!$W$3:$W$499),"YES","NO")</f>
        <v>#VALUE!</v>
      </c>
      <c r="Y389" s="36" t="e">
        <f>IF(AND('Standard Cost Estimate'!$X389="YES",OR('Standard Cost Estimate'!$R389&gt;0.2,'Standard Cost Estimate'!$R389&lt;-0.2)),"ANALYZE"," ")</f>
        <v>#VALUE!</v>
      </c>
      <c r="Z389" s="72" t="e">
        <f>IF(AND('Standard Cost Estimate'!$X389="YES",OR('Standard Cost Estimate'!$S389&gt;0.2,'Standard Cost Estimate'!$S389&lt;-0.2)),"ANALYZE"," ")</f>
        <v>#VALUE!</v>
      </c>
      <c r="AA389" s="67" t="e">
        <f>RANK('Standard Cost Estimate'!$G389,'Standard Cost Estimate'!$G$3:$G$499)</f>
        <v>#VALUE!</v>
      </c>
      <c r="AB389" s="68" t="e">
        <f>LARGE('Standard Cost Estimate'!$G$3:$G$499,COUNT(G$3:'Standard Cost Estimate'!$G389))+IF(ISNUMBER(AB388),AB388,0)</f>
        <v>#VALUE!</v>
      </c>
      <c r="AC389" s="67" t="e">
        <f>IF(AB389/G$500&lt;0.8,COUNT(V$3:V389)+1,1)</f>
        <v>#VALUE!</v>
      </c>
      <c r="AD389" s="93" t="e">
        <f>IF('Standard Cost Estimate'!$AA389&lt;=MAX('Standard Cost Estimate'!$AC$3:$AC$499),"YES","NO")</f>
        <v>#VALUE!</v>
      </c>
      <c r="AE389" s="94" t="e">
        <f>IF(AND('Standard Cost Estimate'!$AD389="YES",ABS('Standard Cost Estimate'!$R389)&gt;0.2),"ANALYZE"," ")</f>
        <v>#VALUE!</v>
      </c>
      <c r="AF389" s="77"/>
    </row>
    <row r="390" spans="1:32" ht="15" thickBot="1" x14ac:dyDescent="0.4">
      <c r="A390" s="50" t="e">
        <f>Table1[[#This Row],[Item Line Number]]</f>
        <v>#VALUE!</v>
      </c>
      <c r="B390" s="50" t="e">
        <f>Table1[[#This Row],[Item Number]]</f>
        <v>#VALUE!</v>
      </c>
      <c r="C390" s="51" t="e">
        <f>Table1[[#This Row],[Item Description]]</f>
        <v>#VALUE!</v>
      </c>
      <c r="D390" s="50" t="e">
        <f>Table1[[#This Row],[Quantity]]</f>
        <v>#VALUE!</v>
      </c>
      <c r="E390" s="50" t="e">
        <f>Table1[[#This Row],[Units]]</f>
        <v>#VALUE!</v>
      </c>
      <c r="F390" s="52" t="e">
        <f>Table1[[#This Row],[Engineer''s Estimate (EE)]]</f>
        <v>#VALUE!</v>
      </c>
      <c r="G390" s="53" t="e">
        <f>'Standard Cost Estimate'!$D390*'Standard Cost Estimate'!$F390</f>
        <v>#VALUE!</v>
      </c>
      <c r="H390" s="54" t="e">
        <f>'Standard Cost Estimate'!$G390/G$500</f>
        <v>#VALUE!</v>
      </c>
      <c r="I390" s="52" t="e">
        <f>Table1[[#This Row],[Low Bidder 
or CM/GC]]</f>
        <v>#VALUE!</v>
      </c>
      <c r="J390" s="53" t="e">
        <f>'Standard Cost Estimate'!$I390*'Standard Cost Estimate'!$D390</f>
        <v>#VALUE!</v>
      </c>
      <c r="K390" s="55" t="e">
        <f>'Standard Cost Estimate'!$J390/J$500</f>
        <v>#VALUE!</v>
      </c>
      <c r="L390" s="52" t="e">
        <f>TRIMMEAN(Table1[[#This Row],[Low Bidder 
or CM/GC]:[Bidder 23]],2/COUNT(Table1[[#This Row],[Low Bidder 
or CM/GC]:[Bidder 23]]))</f>
        <v>#VALUE!</v>
      </c>
      <c r="M390" s="53" t="e">
        <f>IF('Standard Cost Estimate'!$D390=0,0,'Standard Cost Estimate'!$D390*'Standard Cost Estimate'!$L390)</f>
        <v>#VALUE!</v>
      </c>
      <c r="N390" s="54" t="e">
        <f>'Standard Cost Estimate'!$M390/M$500</f>
        <v>#VALUE!</v>
      </c>
      <c r="O390" s="78" t="e">
        <f>MIN(Table1[[#This Row],[Low Bidder 
or CM/GC]:[Bidder 23]])*D390</f>
        <v>#VALUE!</v>
      </c>
      <c r="P390" s="65" t="e">
        <f>Table2[[#This Row],[LB
Amount]]</f>
        <v>#VALUE!</v>
      </c>
      <c r="Q390" s="79" t="e">
        <f>MAX(Table1[[#This Row],[Low Bidder 
or CM/GC]:[Bidder 23]])*D390</f>
        <v>#VALUE!</v>
      </c>
      <c r="R390" s="33" t="e">
        <f>('Standard Cost Estimate'!$J390-'Standard Cost Estimate'!$G390)/'Standard Cost Estimate'!$G390</f>
        <v>#VALUE!</v>
      </c>
      <c r="S390" s="32" t="e">
        <f>('Standard Cost Estimate'!$J390-'Standard Cost Estimate'!$M390)/'Standard Cost Estimate'!$M390</f>
        <v>#VALUE!</v>
      </c>
      <c r="T390" s="31" t="e">
        <f>'Standard Cost Estimate'!$J390-'Standard Cost Estimate'!$G390</f>
        <v>#VALUE!</v>
      </c>
      <c r="U390" s="28" t="e">
        <f>RANK('Standard Cost Estimate'!$J390,'Standard Cost Estimate'!$J$3:$J$499)</f>
        <v>#VALUE!</v>
      </c>
      <c r="V390" s="34" t="e">
        <f>LARGE('Standard Cost Estimate'!$J$3:$J$499,COUNT(J$3:'Standard Cost Estimate'!$J390))+IF(ISNUMBER(V389),V389,0)</f>
        <v>#VALUE!</v>
      </c>
      <c r="W390" s="28" t="e">
        <f>IF(V390/J$500&lt;0.8,COUNT(V$3:V390)+1,1)</f>
        <v>#VALUE!</v>
      </c>
      <c r="X390" s="35" t="e">
        <f>IF('Standard Cost Estimate'!$U390&lt;=MAX('Standard Cost Estimate'!$W$3:$W$499),"YES","NO")</f>
        <v>#VALUE!</v>
      </c>
      <c r="Y390" s="36" t="e">
        <f>IF(AND('Standard Cost Estimate'!$X390="YES",OR('Standard Cost Estimate'!$R390&gt;0.2,'Standard Cost Estimate'!$R390&lt;-0.2)),"ANALYZE"," ")</f>
        <v>#VALUE!</v>
      </c>
      <c r="Z390" s="72" t="e">
        <f>IF(AND('Standard Cost Estimate'!$X390="YES",OR('Standard Cost Estimate'!$S390&gt;0.2,'Standard Cost Estimate'!$S390&lt;-0.2)),"ANALYZE"," ")</f>
        <v>#VALUE!</v>
      </c>
      <c r="AA390" s="67" t="e">
        <f>RANK('Standard Cost Estimate'!$G390,'Standard Cost Estimate'!$G$3:$G$499)</f>
        <v>#VALUE!</v>
      </c>
      <c r="AB390" s="68" t="e">
        <f>LARGE('Standard Cost Estimate'!$G$3:$G$499,COUNT(G$3:'Standard Cost Estimate'!$G390))+IF(ISNUMBER(AB389),AB389,0)</f>
        <v>#VALUE!</v>
      </c>
      <c r="AC390" s="67" t="e">
        <f>IF(AB390/G$500&lt;0.8,COUNT(V$3:V390)+1,1)</f>
        <v>#VALUE!</v>
      </c>
      <c r="AD390" s="93" t="e">
        <f>IF('Standard Cost Estimate'!$AA390&lt;=MAX('Standard Cost Estimate'!$AC$3:$AC$499),"YES","NO")</f>
        <v>#VALUE!</v>
      </c>
      <c r="AE390" s="94" t="e">
        <f>IF(AND('Standard Cost Estimate'!$AD390="YES",ABS('Standard Cost Estimate'!$R390)&gt;0.2),"ANALYZE"," ")</f>
        <v>#VALUE!</v>
      </c>
      <c r="AF390" s="77"/>
    </row>
    <row r="391" spans="1:32" ht="15" thickBot="1" x14ac:dyDescent="0.4">
      <c r="A391" s="50" t="e">
        <f>Table1[[#This Row],[Item Line Number]]</f>
        <v>#VALUE!</v>
      </c>
      <c r="B391" s="50" t="e">
        <f>Table1[[#This Row],[Item Number]]</f>
        <v>#VALUE!</v>
      </c>
      <c r="C391" s="51" t="e">
        <f>Table1[[#This Row],[Item Description]]</f>
        <v>#VALUE!</v>
      </c>
      <c r="D391" s="50" t="e">
        <f>Table1[[#This Row],[Quantity]]</f>
        <v>#VALUE!</v>
      </c>
      <c r="E391" s="50" t="e">
        <f>Table1[[#This Row],[Units]]</f>
        <v>#VALUE!</v>
      </c>
      <c r="F391" s="52" t="e">
        <f>Table1[[#This Row],[Engineer''s Estimate (EE)]]</f>
        <v>#VALUE!</v>
      </c>
      <c r="G391" s="53" t="e">
        <f>'Standard Cost Estimate'!$D391*'Standard Cost Estimate'!$F391</f>
        <v>#VALUE!</v>
      </c>
      <c r="H391" s="54" t="e">
        <f>'Standard Cost Estimate'!$G391/G$500</f>
        <v>#VALUE!</v>
      </c>
      <c r="I391" s="52" t="e">
        <f>Table1[[#This Row],[Low Bidder 
or CM/GC]]</f>
        <v>#VALUE!</v>
      </c>
      <c r="J391" s="53" t="e">
        <f>'Standard Cost Estimate'!$I391*'Standard Cost Estimate'!$D391</f>
        <v>#VALUE!</v>
      </c>
      <c r="K391" s="55" t="e">
        <f>'Standard Cost Estimate'!$J391/J$500</f>
        <v>#VALUE!</v>
      </c>
      <c r="L391" s="52" t="e">
        <f>TRIMMEAN(Table1[[#This Row],[Low Bidder 
or CM/GC]:[Bidder 23]],2/COUNT(Table1[[#This Row],[Low Bidder 
or CM/GC]:[Bidder 23]]))</f>
        <v>#VALUE!</v>
      </c>
      <c r="M391" s="53" t="e">
        <f>IF('Standard Cost Estimate'!$D391=0,0,'Standard Cost Estimate'!$D391*'Standard Cost Estimate'!$L391)</f>
        <v>#VALUE!</v>
      </c>
      <c r="N391" s="54" t="e">
        <f>'Standard Cost Estimate'!$M391/M$500</f>
        <v>#VALUE!</v>
      </c>
      <c r="O391" s="78" t="e">
        <f>MIN(Table1[[#This Row],[Low Bidder 
or CM/GC]:[Bidder 23]])*D391</f>
        <v>#VALUE!</v>
      </c>
      <c r="P391" s="65" t="e">
        <f>Table2[[#This Row],[LB
Amount]]</f>
        <v>#VALUE!</v>
      </c>
      <c r="Q391" s="79" t="e">
        <f>MAX(Table1[[#This Row],[Low Bidder 
or CM/GC]:[Bidder 23]])*D391</f>
        <v>#VALUE!</v>
      </c>
      <c r="R391" s="33" t="e">
        <f>('Standard Cost Estimate'!$J391-'Standard Cost Estimate'!$G391)/'Standard Cost Estimate'!$G391</f>
        <v>#VALUE!</v>
      </c>
      <c r="S391" s="32" t="e">
        <f>('Standard Cost Estimate'!$J391-'Standard Cost Estimate'!$M391)/'Standard Cost Estimate'!$M391</f>
        <v>#VALUE!</v>
      </c>
      <c r="T391" s="31" t="e">
        <f>'Standard Cost Estimate'!$J391-'Standard Cost Estimate'!$G391</f>
        <v>#VALUE!</v>
      </c>
      <c r="U391" s="28" t="e">
        <f>RANK('Standard Cost Estimate'!$J391,'Standard Cost Estimate'!$J$3:$J$499)</f>
        <v>#VALUE!</v>
      </c>
      <c r="V391" s="34" t="e">
        <f>LARGE('Standard Cost Estimate'!$J$3:$J$499,COUNT(J$3:'Standard Cost Estimate'!$J391))+IF(ISNUMBER(V390),V390,0)</f>
        <v>#VALUE!</v>
      </c>
      <c r="W391" s="28" t="e">
        <f>IF(V391/J$500&lt;0.8,COUNT(V$3:V391)+1,1)</f>
        <v>#VALUE!</v>
      </c>
      <c r="X391" s="35" t="e">
        <f>IF('Standard Cost Estimate'!$U391&lt;=MAX('Standard Cost Estimate'!$W$3:$W$499),"YES","NO")</f>
        <v>#VALUE!</v>
      </c>
      <c r="Y391" s="36" t="e">
        <f>IF(AND('Standard Cost Estimate'!$X391="YES",OR('Standard Cost Estimate'!$R391&gt;0.2,'Standard Cost Estimate'!$R391&lt;-0.2)),"ANALYZE"," ")</f>
        <v>#VALUE!</v>
      </c>
      <c r="Z391" s="72" t="e">
        <f>IF(AND('Standard Cost Estimate'!$X391="YES",OR('Standard Cost Estimate'!$S391&gt;0.2,'Standard Cost Estimate'!$S391&lt;-0.2)),"ANALYZE"," ")</f>
        <v>#VALUE!</v>
      </c>
      <c r="AA391" s="67" t="e">
        <f>RANK('Standard Cost Estimate'!$G391,'Standard Cost Estimate'!$G$3:$G$499)</f>
        <v>#VALUE!</v>
      </c>
      <c r="AB391" s="68" t="e">
        <f>LARGE('Standard Cost Estimate'!$G$3:$G$499,COUNT(G$3:'Standard Cost Estimate'!$G391))+IF(ISNUMBER(AB390),AB390,0)</f>
        <v>#VALUE!</v>
      </c>
      <c r="AC391" s="67" t="e">
        <f>IF(AB391/G$500&lt;0.8,COUNT(V$3:V391)+1,1)</f>
        <v>#VALUE!</v>
      </c>
      <c r="AD391" s="93" t="e">
        <f>IF('Standard Cost Estimate'!$AA391&lt;=MAX('Standard Cost Estimate'!$AC$3:$AC$499),"YES","NO")</f>
        <v>#VALUE!</v>
      </c>
      <c r="AE391" s="94" t="e">
        <f>IF(AND('Standard Cost Estimate'!$AD391="YES",ABS('Standard Cost Estimate'!$R391)&gt;0.2),"ANALYZE"," ")</f>
        <v>#VALUE!</v>
      </c>
      <c r="AF391" s="77"/>
    </row>
    <row r="392" spans="1:32" ht="15" thickBot="1" x14ac:dyDescent="0.4">
      <c r="A392" s="50" t="e">
        <f>Table1[[#This Row],[Item Line Number]]</f>
        <v>#VALUE!</v>
      </c>
      <c r="B392" s="50" t="e">
        <f>Table1[[#This Row],[Item Number]]</f>
        <v>#VALUE!</v>
      </c>
      <c r="C392" s="51" t="e">
        <f>Table1[[#This Row],[Item Description]]</f>
        <v>#VALUE!</v>
      </c>
      <c r="D392" s="50" t="e">
        <f>Table1[[#This Row],[Quantity]]</f>
        <v>#VALUE!</v>
      </c>
      <c r="E392" s="50" t="e">
        <f>Table1[[#This Row],[Units]]</f>
        <v>#VALUE!</v>
      </c>
      <c r="F392" s="52" t="e">
        <f>Table1[[#This Row],[Engineer''s Estimate (EE)]]</f>
        <v>#VALUE!</v>
      </c>
      <c r="G392" s="53" t="e">
        <f>'Standard Cost Estimate'!$D392*'Standard Cost Estimate'!$F392</f>
        <v>#VALUE!</v>
      </c>
      <c r="H392" s="54" t="e">
        <f>'Standard Cost Estimate'!$G392/G$500</f>
        <v>#VALUE!</v>
      </c>
      <c r="I392" s="52" t="e">
        <f>Table1[[#This Row],[Low Bidder 
or CM/GC]]</f>
        <v>#VALUE!</v>
      </c>
      <c r="J392" s="53" t="e">
        <f>'Standard Cost Estimate'!$I392*'Standard Cost Estimate'!$D392</f>
        <v>#VALUE!</v>
      </c>
      <c r="K392" s="55" t="e">
        <f>'Standard Cost Estimate'!$J392/J$500</f>
        <v>#VALUE!</v>
      </c>
      <c r="L392" s="52" t="e">
        <f>TRIMMEAN(Table1[[#This Row],[Low Bidder 
or CM/GC]:[Bidder 23]],2/COUNT(Table1[[#This Row],[Low Bidder 
or CM/GC]:[Bidder 23]]))</f>
        <v>#VALUE!</v>
      </c>
      <c r="M392" s="53" t="e">
        <f>IF('Standard Cost Estimate'!$D392=0,0,'Standard Cost Estimate'!$D392*'Standard Cost Estimate'!$L392)</f>
        <v>#VALUE!</v>
      </c>
      <c r="N392" s="54" t="e">
        <f>'Standard Cost Estimate'!$M392/M$500</f>
        <v>#VALUE!</v>
      </c>
      <c r="O392" s="78" t="e">
        <f>MIN(Table1[[#This Row],[Low Bidder 
or CM/GC]:[Bidder 23]])*D392</f>
        <v>#VALUE!</v>
      </c>
      <c r="P392" s="65" t="e">
        <f>Table2[[#This Row],[LB
Amount]]</f>
        <v>#VALUE!</v>
      </c>
      <c r="Q392" s="79" t="e">
        <f>MAX(Table1[[#This Row],[Low Bidder 
or CM/GC]:[Bidder 23]])*D392</f>
        <v>#VALUE!</v>
      </c>
      <c r="R392" s="33" t="e">
        <f>('Standard Cost Estimate'!$J392-'Standard Cost Estimate'!$G392)/'Standard Cost Estimate'!$G392</f>
        <v>#VALUE!</v>
      </c>
      <c r="S392" s="32" t="e">
        <f>('Standard Cost Estimate'!$J392-'Standard Cost Estimate'!$M392)/'Standard Cost Estimate'!$M392</f>
        <v>#VALUE!</v>
      </c>
      <c r="T392" s="31" t="e">
        <f>'Standard Cost Estimate'!$J392-'Standard Cost Estimate'!$G392</f>
        <v>#VALUE!</v>
      </c>
      <c r="U392" s="28" t="e">
        <f>RANK('Standard Cost Estimate'!$J392,'Standard Cost Estimate'!$J$3:$J$499)</f>
        <v>#VALUE!</v>
      </c>
      <c r="V392" s="34" t="e">
        <f>LARGE('Standard Cost Estimate'!$J$3:$J$499,COUNT(J$3:'Standard Cost Estimate'!$J392))+IF(ISNUMBER(V391),V391,0)</f>
        <v>#VALUE!</v>
      </c>
      <c r="W392" s="28" t="e">
        <f>IF(V392/J$500&lt;0.8,COUNT(V$3:V392)+1,1)</f>
        <v>#VALUE!</v>
      </c>
      <c r="X392" s="35" t="e">
        <f>IF('Standard Cost Estimate'!$U392&lt;=MAX('Standard Cost Estimate'!$W$3:$W$499),"YES","NO")</f>
        <v>#VALUE!</v>
      </c>
      <c r="Y392" s="36" t="e">
        <f>IF(AND('Standard Cost Estimate'!$X392="YES",OR('Standard Cost Estimate'!$R392&gt;0.2,'Standard Cost Estimate'!$R392&lt;-0.2)),"ANALYZE"," ")</f>
        <v>#VALUE!</v>
      </c>
      <c r="Z392" s="72" t="e">
        <f>IF(AND('Standard Cost Estimate'!$X392="YES",OR('Standard Cost Estimate'!$S392&gt;0.2,'Standard Cost Estimate'!$S392&lt;-0.2)),"ANALYZE"," ")</f>
        <v>#VALUE!</v>
      </c>
      <c r="AA392" s="67" t="e">
        <f>RANK('Standard Cost Estimate'!$G392,'Standard Cost Estimate'!$G$3:$G$499)</f>
        <v>#VALUE!</v>
      </c>
      <c r="AB392" s="68" t="e">
        <f>LARGE('Standard Cost Estimate'!$G$3:$G$499,COUNT(G$3:'Standard Cost Estimate'!$G392))+IF(ISNUMBER(AB391),AB391,0)</f>
        <v>#VALUE!</v>
      </c>
      <c r="AC392" s="67" t="e">
        <f>IF(AB392/G$500&lt;0.8,COUNT(V$3:V392)+1,1)</f>
        <v>#VALUE!</v>
      </c>
      <c r="AD392" s="93" t="e">
        <f>IF('Standard Cost Estimate'!$AA392&lt;=MAX('Standard Cost Estimate'!$AC$3:$AC$499),"YES","NO")</f>
        <v>#VALUE!</v>
      </c>
      <c r="AE392" s="94" t="e">
        <f>IF(AND('Standard Cost Estimate'!$AD392="YES",ABS('Standard Cost Estimate'!$R392)&gt;0.2),"ANALYZE"," ")</f>
        <v>#VALUE!</v>
      </c>
      <c r="AF392" s="77"/>
    </row>
    <row r="393" spans="1:32" ht="15" thickBot="1" x14ac:dyDescent="0.4">
      <c r="A393" s="50" t="e">
        <f>Table1[[#This Row],[Item Line Number]]</f>
        <v>#VALUE!</v>
      </c>
      <c r="B393" s="50" t="e">
        <f>Table1[[#This Row],[Item Number]]</f>
        <v>#VALUE!</v>
      </c>
      <c r="C393" s="51" t="e">
        <f>Table1[[#This Row],[Item Description]]</f>
        <v>#VALUE!</v>
      </c>
      <c r="D393" s="50" t="e">
        <f>Table1[[#This Row],[Quantity]]</f>
        <v>#VALUE!</v>
      </c>
      <c r="E393" s="50" t="e">
        <f>Table1[[#This Row],[Units]]</f>
        <v>#VALUE!</v>
      </c>
      <c r="F393" s="52" t="e">
        <f>Table1[[#This Row],[Engineer''s Estimate (EE)]]</f>
        <v>#VALUE!</v>
      </c>
      <c r="G393" s="53" t="e">
        <f>'Standard Cost Estimate'!$D393*'Standard Cost Estimate'!$F393</f>
        <v>#VALUE!</v>
      </c>
      <c r="H393" s="54" t="e">
        <f>'Standard Cost Estimate'!$G393/G$500</f>
        <v>#VALUE!</v>
      </c>
      <c r="I393" s="52" t="e">
        <f>Table1[[#This Row],[Low Bidder 
or CM/GC]]</f>
        <v>#VALUE!</v>
      </c>
      <c r="J393" s="53" t="e">
        <f>'Standard Cost Estimate'!$I393*'Standard Cost Estimate'!$D393</f>
        <v>#VALUE!</v>
      </c>
      <c r="K393" s="55" t="e">
        <f>'Standard Cost Estimate'!$J393/J$500</f>
        <v>#VALUE!</v>
      </c>
      <c r="L393" s="52" t="e">
        <f>TRIMMEAN(Table1[[#This Row],[Low Bidder 
or CM/GC]:[Bidder 23]],2/COUNT(Table1[[#This Row],[Low Bidder 
or CM/GC]:[Bidder 23]]))</f>
        <v>#VALUE!</v>
      </c>
      <c r="M393" s="53" t="e">
        <f>IF('Standard Cost Estimate'!$D393=0,0,'Standard Cost Estimate'!$D393*'Standard Cost Estimate'!$L393)</f>
        <v>#VALUE!</v>
      </c>
      <c r="N393" s="54" t="e">
        <f>'Standard Cost Estimate'!$M393/M$500</f>
        <v>#VALUE!</v>
      </c>
      <c r="O393" s="78" t="e">
        <f>MIN(Table1[[#This Row],[Low Bidder 
or CM/GC]:[Bidder 23]])*D393</f>
        <v>#VALUE!</v>
      </c>
      <c r="P393" s="65" t="e">
        <f>Table2[[#This Row],[LB
Amount]]</f>
        <v>#VALUE!</v>
      </c>
      <c r="Q393" s="79" t="e">
        <f>MAX(Table1[[#This Row],[Low Bidder 
or CM/GC]:[Bidder 23]])*D393</f>
        <v>#VALUE!</v>
      </c>
      <c r="R393" s="33" t="e">
        <f>('Standard Cost Estimate'!$J393-'Standard Cost Estimate'!$G393)/'Standard Cost Estimate'!$G393</f>
        <v>#VALUE!</v>
      </c>
      <c r="S393" s="32" t="e">
        <f>('Standard Cost Estimate'!$J393-'Standard Cost Estimate'!$M393)/'Standard Cost Estimate'!$M393</f>
        <v>#VALUE!</v>
      </c>
      <c r="T393" s="31" t="e">
        <f>'Standard Cost Estimate'!$J393-'Standard Cost Estimate'!$G393</f>
        <v>#VALUE!</v>
      </c>
      <c r="U393" s="28" t="e">
        <f>RANK('Standard Cost Estimate'!$J393,'Standard Cost Estimate'!$J$3:$J$499)</f>
        <v>#VALUE!</v>
      </c>
      <c r="V393" s="34" t="e">
        <f>LARGE('Standard Cost Estimate'!$J$3:$J$499,COUNT(J$3:'Standard Cost Estimate'!$J393))+IF(ISNUMBER(V392),V392,0)</f>
        <v>#VALUE!</v>
      </c>
      <c r="W393" s="28" t="e">
        <f>IF(V393/J$500&lt;0.8,COUNT(V$3:V393)+1,1)</f>
        <v>#VALUE!</v>
      </c>
      <c r="X393" s="35" t="e">
        <f>IF('Standard Cost Estimate'!$U393&lt;=MAX('Standard Cost Estimate'!$W$3:$W$499),"YES","NO")</f>
        <v>#VALUE!</v>
      </c>
      <c r="Y393" s="36" t="e">
        <f>IF(AND('Standard Cost Estimate'!$X393="YES",OR('Standard Cost Estimate'!$R393&gt;0.2,'Standard Cost Estimate'!$R393&lt;-0.2)),"ANALYZE"," ")</f>
        <v>#VALUE!</v>
      </c>
      <c r="Z393" s="72" t="e">
        <f>IF(AND('Standard Cost Estimate'!$X393="YES",OR('Standard Cost Estimate'!$S393&gt;0.2,'Standard Cost Estimate'!$S393&lt;-0.2)),"ANALYZE"," ")</f>
        <v>#VALUE!</v>
      </c>
      <c r="AA393" s="67" t="e">
        <f>RANK('Standard Cost Estimate'!$G393,'Standard Cost Estimate'!$G$3:$G$499)</f>
        <v>#VALUE!</v>
      </c>
      <c r="AB393" s="68" t="e">
        <f>LARGE('Standard Cost Estimate'!$G$3:$G$499,COUNT(G$3:'Standard Cost Estimate'!$G393))+IF(ISNUMBER(AB392),AB392,0)</f>
        <v>#VALUE!</v>
      </c>
      <c r="AC393" s="67" t="e">
        <f>IF(AB393/G$500&lt;0.8,COUNT(V$3:V393)+1,1)</f>
        <v>#VALUE!</v>
      </c>
      <c r="AD393" s="93" t="e">
        <f>IF('Standard Cost Estimate'!$AA393&lt;=MAX('Standard Cost Estimate'!$AC$3:$AC$499),"YES","NO")</f>
        <v>#VALUE!</v>
      </c>
      <c r="AE393" s="94" t="e">
        <f>IF(AND('Standard Cost Estimate'!$AD393="YES",ABS('Standard Cost Estimate'!$R393)&gt;0.2),"ANALYZE"," ")</f>
        <v>#VALUE!</v>
      </c>
      <c r="AF393" s="77"/>
    </row>
    <row r="394" spans="1:32" ht="15" thickBot="1" x14ac:dyDescent="0.4">
      <c r="A394" s="50" t="e">
        <f>Table1[[#This Row],[Item Line Number]]</f>
        <v>#VALUE!</v>
      </c>
      <c r="B394" s="50" t="e">
        <f>Table1[[#This Row],[Item Number]]</f>
        <v>#VALUE!</v>
      </c>
      <c r="C394" s="51" t="e">
        <f>Table1[[#This Row],[Item Description]]</f>
        <v>#VALUE!</v>
      </c>
      <c r="D394" s="50" t="e">
        <f>Table1[[#This Row],[Quantity]]</f>
        <v>#VALUE!</v>
      </c>
      <c r="E394" s="50" t="e">
        <f>Table1[[#This Row],[Units]]</f>
        <v>#VALUE!</v>
      </c>
      <c r="F394" s="52" t="e">
        <f>Table1[[#This Row],[Engineer''s Estimate (EE)]]</f>
        <v>#VALUE!</v>
      </c>
      <c r="G394" s="53" t="e">
        <f>'Standard Cost Estimate'!$D394*'Standard Cost Estimate'!$F394</f>
        <v>#VALUE!</v>
      </c>
      <c r="H394" s="54" t="e">
        <f>'Standard Cost Estimate'!$G394/G$500</f>
        <v>#VALUE!</v>
      </c>
      <c r="I394" s="52" t="e">
        <f>Table1[[#This Row],[Low Bidder 
or CM/GC]]</f>
        <v>#VALUE!</v>
      </c>
      <c r="J394" s="53" t="e">
        <f>'Standard Cost Estimate'!$I394*'Standard Cost Estimate'!$D394</f>
        <v>#VALUE!</v>
      </c>
      <c r="K394" s="55" t="e">
        <f>'Standard Cost Estimate'!$J394/J$500</f>
        <v>#VALUE!</v>
      </c>
      <c r="L394" s="52" t="e">
        <f>TRIMMEAN(Table1[[#This Row],[Low Bidder 
or CM/GC]:[Bidder 23]],2/COUNT(Table1[[#This Row],[Low Bidder 
or CM/GC]:[Bidder 23]]))</f>
        <v>#VALUE!</v>
      </c>
      <c r="M394" s="53" t="e">
        <f>IF('Standard Cost Estimate'!$D394=0,0,'Standard Cost Estimate'!$D394*'Standard Cost Estimate'!$L394)</f>
        <v>#VALUE!</v>
      </c>
      <c r="N394" s="54" t="e">
        <f>'Standard Cost Estimate'!$M394/M$500</f>
        <v>#VALUE!</v>
      </c>
      <c r="O394" s="78" t="e">
        <f>MIN(Table1[[#This Row],[Low Bidder 
or CM/GC]:[Bidder 23]])*D394</f>
        <v>#VALUE!</v>
      </c>
      <c r="P394" s="65" t="e">
        <f>Table2[[#This Row],[LB
Amount]]</f>
        <v>#VALUE!</v>
      </c>
      <c r="Q394" s="79" t="e">
        <f>MAX(Table1[[#This Row],[Low Bidder 
or CM/GC]:[Bidder 23]])*D394</f>
        <v>#VALUE!</v>
      </c>
      <c r="R394" s="33" t="e">
        <f>('Standard Cost Estimate'!$J394-'Standard Cost Estimate'!$G394)/'Standard Cost Estimate'!$G394</f>
        <v>#VALUE!</v>
      </c>
      <c r="S394" s="32" t="e">
        <f>('Standard Cost Estimate'!$J394-'Standard Cost Estimate'!$M394)/'Standard Cost Estimate'!$M394</f>
        <v>#VALUE!</v>
      </c>
      <c r="T394" s="31" t="e">
        <f>'Standard Cost Estimate'!$J394-'Standard Cost Estimate'!$G394</f>
        <v>#VALUE!</v>
      </c>
      <c r="U394" s="28" t="e">
        <f>RANK('Standard Cost Estimate'!$J394,'Standard Cost Estimate'!$J$3:$J$499)</f>
        <v>#VALUE!</v>
      </c>
      <c r="V394" s="34" t="e">
        <f>LARGE('Standard Cost Estimate'!$J$3:$J$499,COUNT(J$3:'Standard Cost Estimate'!$J394))+IF(ISNUMBER(V393),V393,0)</f>
        <v>#VALUE!</v>
      </c>
      <c r="W394" s="28" t="e">
        <f>IF(V394/J$500&lt;0.8,COUNT(V$3:V394)+1,1)</f>
        <v>#VALUE!</v>
      </c>
      <c r="X394" s="35" t="e">
        <f>IF('Standard Cost Estimate'!$U394&lt;=MAX('Standard Cost Estimate'!$W$3:$W$499),"YES","NO")</f>
        <v>#VALUE!</v>
      </c>
      <c r="Y394" s="36" t="e">
        <f>IF(AND('Standard Cost Estimate'!$X394="YES",OR('Standard Cost Estimate'!$R394&gt;0.2,'Standard Cost Estimate'!$R394&lt;-0.2)),"ANALYZE"," ")</f>
        <v>#VALUE!</v>
      </c>
      <c r="Z394" s="72" t="e">
        <f>IF(AND('Standard Cost Estimate'!$X394="YES",OR('Standard Cost Estimate'!$S394&gt;0.2,'Standard Cost Estimate'!$S394&lt;-0.2)),"ANALYZE"," ")</f>
        <v>#VALUE!</v>
      </c>
      <c r="AA394" s="67" t="e">
        <f>RANK('Standard Cost Estimate'!$G394,'Standard Cost Estimate'!$G$3:$G$499)</f>
        <v>#VALUE!</v>
      </c>
      <c r="AB394" s="68" t="e">
        <f>LARGE('Standard Cost Estimate'!$G$3:$G$499,COUNT(G$3:'Standard Cost Estimate'!$G394))+IF(ISNUMBER(AB393),AB393,0)</f>
        <v>#VALUE!</v>
      </c>
      <c r="AC394" s="67" t="e">
        <f>IF(AB394/G$500&lt;0.8,COUNT(V$3:V394)+1,1)</f>
        <v>#VALUE!</v>
      </c>
      <c r="AD394" s="93" t="e">
        <f>IF('Standard Cost Estimate'!$AA394&lt;=MAX('Standard Cost Estimate'!$AC$3:$AC$499),"YES","NO")</f>
        <v>#VALUE!</v>
      </c>
      <c r="AE394" s="94" t="e">
        <f>IF(AND('Standard Cost Estimate'!$AD394="YES",ABS('Standard Cost Estimate'!$R394)&gt;0.2),"ANALYZE"," ")</f>
        <v>#VALUE!</v>
      </c>
      <c r="AF394" s="77"/>
    </row>
    <row r="395" spans="1:32" ht="15" thickBot="1" x14ac:dyDescent="0.4">
      <c r="A395" s="50" t="e">
        <f>Table1[[#This Row],[Item Line Number]]</f>
        <v>#VALUE!</v>
      </c>
      <c r="B395" s="50" t="e">
        <f>Table1[[#This Row],[Item Number]]</f>
        <v>#VALUE!</v>
      </c>
      <c r="C395" s="51" t="e">
        <f>Table1[[#This Row],[Item Description]]</f>
        <v>#VALUE!</v>
      </c>
      <c r="D395" s="50" t="e">
        <f>Table1[[#This Row],[Quantity]]</f>
        <v>#VALUE!</v>
      </c>
      <c r="E395" s="50" t="e">
        <f>Table1[[#This Row],[Units]]</f>
        <v>#VALUE!</v>
      </c>
      <c r="F395" s="52" t="e">
        <f>Table1[[#This Row],[Engineer''s Estimate (EE)]]</f>
        <v>#VALUE!</v>
      </c>
      <c r="G395" s="53" t="e">
        <f>'Standard Cost Estimate'!$D395*'Standard Cost Estimate'!$F395</f>
        <v>#VALUE!</v>
      </c>
      <c r="H395" s="54" t="e">
        <f>'Standard Cost Estimate'!$G395/G$500</f>
        <v>#VALUE!</v>
      </c>
      <c r="I395" s="52" t="e">
        <f>Table1[[#This Row],[Low Bidder 
or CM/GC]]</f>
        <v>#VALUE!</v>
      </c>
      <c r="J395" s="53" t="e">
        <f>'Standard Cost Estimate'!$I395*'Standard Cost Estimate'!$D395</f>
        <v>#VALUE!</v>
      </c>
      <c r="K395" s="55" t="e">
        <f>'Standard Cost Estimate'!$J395/J$500</f>
        <v>#VALUE!</v>
      </c>
      <c r="L395" s="52" t="e">
        <f>TRIMMEAN(Table1[[#This Row],[Low Bidder 
or CM/GC]:[Bidder 23]],2/COUNT(Table1[[#This Row],[Low Bidder 
or CM/GC]:[Bidder 23]]))</f>
        <v>#VALUE!</v>
      </c>
      <c r="M395" s="53" t="e">
        <f>IF('Standard Cost Estimate'!$D395=0,0,'Standard Cost Estimate'!$D395*'Standard Cost Estimate'!$L395)</f>
        <v>#VALUE!</v>
      </c>
      <c r="N395" s="54" t="e">
        <f>'Standard Cost Estimate'!$M395/M$500</f>
        <v>#VALUE!</v>
      </c>
      <c r="O395" s="78" t="e">
        <f>MIN(Table1[[#This Row],[Low Bidder 
or CM/GC]:[Bidder 23]])*D395</f>
        <v>#VALUE!</v>
      </c>
      <c r="P395" s="65" t="e">
        <f>Table2[[#This Row],[LB
Amount]]</f>
        <v>#VALUE!</v>
      </c>
      <c r="Q395" s="79" t="e">
        <f>MAX(Table1[[#This Row],[Low Bidder 
or CM/GC]:[Bidder 23]])*D395</f>
        <v>#VALUE!</v>
      </c>
      <c r="R395" s="33" t="e">
        <f>('Standard Cost Estimate'!$J395-'Standard Cost Estimate'!$G395)/'Standard Cost Estimate'!$G395</f>
        <v>#VALUE!</v>
      </c>
      <c r="S395" s="32" t="e">
        <f>('Standard Cost Estimate'!$J395-'Standard Cost Estimate'!$M395)/'Standard Cost Estimate'!$M395</f>
        <v>#VALUE!</v>
      </c>
      <c r="T395" s="31" t="e">
        <f>'Standard Cost Estimate'!$J395-'Standard Cost Estimate'!$G395</f>
        <v>#VALUE!</v>
      </c>
      <c r="U395" s="28" t="e">
        <f>RANK('Standard Cost Estimate'!$J395,'Standard Cost Estimate'!$J$3:$J$499)</f>
        <v>#VALUE!</v>
      </c>
      <c r="V395" s="34" t="e">
        <f>LARGE('Standard Cost Estimate'!$J$3:$J$499,COUNT(J$3:'Standard Cost Estimate'!$J395))+IF(ISNUMBER(V394),V394,0)</f>
        <v>#VALUE!</v>
      </c>
      <c r="W395" s="28" t="e">
        <f>IF(V395/J$500&lt;0.8,COUNT(V$3:V395)+1,1)</f>
        <v>#VALUE!</v>
      </c>
      <c r="X395" s="35" t="e">
        <f>IF('Standard Cost Estimate'!$U395&lt;=MAX('Standard Cost Estimate'!$W$3:$W$499),"YES","NO")</f>
        <v>#VALUE!</v>
      </c>
      <c r="Y395" s="36" t="e">
        <f>IF(AND('Standard Cost Estimate'!$X395="YES",OR('Standard Cost Estimate'!$R395&gt;0.2,'Standard Cost Estimate'!$R395&lt;-0.2)),"ANALYZE"," ")</f>
        <v>#VALUE!</v>
      </c>
      <c r="Z395" s="72" t="e">
        <f>IF(AND('Standard Cost Estimate'!$X395="YES",OR('Standard Cost Estimate'!$S395&gt;0.2,'Standard Cost Estimate'!$S395&lt;-0.2)),"ANALYZE"," ")</f>
        <v>#VALUE!</v>
      </c>
      <c r="AA395" s="67" t="e">
        <f>RANK('Standard Cost Estimate'!$G395,'Standard Cost Estimate'!$G$3:$G$499)</f>
        <v>#VALUE!</v>
      </c>
      <c r="AB395" s="68" t="e">
        <f>LARGE('Standard Cost Estimate'!$G$3:$G$499,COUNT(G$3:'Standard Cost Estimate'!$G395))+IF(ISNUMBER(AB394),AB394,0)</f>
        <v>#VALUE!</v>
      </c>
      <c r="AC395" s="67" t="e">
        <f>IF(AB395/G$500&lt;0.8,COUNT(V$3:V395)+1,1)</f>
        <v>#VALUE!</v>
      </c>
      <c r="AD395" s="93" t="e">
        <f>IF('Standard Cost Estimate'!$AA395&lt;=MAX('Standard Cost Estimate'!$AC$3:$AC$499),"YES","NO")</f>
        <v>#VALUE!</v>
      </c>
      <c r="AE395" s="94" t="e">
        <f>IF(AND('Standard Cost Estimate'!$AD395="YES",ABS('Standard Cost Estimate'!$R395)&gt;0.2),"ANALYZE"," ")</f>
        <v>#VALUE!</v>
      </c>
      <c r="AF395" s="77"/>
    </row>
    <row r="396" spans="1:32" ht="15" thickBot="1" x14ac:dyDescent="0.4">
      <c r="A396" s="50" t="e">
        <f>Table1[[#This Row],[Item Line Number]]</f>
        <v>#VALUE!</v>
      </c>
      <c r="B396" s="50" t="e">
        <f>Table1[[#This Row],[Item Number]]</f>
        <v>#VALUE!</v>
      </c>
      <c r="C396" s="51" t="e">
        <f>Table1[[#This Row],[Item Description]]</f>
        <v>#VALUE!</v>
      </c>
      <c r="D396" s="50" t="e">
        <f>Table1[[#This Row],[Quantity]]</f>
        <v>#VALUE!</v>
      </c>
      <c r="E396" s="50" t="e">
        <f>Table1[[#This Row],[Units]]</f>
        <v>#VALUE!</v>
      </c>
      <c r="F396" s="52" t="e">
        <f>Table1[[#This Row],[Engineer''s Estimate (EE)]]</f>
        <v>#VALUE!</v>
      </c>
      <c r="G396" s="53" t="e">
        <f>'Standard Cost Estimate'!$D396*'Standard Cost Estimate'!$F396</f>
        <v>#VALUE!</v>
      </c>
      <c r="H396" s="54" t="e">
        <f>'Standard Cost Estimate'!$G396/G$500</f>
        <v>#VALUE!</v>
      </c>
      <c r="I396" s="52" t="e">
        <f>Table1[[#This Row],[Low Bidder 
or CM/GC]]</f>
        <v>#VALUE!</v>
      </c>
      <c r="J396" s="53" t="e">
        <f>'Standard Cost Estimate'!$I396*'Standard Cost Estimate'!$D396</f>
        <v>#VALUE!</v>
      </c>
      <c r="K396" s="55" t="e">
        <f>'Standard Cost Estimate'!$J396/J$500</f>
        <v>#VALUE!</v>
      </c>
      <c r="L396" s="52" t="e">
        <f>TRIMMEAN(Table1[[#This Row],[Low Bidder 
or CM/GC]:[Bidder 23]],2/COUNT(Table1[[#This Row],[Low Bidder 
or CM/GC]:[Bidder 23]]))</f>
        <v>#VALUE!</v>
      </c>
      <c r="M396" s="53" t="e">
        <f>IF('Standard Cost Estimate'!$D396=0,0,'Standard Cost Estimate'!$D396*'Standard Cost Estimate'!$L396)</f>
        <v>#VALUE!</v>
      </c>
      <c r="N396" s="54" t="e">
        <f>'Standard Cost Estimate'!$M396/M$500</f>
        <v>#VALUE!</v>
      </c>
      <c r="O396" s="78" t="e">
        <f>MIN(Table1[[#This Row],[Low Bidder 
or CM/GC]:[Bidder 23]])*D396</f>
        <v>#VALUE!</v>
      </c>
      <c r="P396" s="65" t="e">
        <f>Table2[[#This Row],[LB
Amount]]</f>
        <v>#VALUE!</v>
      </c>
      <c r="Q396" s="79" t="e">
        <f>MAX(Table1[[#This Row],[Low Bidder 
or CM/GC]:[Bidder 23]])*D396</f>
        <v>#VALUE!</v>
      </c>
      <c r="R396" s="33" t="e">
        <f>('Standard Cost Estimate'!$J396-'Standard Cost Estimate'!$G396)/'Standard Cost Estimate'!$G396</f>
        <v>#VALUE!</v>
      </c>
      <c r="S396" s="32" t="e">
        <f>('Standard Cost Estimate'!$J396-'Standard Cost Estimate'!$M396)/'Standard Cost Estimate'!$M396</f>
        <v>#VALUE!</v>
      </c>
      <c r="T396" s="31" t="e">
        <f>'Standard Cost Estimate'!$J396-'Standard Cost Estimate'!$G396</f>
        <v>#VALUE!</v>
      </c>
      <c r="U396" s="28" t="e">
        <f>RANK('Standard Cost Estimate'!$J396,'Standard Cost Estimate'!$J$3:$J$499)</f>
        <v>#VALUE!</v>
      </c>
      <c r="V396" s="34" t="e">
        <f>LARGE('Standard Cost Estimate'!$J$3:$J$499,COUNT(J$3:'Standard Cost Estimate'!$J396))+IF(ISNUMBER(V395),V395,0)</f>
        <v>#VALUE!</v>
      </c>
      <c r="W396" s="28" t="e">
        <f>IF(V396/J$500&lt;0.8,COUNT(V$3:V396)+1,1)</f>
        <v>#VALUE!</v>
      </c>
      <c r="X396" s="35" t="e">
        <f>IF('Standard Cost Estimate'!$U396&lt;=MAX('Standard Cost Estimate'!$W$3:$W$499),"YES","NO")</f>
        <v>#VALUE!</v>
      </c>
      <c r="Y396" s="36" t="e">
        <f>IF(AND('Standard Cost Estimate'!$X396="YES",OR('Standard Cost Estimate'!$R396&gt;0.2,'Standard Cost Estimate'!$R396&lt;-0.2)),"ANALYZE"," ")</f>
        <v>#VALUE!</v>
      </c>
      <c r="Z396" s="72" t="e">
        <f>IF(AND('Standard Cost Estimate'!$X396="YES",OR('Standard Cost Estimate'!$S396&gt;0.2,'Standard Cost Estimate'!$S396&lt;-0.2)),"ANALYZE"," ")</f>
        <v>#VALUE!</v>
      </c>
      <c r="AA396" s="67" t="e">
        <f>RANK('Standard Cost Estimate'!$G396,'Standard Cost Estimate'!$G$3:$G$499)</f>
        <v>#VALUE!</v>
      </c>
      <c r="AB396" s="68" t="e">
        <f>LARGE('Standard Cost Estimate'!$G$3:$G$499,COUNT(G$3:'Standard Cost Estimate'!$G396))+IF(ISNUMBER(AB395),AB395,0)</f>
        <v>#VALUE!</v>
      </c>
      <c r="AC396" s="67" t="e">
        <f>IF(AB396/G$500&lt;0.8,COUNT(V$3:V396)+1,1)</f>
        <v>#VALUE!</v>
      </c>
      <c r="AD396" s="93" t="e">
        <f>IF('Standard Cost Estimate'!$AA396&lt;=MAX('Standard Cost Estimate'!$AC$3:$AC$499),"YES","NO")</f>
        <v>#VALUE!</v>
      </c>
      <c r="AE396" s="94" t="e">
        <f>IF(AND('Standard Cost Estimate'!$AD396="YES",ABS('Standard Cost Estimate'!$R396)&gt;0.2),"ANALYZE"," ")</f>
        <v>#VALUE!</v>
      </c>
      <c r="AF396" s="77"/>
    </row>
    <row r="397" spans="1:32" ht="15" thickBot="1" x14ac:dyDescent="0.4">
      <c r="A397" s="50" t="e">
        <f>Table1[[#This Row],[Item Line Number]]</f>
        <v>#VALUE!</v>
      </c>
      <c r="B397" s="50" t="e">
        <f>Table1[[#This Row],[Item Number]]</f>
        <v>#VALUE!</v>
      </c>
      <c r="C397" s="51" t="e">
        <f>Table1[[#This Row],[Item Description]]</f>
        <v>#VALUE!</v>
      </c>
      <c r="D397" s="50" t="e">
        <f>Table1[[#This Row],[Quantity]]</f>
        <v>#VALUE!</v>
      </c>
      <c r="E397" s="50" t="e">
        <f>Table1[[#This Row],[Units]]</f>
        <v>#VALUE!</v>
      </c>
      <c r="F397" s="52" t="e">
        <f>Table1[[#This Row],[Engineer''s Estimate (EE)]]</f>
        <v>#VALUE!</v>
      </c>
      <c r="G397" s="53" t="e">
        <f>'Standard Cost Estimate'!$D397*'Standard Cost Estimate'!$F397</f>
        <v>#VALUE!</v>
      </c>
      <c r="H397" s="54" t="e">
        <f>'Standard Cost Estimate'!$G397/G$500</f>
        <v>#VALUE!</v>
      </c>
      <c r="I397" s="52" t="e">
        <f>Table1[[#This Row],[Low Bidder 
or CM/GC]]</f>
        <v>#VALUE!</v>
      </c>
      <c r="J397" s="53" t="e">
        <f>'Standard Cost Estimate'!$I397*'Standard Cost Estimate'!$D397</f>
        <v>#VALUE!</v>
      </c>
      <c r="K397" s="55" t="e">
        <f>'Standard Cost Estimate'!$J397/J$500</f>
        <v>#VALUE!</v>
      </c>
      <c r="L397" s="52" t="e">
        <f>TRIMMEAN(Table1[[#This Row],[Low Bidder 
or CM/GC]:[Bidder 23]],2/COUNT(Table1[[#This Row],[Low Bidder 
or CM/GC]:[Bidder 23]]))</f>
        <v>#VALUE!</v>
      </c>
      <c r="M397" s="53" t="e">
        <f>IF('Standard Cost Estimate'!$D397=0,0,'Standard Cost Estimate'!$D397*'Standard Cost Estimate'!$L397)</f>
        <v>#VALUE!</v>
      </c>
      <c r="N397" s="54" t="e">
        <f>'Standard Cost Estimate'!$M397/M$500</f>
        <v>#VALUE!</v>
      </c>
      <c r="O397" s="78" t="e">
        <f>MIN(Table1[[#This Row],[Low Bidder 
or CM/GC]:[Bidder 23]])*D397</f>
        <v>#VALUE!</v>
      </c>
      <c r="P397" s="65" t="e">
        <f>Table2[[#This Row],[LB
Amount]]</f>
        <v>#VALUE!</v>
      </c>
      <c r="Q397" s="79" t="e">
        <f>MAX(Table1[[#This Row],[Low Bidder 
or CM/GC]:[Bidder 23]])*D397</f>
        <v>#VALUE!</v>
      </c>
      <c r="R397" s="33" t="e">
        <f>('Standard Cost Estimate'!$J397-'Standard Cost Estimate'!$G397)/'Standard Cost Estimate'!$G397</f>
        <v>#VALUE!</v>
      </c>
      <c r="S397" s="32" t="e">
        <f>('Standard Cost Estimate'!$J397-'Standard Cost Estimate'!$M397)/'Standard Cost Estimate'!$M397</f>
        <v>#VALUE!</v>
      </c>
      <c r="T397" s="31" t="e">
        <f>'Standard Cost Estimate'!$J397-'Standard Cost Estimate'!$G397</f>
        <v>#VALUE!</v>
      </c>
      <c r="U397" s="28" t="e">
        <f>RANK('Standard Cost Estimate'!$J397,'Standard Cost Estimate'!$J$3:$J$499)</f>
        <v>#VALUE!</v>
      </c>
      <c r="V397" s="34" t="e">
        <f>LARGE('Standard Cost Estimate'!$J$3:$J$499,COUNT(J$3:'Standard Cost Estimate'!$J397))+IF(ISNUMBER(V396),V396,0)</f>
        <v>#VALUE!</v>
      </c>
      <c r="W397" s="28" t="e">
        <f>IF(V397/J$500&lt;0.8,COUNT(V$3:V397)+1,1)</f>
        <v>#VALUE!</v>
      </c>
      <c r="X397" s="35" t="e">
        <f>IF('Standard Cost Estimate'!$U397&lt;=MAX('Standard Cost Estimate'!$W$3:$W$499),"YES","NO")</f>
        <v>#VALUE!</v>
      </c>
      <c r="Y397" s="36" t="e">
        <f>IF(AND('Standard Cost Estimate'!$X397="YES",OR('Standard Cost Estimate'!$R397&gt;0.2,'Standard Cost Estimate'!$R397&lt;-0.2)),"ANALYZE"," ")</f>
        <v>#VALUE!</v>
      </c>
      <c r="Z397" s="72" t="e">
        <f>IF(AND('Standard Cost Estimate'!$X397="YES",OR('Standard Cost Estimate'!$S397&gt;0.2,'Standard Cost Estimate'!$S397&lt;-0.2)),"ANALYZE"," ")</f>
        <v>#VALUE!</v>
      </c>
      <c r="AA397" s="67" t="e">
        <f>RANK('Standard Cost Estimate'!$G397,'Standard Cost Estimate'!$G$3:$G$499)</f>
        <v>#VALUE!</v>
      </c>
      <c r="AB397" s="68" t="e">
        <f>LARGE('Standard Cost Estimate'!$G$3:$G$499,COUNT(G$3:'Standard Cost Estimate'!$G397))+IF(ISNUMBER(AB396),AB396,0)</f>
        <v>#VALUE!</v>
      </c>
      <c r="AC397" s="67" t="e">
        <f>IF(AB397/G$500&lt;0.8,COUNT(V$3:V397)+1,1)</f>
        <v>#VALUE!</v>
      </c>
      <c r="AD397" s="93" t="e">
        <f>IF('Standard Cost Estimate'!$AA397&lt;=MAX('Standard Cost Estimate'!$AC$3:$AC$499),"YES","NO")</f>
        <v>#VALUE!</v>
      </c>
      <c r="AE397" s="94" t="e">
        <f>IF(AND('Standard Cost Estimate'!$AD397="YES",ABS('Standard Cost Estimate'!$R397)&gt;0.2),"ANALYZE"," ")</f>
        <v>#VALUE!</v>
      </c>
      <c r="AF397" s="77"/>
    </row>
    <row r="398" spans="1:32" ht="15" thickBot="1" x14ac:dyDescent="0.4">
      <c r="A398" s="50" t="e">
        <f>Table1[[#This Row],[Item Line Number]]</f>
        <v>#VALUE!</v>
      </c>
      <c r="B398" s="50" t="e">
        <f>Table1[[#This Row],[Item Number]]</f>
        <v>#VALUE!</v>
      </c>
      <c r="C398" s="51" t="e">
        <f>Table1[[#This Row],[Item Description]]</f>
        <v>#VALUE!</v>
      </c>
      <c r="D398" s="50" t="e">
        <f>Table1[[#This Row],[Quantity]]</f>
        <v>#VALUE!</v>
      </c>
      <c r="E398" s="50" t="e">
        <f>Table1[[#This Row],[Units]]</f>
        <v>#VALUE!</v>
      </c>
      <c r="F398" s="52" t="e">
        <f>Table1[[#This Row],[Engineer''s Estimate (EE)]]</f>
        <v>#VALUE!</v>
      </c>
      <c r="G398" s="53" t="e">
        <f>'Standard Cost Estimate'!$D398*'Standard Cost Estimate'!$F398</f>
        <v>#VALUE!</v>
      </c>
      <c r="H398" s="54" t="e">
        <f>'Standard Cost Estimate'!$G398/G$500</f>
        <v>#VALUE!</v>
      </c>
      <c r="I398" s="52" t="e">
        <f>Table1[[#This Row],[Low Bidder 
or CM/GC]]</f>
        <v>#VALUE!</v>
      </c>
      <c r="J398" s="53" t="e">
        <f>'Standard Cost Estimate'!$I398*'Standard Cost Estimate'!$D398</f>
        <v>#VALUE!</v>
      </c>
      <c r="K398" s="55" t="e">
        <f>'Standard Cost Estimate'!$J398/J$500</f>
        <v>#VALUE!</v>
      </c>
      <c r="L398" s="52" t="e">
        <f>TRIMMEAN(Table1[[#This Row],[Low Bidder 
or CM/GC]:[Bidder 23]],2/COUNT(Table1[[#This Row],[Low Bidder 
or CM/GC]:[Bidder 23]]))</f>
        <v>#VALUE!</v>
      </c>
      <c r="M398" s="53" t="e">
        <f>IF('Standard Cost Estimate'!$D398=0,0,'Standard Cost Estimate'!$D398*'Standard Cost Estimate'!$L398)</f>
        <v>#VALUE!</v>
      </c>
      <c r="N398" s="54" t="e">
        <f>'Standard Cost Estimate'!$M398/M$500</f>
        <v>#VALUE!</v>
      </c>
      <c r="O398" s="78" t="e">
        <f>MIN(Table1[[#This Row],[Low Bidder 
or CM/GC]:[Bidder 23]])*D398</f>
        <v>#VALUE!</v>
      </c>
      <c r="P398" s="65" t="e">
        <f>Table2[[#This Row],[LB
Amount]]</f>
        <v>#VALUE!</v>
      </c>
      <c r="Q398" s="79" t="e">
        <f>MAX(Table1[[#This Row],[Low Bidder 
or CM/GC]:[Bidder 23]])*D398</f>
        <v>#VALUE!</v>
      </c>
      <c r="R398" s="33" t="e">
        <f>('Standard Cost Estimate'!$J398-'Standard Cost Estimate'!$G398)/'Standard Cost Estimate'!$G398</f>
        <v>#VALUE!</v>
      </c>
      <c r="S398" s="32" t="e">
        <f>('Standard Cost Estimate'!$J398-'Standard Cost Estimate'!$M398)/'Standard Cost Estimate'!$M398</f>
        <v>#VALUE!</v>
      </c>
      <c r="T398" s="31" t="e">
        <f>'Standard Cost Estimate'!$J398-'Standard Cost Estimate'!$G398</f>
        <v>#VALUE!</v>
      </c>
      <c r="U398" s="28" t="e">
        <f>RANK('Standard Cost Estimate'!$J398,'Standard Cost Estimate'!$J$3:$J$499)</f>
        <v>#VALUE!</v>
      </c>
      <c r="V398" s="34" t="e">
        <f>LARGE('Standard Cost Estimate'!$J$3:$J$499,COUNT(J$3:'Standard Cost Estimate'!$J398))+IF(ISNUMBER(V397),V397,0)</f>
        <v>#VALUE!</v>
      </c>
      <c r="W398" s="28" t="e">
        <f>IF(V398/J$500&lt;0.8,COUNT(V$3:V398)+1,1)</f>
        <v>#VALUE!</v>
      </c>
      <c r="X398" s="35" t="e">
        <f>IF('Standard Cost Estimate'!$U398&lt;=MAX('Standard Cost Estimate'!$W$3:$W$499),"YES","NO")</f>
        <v>#VALUE!</v>
      </c>
      <c r="Y398" s="36" t="e">
        <f>IF(AND('Standard Cost Estimate'!$X398="YES",OR('Standard Cost Estimate'!$R398&gt;0.2,'Standard Cost Estimate'!$R398&lt;-0.2)),"ANALYZE"," ")</f>
        <v>#VALUE!</v>
      </c>
      <c r="Z398" s="72" t="e">
        <f>IF(AND('Standard Cost Estimate'!$X398="YES",OR('Standard Cost Estimate'!$S398&gt;0.2,'Standard Cost Estimate'!$S398&lt;-0.2)),"ANALYZE"," ")</f>
        <v>#VALUE!</v>
      </c>
      <c r="AA398" s="67" t="e">
        <f>RANK('Standard Cost Estimate'!$G398,'Standard Cost Estimate'!$G$3:$G$499)</f>
        <v>#VALUE!</v>
      </c>
      <c r="AB398" s="68" t="e">
        <f>LARGE('Standard Cost Estimate'!$G$3:$G$499,COUNT(G$3:'Standard Cost Estimate'!$G398))+IF(ISNUMBER(AB397),AB397,0)</f>
        <v>#VALUE!</v>
      </c>
      <c r="AC398" s="67" t="e">
        <f>IF(AB398/G$500&lt;0.8,COUNT(V$3:V398)+1,1)</f>
        <v>#VALUE!</v>
      </c>
      <c r="AD398" s="93" t="e">
        <f>IF('Standard Cost Estimate'!$AA398&lt;=MAX('Standard Cost Estimate'!$AC$3:$AC$499),"YES","NO")</f>
        <v>#VALUE!</v>
      </c>
      <c r="AE398" s="94" t="e">
        <f>IF(AND('Standard Cost Estimate'!$AD398="YES",ABS('Standard Cost Estimate'!$R398)&gt;0.2),"ANALYZE"," ")</f>
        <v>#VALUE!</v>
      </c>
      <c r="AF398" s="77"/>
    </row>
    <row r="399" spans="1:32" ht="15" thickBot="1" x14ac:dyDescent="0.4">
      <c r="A399" s="50" t="e">
        <f>Table1[[#This Row],[Item Line Number]]</f>
        <v>#VALUE!</v>
      </c>
      <c r="B399" s="50" t="e">
        <f>Table1[[#This Row],[Item Number]]</f>
        <v>#VALUE!</v>
      </c>
      <c r="C399" s="51" t="e">
        <f>Table1[[#This Row],[Item Description]]</f>
        <v>#VALUE!</v>
      </c>
      <c r="D399" s="50" t="e">
        <f>Table1[[#This Row],[Quantity]]</f>
        <v>#VALUE!</v>
      </c>
      <c r="E399" s="50" t="e">
        <f>Table1[[#This Row],[Units]]</f>
        <v>#VALUE!</v>
      </c>
      <c r="F399" s="52" t="e">
        <f>Table1[[#This Row],[Engineer''s Estimate (EE)]]</f>
        <v>#VALUE!</v>
      </c>
      <c r="G399" s="53" t="e">
        <f>'Standard Cost Estimate'!$D399*'Standard Cost Estimate'!$F399</f>
        <v>#VALUE!</v>
      </c>
      <c r="H399" s="54" t="e">
        <f>'Standard Cost Estimate'!$G399/G$500</f>
        <v>#VALUE!</v>
      </c>
      <c r="I399" s="52" t="e">
        <f>Table1[[#This Row],[Low Bidder 
or CM/GC]]</f>
        <v>#VALUE!</v>
      </c>
      <c r="J399" s="53" t="e">
        <f>'Standard Cost Estimate'!$I399*'Standard Cost Estimate'!$D399</f>
        <v>#VALUE!</v>
      </c>
      <c r="K399" s="55" t="e">
        <f>'Standard Cost Estimate'!$J399/J$500</f>
        <v>#VALUE!</v>
      </c>
      <c r="L399" s="52" t="e">
        <f>TRIMMEAN(Table1[[#This Row],[Low Bidder 
or CM/GC]:[Bidder 23]],2/COUNT(Table1[[#This Row],[Low Bidder 
or CM/GC]:[Bidder 23]]))</f>
        <v>#VALUE!</v>
      </c>
      <c r="M399" s="53" t="e">
        <f>IF('Standard Cost Estimate'!$D399=0,0,'Standard Cost Estimate'!$D399*'Standard Cost Estimate'!$L399)</f>
        <v>#VALUE!</v>
      </c>
      <c r="N399" s="54" t="e">
        <f>'Standard Cost Estimate'!$M399/M$500</f>
        <v>#VALUE!</v>
      </c>
      <c r="O399" s="78" t="e">
        <f>MIN(Table1[[#This Row],[Low Bidder 
or CM/GC]:[Bidder 23]])*D399</f>
        <v>#VALUE!</v>
      </c>
      <c r="P399" s="65" t="e">
        <f>Table2[[#This Row],[LB
Amount]]</f>
        <v>#VALUE!</v>
      </c>
      <c r="Q399" s="79" t="e">
        <f>MAX(Table1[[#This Row],[Low Bidder 
or CM/GC]:[Bidder 23]])*D399</f>
        <v>#VALUE!</v>
      </c>
      <c r="R399" s="33" t="e">
        <f>('Standard Cost Estimate'!$J399-'Standard Cost Estimate'!$G399)/'Standard Cost Estimate'!$G399</f>
        <v>#VALUE!</v>
      </c>
      <c r="S399" s="32" t="e">
        <f>('Standard Cost Estimate'!$J399-'Standard Cost Estimate'!$M399)/'Standard Cost Estimate'!$M399</f>
        <v>#VALUE!</v>
      </c>
      <c r="T399" s="31" t="e">
        <f>'Standard Cost Estimate'!$J399-'Standard Cost Estimate'!$G399</f>
        <v>#VALUE!</v>
      </c>
      <c r="U399" s="28" t="e">
        <f>RANK('Standard Cost Estimate'!$J399,'Standard Cost Estimate'!$J$3:$J$499)</f>
        <v>#VALUE!</v>
      </c>
      <c r="V399" s="34" t="e">
        <f>LARGE('Standard Cost Estimate'!$J$3:$J$499,COUNT(J$3:'Standard Cost Estimate'!$J399))+IF(ISNUMBER(V398),V398,0)</f>
        <v>#VALUE!</v>
      </c>
      <c r="W399" s="28" t="e">
        <f>IF(V399/J$500&lt;0.8,COUNT(V$3:V399)+1,1)</f>
        <v>#VALUE!</v>
      </c>
      <c r="X399" s="35" t="e">
        <f>IF('Standard Cost Estimate'!$U399&lt;=MAX('Standard Cost Estimate'!$W$3:$W$499),"YES","NO")</f>
        <v>#VALUE!</v>
      </c>
      <c r="Y399" s="36" t="e">
        <f>IF(AND('Standard Cost Estimate'!$X399="YES",OR('Standard Cost Estimate'!$R399&gt;0.2,'Standard Cost Estimate'!$R399&lt;-0.2)),"ANALYZE"," ")</f>
        <v>#VALUE!</v>
      </c>
      <c r="Z399" s="72" t="e">
        <f>IF(AND('Standard Cost Estimate'!$X399="YES",OR('Standard Cost Estimate'!$S399&gt;0.2,'Standard Cost Estimate'!$S399&lt;-0.2)),"ANALYZE"," ")</f>
        <v>#VALUE!</v>
      </c>
      <c r="AA399" s="67" t="e">
        <f>RANK('Standard Cost Estimate'!$G399,'Standard Cost Estimate'!$G$3:$G$499)</f>
        <v>#VALUE!</v>
      </c>
      <c r="AB399" s="68" t="e">
        <f>LARGE('Standard Cost Estimate'!$G$3:$G$499,COUNT(G$3:'Standard Cost Estimate'!$G399))+IF(ISNUMBER(AB398),AB398,0)</f>
        <v>#VALUE!</v>
      </c>
      <c r="AC399" s="67" t="e">
        <f>IF(AB399/G$500&lt;0.8,COUNT(V$3:V399)+1,1)</f>
        <v>#VALUE!</v>
      </c>
      <c r="AD399" s="93" t="e">
        <f>IF('Standard Cost Estimate'!$AA399&lt;=MAX('Standard Cost Estimate'!$AC$3:$AC$499),"YES","NO")</f>
        <v>#VALUE!</v>
      </c>
      <c r="AE399" s="94" t="e">
        <f>IF(AND('Standard Cost Estimate'!$AD399="YES",ABS('Standard Cost Estimate'!$R399)&gt;0.2),"ANALYZE"," ")</f>
        <v>#VALUE!</v>
      </c>
      <c r="AF399" s="77"/>
    </row>
    <row r="400" spans="1:32" ht="15" thickBot="1" x14ac:dyDescent="0.4">
      <c r="A400" s="50" t="e">
        <f>Table1[[#This Row],[Item Line Number]]</f>
        <v>#VALUE!</v>
      </c>
      <c r="B400" s="50" t="e">
        <f>Table1[[#This Row],[Item Number]]</f>
        <v>#VALUE!</v>
      </c>
      <c r="C400" s="51" t="e">
        <f>Table1[[#This Row],[Item Description]]</f>
        <v>#VALUE!</v>
      </c>
      <c r="D400" s="50" t="e">
        <f>Table1[[#This Row],[Quantity]]</f>
        <v>#VALUE!</v>
      </c>
      <c r="E400" s="50" t="e">
        <f>Table1[[#This Row],[Units]]</f>
        <v>#VALUE!</v>
      </c>
      <c r="F400" s="52" t="e">
        <f>Table1[[#This Row],[Engineer''s Estimate (EE)]]</f>
        <v>#VALUE!</v>
      </c>
      <c r="G400" s="53" t="e">
        <f>'Standard Cost Estimate'!$D400*'Standard Cost Estimate'!$F400</f>
        <v>#VALUE!</v>
      </c>
      <c r="H400" s="54" t="e">
        <f>'Standard Cost Estimate'!$G400/G$500</f>
        <v>#VALUE!</v>
      </c>
      <c r="I400" s="52" t="e">
        <f>Table1[[#This Row],[Low Bidder 
or CM/GC]]</f>
        <v>#VALUE!</v>
      </c>
      <c r="J400" s="53" t="e">
        <f>'Standard Cost Estimate'!$I400*'Standard Cost Estimate'!$D400</f>
        <v>#VALUE!</v>
      </c>
      <c r="K400" s="55" t="e">
        <f>'Standard Cost Estimate'!$J400/J$500</f>
        <v>#VALUE!</v>
      </c>
      <c r="L400" s="52" t="e">
        <f>TRIMMEAN(Table1[[#This Row],[Low Bidder 
or CM/GC]:[Bidder 23]],2/COUNT(Table1[[#This Row],[Low Bidder 
or CM/GC]:[Bidder 23]]))</f>
        <v>#VALUE!</v>
      </c>
      <c r="M400" s="53" t="e">
        <f>IF('Standard Cost Estimate'!$D400=0,0,'Standard Cost Estimate'!$D400*'Standard Cost Estimate'!$L400)</f>
        <v>#VALUE!</v>
      </c>
      <c r="N400" s="54" t="e">
        <f>'Standard Cost Estimate'!$M400/M$500</f>
        <v>#VALUE!</v>
      </c>
      <c r="O400" s="78" t="e">
        <f>MIN(Table1[[#This Row],[Low Bidder 
or CM/GC]:[Bidder 23]])*D400</f>
        <v>#VALUE!</v>
      </c>
      <c r="P400" s="65" t="e">
        <f>Table2[[#This Row],[LB
Amount]]</f>
        <v>#VALUE!</v>
      </c>
      <c r="Q400" s="79" t="e">
        <f>MAX(Table1[[#This Row],[Low Bidder 
or CM/GC]:[Bidder 23]])*D400</f>
        <v>#VALUE!</v>
      </c>
      <c r="R400" s="33" t="e">
        <f>('Standard Cost Estimate'!$J400-'Standard Cost Estimate'!$G400)/'Standard Cost Estimate'!$G400</f>
        <v>#VALUE!</v>
      </c>
      <c r="S400" s="32" t="e">
        <f>('Standard Cost Estimate'!$J400-'Standard Cost Estimate'!$M400)/'Standard Cost Estimate'!$M400</f>
        <v>#VALUE!</v>
      </c>
      <c r="T400" s="31" t="e">
        <f>'Standard Cost Estimate'!$J400-'Standard Cost Estimate'!$G400</f>
        <v>#VALUE!</v>
      </c>
      <c r="U400" s="28" t="e">
        <f>RANK('Standard Cost Estimate'!$J400,'Standard Cost Estimate'!$J$3:$J$499)</f>
        <v>#VALUE!</v>
      </c>
      <c r="V400" s="34" t="e">
        <f>LARGE('Standard Cost Estimate'!$J$3:$J$499,COUNT(J$3:'Standard Cost Estimate'!$J400))+IF(ISNUMBER(V399),V399,0)</f>
        <v>#VALUE!</v>
      </c>
      <c r="W400" s="28" t="e">
        <f>IF(V400/J$500&lt;0.8,COUNT(V$3:V400)+1,1)</f>
        <v>#VALUE!</v>
      </c>
      <c r="X400" s="35" t="e">
        <f>IF('Standard Cost Estimate'!$U400&lt;=MAX('Standard Cost Estimate'!$W$3:$W$499),"YES","NO")</f>
        <v>#VALUE!</v>
      </c>
      <c r="Y400" s="36" t="e">
        <f>IF(AND('Standard Cost Estimate'!$X400="YES",OR('Standard Cost Estimate'!$R400&gt;0.2,'Standard Cost Estimate'!$R400&lt;-0.2)),"ANALYZE"," ")</f>
        <v>#VALUE!</v>
      </c>
      <c r="Z400" s="72" t="e">
        <f>IF(AND('Standard Cost Estimate'!$X400="YES",OR('Standard Cost Estimate'!$S400&gt;0.2,'Standard Cost Estimate'!$S400&lt;-0.2)),"ANALYZE"," ")</f>
        <v>#VALUE!</v>
      </c>
      <c r="AA400" s="67" t="e">
        <f>RANK('Standard Cost Estimate'!$G400,'Standard Cost Estimate'!$G$3:$G$499)</f>
        <v>#VALUE!</v>
      </c>
      <c r="AB400" s="68" t="e">
        <f>LARGE('Standard Cost Estimate'!$G$3:$G$499,COUNT(G$3:'Standard Cost Estimate'!$G400))+IF(ISNUMBER(AB399),AB399,0)</f>
        <v>#VALUE!</v>
      </c>
      <c r="AC400" s="67" t="e">
        <f>IF(AB400/G$500&lt;0.8,COUNT(V$3:V400)+1,1)</f>
        <v>#VALUE!</v>
      </c>
      <c r="AD400" s="93" t="e">
        <f>IF('Standard Cost Estimate'!$AA400&lt;=MAX('Standard Cost Estimate'!$AC$3:$AC$499),"YES","NO")</f>
        <v>#VALUE!</v>
      </c>
      <c r="AE400" s="94" t="e">
        <f>IF(AND('Standard Cost Estimate'!$AD400="YES",ABS('Standard Cost Estimate'!$R400)&gt;0.2),"ANALYZE"," ")</f>
        <v>#VALUE!</v>
      </c>
      <c r="AF400" s="77"/>
    </row>
    <row r="401" spans="1:32" ht="15" thickBot="1" x14ac:dyDescent="0.4">
      <c r="A401" s="50" t="e">
        <f>Table1[[#This Row],[Item Line Number]]</f>
        <v>#VALUE!</v>
      </c>
      <c r="B401" s="50" t="e">
        <f>Table1[[#This Row],[Item Number]]</f>
        <v>#VALUE!</v>
      </c>
      <c r="C401" s="51" t="e">
        <f>Table1[[#This Row],[Item Description]]</f>
        <v>#VALUE!</v>
      </c>
      <c r="D401" s="50" t="e">
        <f>Table1[[#This Row],[Quantity]]</f>
        <v>#VALUE!</v>
      </c>
      <c r="E401" s="50" t="e">
        <f>Table1[[#This Row],[Units]]</f>
        <v>#VALUE!</v>
      </c>
      <c r="F401" s="52" t="e">
        <f>Table1[[#This Row],[Engineer''s Estimate (EE)]]</f>
        <v>#VALUE!</v>
      </c>
      <c r="G401" s="53" t="e">
        <f>'Standard Cost Estimate'!$D401*'Standard Cost Estimate'!$F401</f>
        <v>#VALUE!</v>
      </c>
      <c r="H401" s="54" t="e">
        <f>'Standard Cost Estimate'!$G401/G$500</f>
        <v>#VALUE!</v>
      </c>
      <c r="I401" s="52" t="e">
        <f>Table1[[#This Row],[Low Bidder 
or CM/GC]]</f>
        <v>#VALUE!</v>
      </c>
      <c r="J401" s="53" t="e">
        <f>'Standard Cost Estimate'!$I401*'Standard Cost Estimate'!$D401</f>
        <v>#VALUE!</v>
      </c>
      <c r="K401" s="55" t="e">
        <f>'Standard Cost Estimate'!$J401/J$500</f>
        <v>#VALUE!</v>
      </c>
      <c r="L401" s="52" t="e">
        <f>TRIMMEAN(Table1[[#This Row],[Low Bidder 
or CM/GC]:[Bidder 23]],2/COUNT(Table1[[#This Row],[Low Bidder 
or CM/GC]:[Bidder 23]]))</f>
        <v>#VALUE!</v>
      </c>
      <c r="M401" s="53" t="e">
        <f>IF('Standard Cost Estimate'!$D401=0,0,'Standard Cost Estimate'!$D401*'Standard Cost Estimate'!$L401)</f>
        <v>#VALUE!</v>
      </c>
      <c r="N401" s="54" t="e">
        <f>'Standard Cost Estimate'!$M401/M$500</f>
        <v>#VALUE!</v>
      </c>
      <c r="O401" s="78" t="e">
        <f>MIN(Table1[[#This Row],[Low Bidder 
or CM/GC]:[Bidder 23]])*D401</f>
        <v>#VALUE!</v>
      </c>
      <c r="P401" s="65" t="e">
        <f>Table2[[#This Row],[LB
Amount]]</f>
        <v>#VALUE!</v>
      </c>
      <c r="Q401" s="79" t="e">
        <f>MAX(Table1[[#This Row],[Low Bidder 
or CM/GC]:[Bidder 23]])*D401</f>
        <v>#VALUE!</v>
      </c>
      <c r="R401" s="33" t="e">
        <f>('Standard Cost Estimate'!$J401-'Standard Cost Estimate'!$G401)/'Standard Cost Estimate'!$G401</f>
        <v>#VALUE!</v>
      </c>
      <c r="S401" s="32" t="e">
        <f>('Standard Cost Estimate'!$J401-'Standard Cost Estimate'!$M401)/'Standard Cost Estimate'!$M401</f>
        <v>#VALUE!</v>
      </c>
      <c r="T401" s="31" t="e">
        <f>'Standard Cost Estimate'!$J401-'Standard Cost Estimate'!$G401</f>
        <v>#VALUE!</v>
      </c>
      <c r="U401" s="28" t="e">
        <f>RANK('Standard Cost Estimate'!$J401,'Standard Cost Estimate'!$J$3:$J$499)</f>
        <v>#VALUE!</v>
      </c>
      <c r="V401" s="34" t="e">
        <f>LARGE('Standard Cost Estimate'!$J$3:$J$499,COUNT(J$3:'Standard Cost Estimate'!$J401))+IF(ISNUMBER(V400),V400,0)</f>
        <v>#VALUE!</v>
      </c>
      <c r="W401" s="28" t="e">
        <f>IF(V401/J$500&lt;0.8,COUNT(V$3:V401)+1,1)</f>
        <v>#VALUE!</v>
      </c>
      <c r="X401" s="35" t="e">
        <f>IF('Standard Cost Estimate'!$U401&lt;=MAX('Standard Cost Estimate'!$W$3:$W$499),"YES","NO")</f>
        <v>#VALUE!</v>
      </c>
      <c r="Y401" s="36" t="e">
        <f>IF(AND('Standard Cost Estimate'!$X401="YES",OR('Standard Cost Estimate'!$R401&gt;0.2,'Standard Cost Estimate'!$R401&lt;-0.2)),"ANALYZE"," ")</f>
        <v>#VALUE!</v>
      </c>
      <c r="Z401" s="72" t="e">
        <f>IF(AND('Standard Cost Estimate'!$X401="YES",OR('Standard Cost Estimate'!$S401&gt;0.2,'Standard Cost Estimate'!$S401&lt;-0.2)),"ANALYZE"," ")</f>
        <v>#VALUE!</v>
      </c>
      <c r="AA401" s="67" t="e">
        <f>RANK('Standard Cost Estimate'!$G401,'Standard Cost Estimate'!$G$3:$G$499)</f>
        <v>#VALUE!</v>
      </c>
      <c r="AB401" s="68" t="e">
        <f>LARGE('Standard Cost Estimate'!$G$3:$G$499,COUNT(G$3:'Standard Cost Estimate'!$G401))+IF(ISNUMBER(AB400),AB400,0)</f>
        <v>#VALUE!</v>
      </c>
      <c r="AC401" s="67" t="e">
        <f>IF(AB401/G$500&lt;0.8,COUNT(V$3:V401)+1,1)</f>
        <v>#VALUE!</v>
      </c>
      <c r="AD401" s="93" t="e">
        <f>IF('Standard Cost Estimate'!$AA401&lt;=MAX('Standard Cost Estimate'!$AC$3:$AC$499),"YES","NO")</f>
        <v>#VALUE!</v>
      </c>
      <c r="AE401" s="94" t="e">
        <f>IF(AND('Standard Cost Estimate'!$AD401="YES",ABS('Standard Cost Estimate'!$R401)&gt;0.2),"ANALYZE"," ")</f>
        <v>#VALUE!</v>
      </c>
      <c r="AF401" s="77"/>
    </row>
    <row r="402" spans="1:32" ht="15" thickBot="1" x14ac:dyDescent="0.4">
      <c r="A402" s="50" t="e">
        <f>Table1[[#This Row],[Item Line Number]]</f>
        <v>#VALUE!</v>
      </c>
      <c r="B402" s="50" t="e">
        <f>Table1[[#This Row],[Item Number]]</f>
        <v>#VALUE!</v>
      </c>
      <c r="C402" s="51" t="e">
        <f>Table1[[#This Row],[Item Description]]</f>
        <v>#VALUE!</v>
      </c>
      <c r="D402" s="50" t="e">
        <f>Table1[[#This Row],[Quantity]]</f>
        <v>#VALUE!</v>
      </c>
      <c r="E402" s="50" t="e">
        <f>Table1[[#This Row],[Units]]</f>
        <v>#VALUE!</v>
      </c>
      <c r="F402" s="52" t="e">
        <f>Table1[[#This Row],[Engineer''s Estimate (EE)]]</f>
        <v>#VALUE!</v>
      </c>
      <c r="G402" s="53" t="e">
        <f>'Standard Cost Estimate'!$D402*'Standard Cost Estimate'!$F402</f>
        <v>#VALUE!</v>
      </c>
      <c r="H402" s="54" t="e">
        <f>'Standard Cost Estimate'!$G402/G$500</f>
        <v>#VALUE!</v>
      </c>
      <c r="I402" s="52" t="e">
        <f>Table1[[#This Row],[Low Bidder 
or CM/GC]]</f>
        <v>#VALUE!</v>
      </c>
      <c r="J402" s="53" t="e">
        <f>'Standard Cost Estimate'!$I402*'Standard Cost Estimate'!$D402</f>
        <v>#VALUE!</v>
      </c>
      <c r="K402" s="55" t="e">
        <f>'Standard Cost Estimate'!$J402/J$500</f>
        <v>#VALUE!</v>
      </c>
      <c r="L402" s="52" t="e">
        <f>TRIMMEAN(Table1[[#This Row],[Low Bidder 
or CM/GC]:[Bidder 23]],2/COUNT(Table1[[#This Row],[Low Bidder 
or CM/GC]:[Bidder 23]]))</f>
        <v>#VALUE!</v>
      </c>
      <c r="M402" s="53" t="e">
        <f>IF('Standard Cost Estimate'!$D402=0,0,'Standard Cost Estimate'!$D402*'Standard Cost Estimate'!$L402)</f>
        <v>#VALUE!</v>
      </c>
      <c r="N402" s="54" t="e">
        <f>'Standard Cost Estimate'!$M402/M$500</f>
        <v>#VALUE!</v>
      </c>
      <c r="O402" s="78" t="e">
        <f>MIN(Table1[[#This Row],[Low Bidder 
or CM/GC]:[Bidder 23]])*D402</f>
        <v>#VALUE!</v>
      </c>
      <c r="P402" s="65" t="e">
        <f>Table2[[#This Row],[LB
Amount]]</f>
        <v>#VALUE!</v>
      </c>
      <c r="Q402" s="79" t="e">
        <f>MAX(Table1[[#This Row],[Low Bidder 
or CM/GC]:[Bidder 23]])*D402</f>
        <v>#VALUE!</v>
      </c>
      <c r="R402" s="33" t="e">
        <f>('Standard Cost Estimate'!$J402-'Standard Cost Estimate'!$G402)/'Standard Cost Estimate'!$G402</f>
        <v>#VALUE!</v>
      </c>
      <c r="S402" s="32" t="e">
        <f>('Standard Cost Estimate'!$J402-'Standard Cost Estimate'!$M402)/'Standard Cost Estimate'!$M402</f>
        <v>#VALUE!</v>
      </c>
      <c r="T402" s="31" t="e">
        <f>'Standard Cost Estimate'!$J402-'Standard Cost Estimate'!$G402</f>
        <v>#VALUE!</v>
      </c>
      <c r="U402" s="28" t="e">
        <f>RANK('Standard Cost Estimate'!$J402,'Standard Cost Estimate'!$J$3:$J$499)</f>
        <v>#VALUE!</v>
      </c>
      <c r="V402" s="34" t="e">
        <f>LARGE('Standard Cost Estimate'!$J$3:$J$499,COUNT(J$3:'Standard Cost Estimate'!$J402))+IF(ISNUMBER(V401),V401,0)</f>
        <v>#VALUE!</v>
      </c>
      <c r="W402" s="28" t="e">
        <f>IF(V402/J$500&lt;0.8,COUNT(V$3:V402)+1,1)</f>
        <v>#VALUE!</v>
      </c>
      <c r="X402" s="35" t="e">
        <f>IF('Standard Cost Estimate'!$U402&lt;=MAX('Standard Cost Estimate'!$W$3:$W$499),"YES","NO")</f>
        <v>#VALUE!</v>
      </c>
      <c r="Y402" s="36" t="e">
        <f>IF(AND('Standard Cost Estimate'!$X402="YES",OR('Standard Cost Estimate'!$R402&gt;0.2,'Standard Cost Estimate'!$R402&lt;-0.2)),"ANALYZE"," ")</f>
        <v>#VALUE!</v>
      </c>
      <c r="Z402" s="72" t="e">
        <f>IF(AND('Standard Cost Estimate'!$X402="YES",OR('Standard Cost Estimate'!$S402&gt;0.2,'Standard Cost Estimate'!$S402&lt;-0.2)),"ANALYZE"," ")</f>
        <v>#VALUE!</v>
      </c>
      <c r="AA402" s="67" t="e">
        <f>RANK('Standard Cost Estimate'!$G402,'Standard Cost Estimate'!$G$3:$G$499)</f>
        <v>#VALUE!</v>
      </c>
      <c r="AB402" s="68" t="e">
        <f>LARGE('Standard Cost Estimate'!$G$3:$G$499,COUNT(G$3:'Standard Cost Estimate'!$G402))+IF(ISNUMBER(AB401),AB401,0)</f>
        <v>#VALUE!</v>
      </c>
      <c r="AC402" s="67" t="e">
        <f>IF(AB402/G$500&lt;0.8,COUNT(V$3:V402)+1,1)</f>
        <v>#VALUE!</v>
      </c>
      <c r="AD402" s="93" t="e">
        <f>IF('Standard Cost Estimate'!$AA402&lt;=MAX('Standard Cost Estimate'!$AC$3:$AC$499),"YES","NO")</f>
        <v>#VALUE!</v>
      </c>
      <c r="AE402" s="94" t="e">
        <f>IF(AND('Standard Cost Estimate'!$AD402="YES",ABS('Standard Cost Estimate'!$R402)&gt;0.2),"ANALYZE"," ")</f>
        <v>#VALUE!</v>
      </c>
      <c r="AF402" s="77"/>
    </row>
    <row r="403" spans="1:32" ht="15" thickBot="1" x14ac:dyDescent="0.4">
      <c r="A403" s="50" t="e">
        <f>Table1[[#This Row],[Item Line Number]]</f>
        <v>#VALUE!</v>
      </c>
      <c r="B403" s="50" t="e">
        <f>Table1[[#This Row],[Item Number]]</f>
        <v>#VALUE!</v>
      </c>
      <c r="C403" s="51" t="e">
        <f>Table1[[#This Row],[Item Description]]</f>
        <v>#VALUE!</v>
      </c>
      <c r="D403" s="50" t="e">
        <f>Table1[[#This Row],[Quantity]]</f>
        <v>#VALUE!</v>
      </c>
      <c r="E403" s="50" t="e">
        <f>Table1[[#This Row],[Units]]</f>
        <v>#VALUE!</v>
      </c>
      <c r="F403" s="52" t="e">
        <f>Table1[[#This Row],[Engineer''s Estimate (EE)]]</f>
        <v>#VALUE!</v>
      </c>
      <c r="G403" s="53" t="e">
        <f>'Standard Cost Estimate'!$D403*'Standard Cost Estimate'!$F403</f>
        <v>#VALUE!</v>
      </c>
      <c r="H403" s="54" t="e">
        <f>'Standard Cost Estimate'!$G403/G$500</f>
        <v>#VALUE!</v>
      </c>
      <c r="I403" s="52" t="e">
        <f>Table1[[#This Row],[Low Bidder 
or CM/GC]]</f>
        <v>#VALUE!</v>
      </c>
      <c r="J403" s="53" t="e">
        <f>'Standard Cost Estimate'!$I403*'Standard Cost Estimate'!$D403</f>
        <v>#VALUE!</v>
      </c>
      <c r="K403" s="55" t="e">
        <f>'Standard Cost Estimate'!$J403/J$500</f>
        <v>#VALUE!</v>
      </c>
      <c r="L403" s="52" t="e">
        <f>TRIMMEAN(Table1[[#This Row],[Low Bidder 
or CM/GC]:[Bidder 23]],2/COUNT(Table1[[#This Row],[Low Bidder 
or CM/GC]:[Bidder 23]]))</f>
        <v>#VALUE!</v>
      </c>
      <c r="M403" s="53" t="e">
        <f>IF('Standard Cost Estimate'!$D403=0,0,'Standard Cost Estimate'!$D403*'Standard Cost Estimate'!$L403)</f>
        <v>#VALUE!</v>
      </c>
      <c r="N403" s="54" t="e">
        <f>'Standard Cost Estimate'!$M403/M$500</f>
        <v>#VALUE!</v>
      </c>
      <c r="O403" s="78" t="e">
        <f>MIN(Table1[[#This Row],[Low Bidder 
or CM/GC]:[Bidder 23]])*D403</f>
        <v>#VALUE!</v>
      </c>
      <c r="P403" s="65" t="e">
        <f>Table2[[#This Row],[LB
Amount]]</f>
        <v>#VALUE!</v>
      </c>
      <c r="Q403" s="79" t="e">
        <f>MAX(Table1[[#This Row],[Low Bidder 
or CM/GC]:[Bidder 23]])*D403</f>
        <v>#VALUE!</v>
      </c>
      <c r="R403" s="33" t="e">
        <f>('Standard Cost Estimate'!$J403-'Standard Cost Estimate'!$G403)/'Standard Cost Estimate'!$G403</f>
        <v>#VALUE!</v>
      </c>
      <c r="S403" s="32" t="e">
        <f>('Standard Cost Estimate'!$J403-'Standard Cost Estimate'!$M403)/'Standard Cost Estimate'!$M403</f>
        <v>#VALUE!</v>
      </c>
      <c r="T403" s="31" t="e">
        <f>'Standard Cost Estimate'!$J403-'Standard Cost Estimate'!$G403</f>
        <v>#VALUE!</v>
      </c>
      <c r="U403" s="28" t="e">
        <f>RANK('Standard Cost Estimate'!$J403,'Standard Cost Estimate'!$J$3:$J$499)</f>
        <v>#VALUE!</v>
      </c>
      <c r="V403" s="34" t="e">
        <f>LARGE('Standard Cost Estimate'!$J$3:$J$499,COUNT(J$3:'Standard Cost Estimate'!$J403))+IF(ISNUMBER(V402),V402,0)</f>
        <v>#VALUE!</v>
      </c>
      <c r="W403" s="28" t="e">
        <f>IF(V403/J$500&lt;0.8,COUNT(V$3:V403)+1,1)</f>
        <v>#VALUE!</v>
      </c>
      <c r="X403" s="35" t="e">
        <f>IF('Standard Cost Estimate'!$U403&lt;=MAX('Standard Cost Estimate'!$W$3:$W$499),"YES","NO")</f>
        <v>#VALUE!</v>
      </c>
      <c r="Y403" s="36" t="e">
        <f>IF(AND('Standard Cost Estimate'!$X403="YES",OR('Standard Cost Estimate'!$R403&gt;0.2,'Standard Cost Estimate'!$R403&lt;-0.2)),"ANALYZE"," ")</f>
        <v>#VALUE!</v>
      </c>
      <c r="Z403" s="72" t="e">
        <f>IF(AND('Standard Cost Estimate'!$X403="YES",OR('Standard Cost Estimate'!$S403&gt;0.2,'Standard Cost Estimate'!$S403&lt;-0.2)),"ANALYZE"," ")</f>
        <v>#VALUE!</v>
      </c>
      <c r="AA403" s="67" t="e">
        <f>RANK('Standard Cost Estimate'!$G403,'Standard Cost Estimate'!$G$3:$G$499)</f>
        <v>#VALUE!</v>
      </c>
      <c r="AB403" s="68" t="e">
        <f>LARGE('Standard Cost Estimate'!$G$3:$G$499,COUNT(G$3:'Standard Cost Estimate'!$G403))+IF(ISNUMBER(AB402),AB402,0)</f>
        <v>#VALUE!</v>
      </c>
      <c r="AC403" s="67" t="e">
        <f>IF(AB403/G$500&lt;0.8,COUNT(V$3:V403)+1,1)</f>
        <v>#VALUE!</v>
      </c>
      <c r="AD403" s="93" t="e">
        <f>IF('Standard Cost Estimate'!$AA403&lt;=MAX('Standard Cost Estimate'!$AC$3:$AC$499),"YES","NO")</f>
        <v>#VALUE!</v>
      </c>
      <c r="AE403" s="94" t="e">
        <f>IF(AND('Standard Cost Estimate'!$AD403="YES",ABS('Standard Cost Estimate'!$R403)&gt;0.2),"ANALYZE"," ")</f>
        <v>#VALUE!</v>
      </c>
      <c r="AF403" s="77"/>
    </row>
    <row r="404" spans="1:32" ht="15" thickBot="1" x14ac:dyDescent="0.4">
      <c r="A404" s="50" t="e">
        <f>Table1[[#This Row],[Item Line Number]]</f>
        <v>#VALUE!</v>
      </c>
      <c r="B404" s="50" t="e">
        <f>Table1[[#This Row],[Item Number]]</f>
        <v>#VALUE!</v>
      </c>
      <c r="C404" s="51" t="e">
        <f>Table1[[#This Row],[Item Description]]</f>
        <v>#VALUE!</v>
      </c>
      <c r="D404" s="50" t="e">
        <f>Table1[[#This Row],[Quantity]]</f>
        <v>#VALUE!</v>
      </c>
      <c r="E404" s="50" t="e">
        <f>Table1[[#This Row],[Units]]</f>
        <v>#VALUE!</v>
      </c>
      <c r="F404" s="52" t="e">
        <f>Table1[[#This Row],[Engineer''s Estimate (EE)]]</f>
        <v>#VALUE!</v>
      </c>
      <c r="G404" s="53" t="e">
        <f>'Standard Cost Estimate'!$D404*'Standard Cost Estimate'!$F404</f>
        <v>#VALUE!</v>
      </c>
      <c r="H404" s="54" t="e">
        <f>'Standard Cost Estimate'!$G404/G$500</f>
        <v>#VALUE!</v>
      </c>
      <c r="I404" s="52" t="e">
        <f>Table1[[#This Row],[Low Bidder 
or CM/GC]]</f>
        <v>#VALUE!</v>
      </c>
      <c r="J404" s="53" t="e">
        <f>'Standard Cost Estimate'!$I404*'Standard Cost Estimate'!$D404</f>
        <v>#VALUE!</v>
      </c>
      <c r="K404" s="55" t="e">
        <f>'Standard Cost Estimate'!$J404/J$500</f>
        <v>#VALUE!</v>
      </c>
      <c r="L404" s="52" t="e">
        <f>TRIMMEAN(Table1[[#This Row],[Low Bidder 
or CM/GC]:[Bidder 23]],2/COUNT(Table1[[#This Row],[Low Bidder 
or CM/GC]:[Bidder 23]]))</f>
        <v>#VALUE!</v>
      </c>
      <c r="M404" s="53" t="e">
        <f>IF('Standard Cost Estimate'!$D404=0,0,'Standard Cost Estimate'!$D404*'Standard Cost Estimate'!$L404)</f>
        <v>#VALUE!</v>
      </c>
      <c r="N404" s="54" t="e">
        <f>'Standard Cost Estimate'!$M404/M$500</f>
        <v>#VALUE!</v>
      </c>
      <c r="O404" s="78" t="e">
        <f>MIN(Table1[[#This Row],[Low Bidder 
or CM/GC]:[Bidder 23]])*D404</f>
        <v>#VALUE!</v>
      </c>
      <c r="P404" s="65" t="e">
        <f>Table2[[#This Row],[LB
Amount]]</f>
        <v>#VALUE!</v>
      </c>
      <c r="Q404" s="79" t="e">
        <f>MAX(Table1[[#This Row],[Low Bidder 
or CM/GC]:[Bidder 23]])*D404</f>
        <v>#VALUE!</v>
      </c>
      <c r="R404" s="33" t="e">
        <f>('Standard Cost Estimate'!$J404-'Standard Cost Estimate'!$G404)/'Standard Cost Estimate'!$G404</f>
        <v>#VALUE!</v>
      </c>
      <c r="S404" s="32" t="e">
        <f>('Standard Cost Estimate'!$J404-'Standard Cost Estimate'!$M404)/'Standard Cost Estimate'!$M404</f>
        <v>#VALUE!</v>
      </c>
      <c r="T404" s="31" t="e">
        <f>'Standard Cost Estimate'!$J404-'Standard Cost Estimate'!$G404</f>
        <v>#VALUE!</v>
      </c>
      <c r="U404" s="28" t="e">
        <f>RANK('Standard Cost Estimate'!$J404,'Standard Cost Estimate'!$J$3:$J$499)</f>
        <v>#VALUE!</v>
      </c>
      <c r="V404" s="34" t="e">
        <f>LARGE('Standard Cost Estimate'!$J$3:$J$499,COUNT(J$3:'Standard Cost Estimate'!$J404))+IF(ISNUMBER(V403),V403,0)</f>
        <v>#VALUE!</v>
      </c>
      <c r="W404" s="28" t="e">
        <f>IF(V404/J$500&lt;0.8,COUNT(V$3:V404)+1,1)</f>
        <v>#VALUE!</v>
      </c>
      <c r="X404" s="35" t="e">
        <f>IF('Standard Cost Estimate'!$U404&lt;=MAX('Standard Cost Estimate'!$W$3:$W$499),"YES","NO")</f>
        <v>#VALUE!</v>
      </c>
      <c r="Y404" s="36" t="e">
        <f>IF(AND('Standard Cost Estimate'!$X404="YES",OR('Standard Cost Estimate'!$R404&gt;0.2,'Standard Cost Estimate'!$R404&lt;-0.2)),"ANALYZE"," ")</f>
        <v>#VALUE!</v>
      </c>
      <c r="Z404" s="72" t="e">
        <f>IF(AND('Standard Cost Estimate'!$X404="YES",OR('Standard Cost Estimate'!$S404&gt;0.2,'Standard Cost Estimate'!$S404&lt;-0.2)),"ANALYZE"," ")</f>
        <v>#VALUE!</v>
      </c>
      <c r="AA404" s="67" t="e">
        <f>RANK('Standard Cost Estimate'!$G404,'Standard Cost Estimate'!$G$3:$G$499)</f>
        <v>#VALUE!</v>
      </c>
      <c r="AB404" s="68" t="e">
        <f>LARGE('Standard Cost Estimate'!$G$3:$G$499,COUNT(G$3:'Standard Cost Estimate'!$G404))+IF(ISNUMBER(AB403),AB403,0)</f>
        <v>#VALUE!</v>
      </c>
      <c r="AC404" s="67" t="e">
        <f>IF(AB404/G$500&lt;0.8,COUNT(V$3:V404)+1,1)</f>
        <v>#VALUE!</v>
      </c>
      <c r="AD404" s="93" t="e">
        <f>IF('Standard Cost Estimate'!$AA404&lt;=MAX('Standard Cost Estimate'!$AC$3:$AC$499),"YES","NO")</f>
        <v>#VALUE!</v>
      </c>
      <c r="AE404" s="94" t="e">
        <f>IF(AND('Standard Cost Estimate'!$AD404="YES",ABS('Standard Cost Estimate'!$R404)&gt;0.2),"ANALYZE"," ")</f>
        <v>#VALUE!</v>
      </c>
      <c r="AF404" s="77"/>
    </row>
    <row r="405" spans="1:32" ht="15" thickBot="1" x14ac:dyDescent="0.4">
      <c r="A405" s="50" t="e">
        <f>Table1[[#This Row],[Item Line Number]]</f>
        <v>#VALUE!</v>
      </c>
      <c r="B405" s="50" t="e">
        <f>Table1[[#This Row],[Item Number]]</f>
        <v>#VALUE!</v>
      </c>
      <c r="C405" s="51" t="e">
        <f>Table1[[#This Row],[Item Description]]</f>
        <v>#VALUE!</v>
      </c>
      <c r="D405" s="50" t="e">
        <f>Table1[[#This Row],[Quantity]]</f>
        <v>#VALUE!</v>
      </c>
      <c r="E405" s="50" t="e">
        <f>Table1[[#This Row],[Units]]</f>
        <v>#VALUE!</v>
      </c>
      <c r="F405" s="52" t="e">
        <f>Table1[[#This Row],[Engineer''s Estimate (EE)]]</f>
        <v>#VALUE!</v>
      </c>
      <c r="G405" s="53" t="e">
        <f>'Standard Cost Estimate'!$D405*'Standard Cost Estimate'!$F405</f>
        <v>#VALUE!</v>
      </c>
      <c r="H405" s="54" t="e">
        <f>'Standard Cost Estimate'!$G405/G$500</f>
        <v>#VALUE!</v>
      </c>
      <c r="I405" s="52" t="e">
        <f>Table1[[#This Row],[Low Bidder 
or CM/GC]]</f>
        <v>#VALUE!</v>
      </c>
      <c r="J405" s="53" t="e">
        <f>'Standard Cost Estimate'!$I405*'Standard Cost Estimate'!$D405</f>
        <v>#VALUE!</v>
      </c>
      <c r="K405" s="55" t="e">
        <f>'Standard Cost Estimate'!$J405/J$500</f>
        <v>#VALUE!</v>
      </c>
      <c r="L405" s="52" t="e">
        <f>TRIMMEAN(Table1[[#This Row],[Low Bidder 
or CM/GC]:[Bidder 23]],2/COUNT(Table1[[#This Row],[Low Bidder 
or CM/GC]:[Bidder 23]]))</f>
        <v>#VALUE!</v>
      </c>
      <c r="M405" s="53" t="e">
        <f>IF('Standard Cost Estimate'!$D405=0,0,'Standard Cost Estimate'!$D405*'Standard Cost Estimate'!$L405)</f>
        <v>#VALUE!</v>
      </c>
      <c r="N405" s="54" t="e">
        <f>'Standard Cost Estimate'!$M405/M$500</f>
        <v>#VALUE!</v>
      </c>
      <c r="O405" s="78" t="e">
        <f>MIN(Table1[[#This Row],[Low Bidder 
or CM/GC]:[Bidder 23]])*D405</f>
        <v>#VALUE!</v>
      </c>
      <c r="P405" s="65" t="e">
        <f>Table2[[#This Row],[LB
Amount]]</f>
        <v>#VALUE!</v>
      </c>
      <c r="Q405" s="79" t="e">
        <f>MAX(Table1[[#This Row],[Low Bidder 
or CM/GC]:[Bidder 23]])*D405</f>
        <v>#VALUE!</v>
      </c>
      <c r="R405" s="33" t="e">
        <f>('Standard Cost Estimate'!$J405-'Standard Cost Estimate'!$G405)/'Standard Cost Estimate'!$G405</f>
        <v>#VALUE!</v>
      </c>
      <c r="S405" s="32" t="e">
        <f>('Standard Cost Estimate'!$J405-'Standard Cost Estimate'!$M405)/'Standard Cost Estimate'!$M405</f>
        <v>#VALUE!</v>
      </c>
      <c r="T405" s="31" t="e">
        <f>'Standard Cost Estimate'!$J405-'Standard Cost Estimate'!$G405</f>
        <v>#VALUE!</v>
      </c>
      <c r="U405" s="28" t="e">
        <f>RANK('Standard Cost Estimate'!$J405,'Standard Cost Estimate'!$J$3:$J$499)</f>
        <v>#VALUE!</v>
      </c>
      <c r="V405" s="34" t="e">
        <f>LARGE('Standard Cost Estimate'!$J$3:$J$499,COUNT(J$3:'Standard Cost Estimate'!$J405))+IF(ISNUMBER(V404),V404,0)</f>
        <v>#VALUE!</v>
      </c>
      <c r="W405" s="28" t="e">
        <f>IF(V405/J$500&lt;0.8,COUNT(V$3:V405)+1,1)</f>
        <v>#VALUE!</v>
      </c>
      <c r="X405" s="35" t="e">
        <f>IF('Standard Cost Estimate'!$U405&lt;=MAX('Standard Cost Estimate'!$W$3:$W$499),"YES","NO")</f>
        <v>#VALUE!</v>
      </c>
      <c r="Y405" s="36" t="e">
        <f>IF(AND('Standard Cost Estimate'!$X405="YES",OR('Standard Cost Estimate'!$R405&gt;0.2,'Standard Cost Estimate'!$R405&lt;-0.2)),"ANALYZE"," ")</f>
        <v>#VALUE!</v>
      </c>
      <c r="Z405" s="72" t="e">
        <f>IF(AND('Standard Cost Estimate'!$X405="YES",OR('Standard Cost Estimate'!$S405&gt;0.2,'Standard Cost Estimate'!$S405&lt;-0.2)),"ANALYZE"," ")</f>
        <v>#VALUE!</v>
      </c>
      <c r="AA405" s="67" t="e">
        <f>RANK('Standard Cost Estimate'!$G405,'Standard Cost Estimate'!$G$3:$G$499)</f>
        <v>#VALUE!</v>
      </c>
      <c r="AB405" s="68" t="e">
        <f>LARGE('Standard Cost Estimate'!$G$3:$G$499,COUNT(G$3:'Standard Cost Estimate'!$G405))+IF(ISNUMBER(AB404),AB404,0)</f>
        <v>#VALUE!</v>
      </c>
      <c r="AC405" s="67" t="e">
        <f>IF(AB405/G$500&lt;0.8,COUNT(V$3:V405)+1,1)</f>
        <v>#VALUE!</v>
      </c>
      <c r="AD405" s="93" t="e">
        <f>IF('Standard Cost Estimate'!$AA405&lt;=MAX('Standard Cost Estimate'!$AC$3:$AC$499),"YES","NO")</f>
        <v>#VALUE!</v>
      </c>
      <c r="AE405" s="94" t="e">
        <f>IF(AND('Standard Cost Estimate'!$AD405="YES",ABS('Standard Cost Estimate'!$R405)&gt;0.2),"ANALYZE"," ")</f>
        <v>#VALUE!</v>
      </c>
      <c r="AF405" s="77"/>
    </row>
    <row r="406" spans="1:32" ht="15" thickBot="1" x14ac:dyDescent="0.4">
      <c r="A406" s="50" t="e">
        <f>Table1[[#This Row],[Item Line Number]]</f>
        <v>#VALUE!</v>
      </c>
      <c r="B406" s="50" t="e">
        <f>Table1[[#This Row],[Item Number]]</f>
        <v>#VALUE!</v>
      </c>
      <c r="C406" s="51" t="e">
        <f>Table1[[#This Row],[Item Description]]</f>
        <v>#VALUE!</v>
      </c>
      <c r="D406" s="50" t="e">
        <f>Table1[[#This Row],[Quantity]]</f>
        <v>#VALUE!</v>
      </c>
      <c r="E406" s="50" t="e">
        <f>Table1[[#This Row],[Units]]</f>
        <v>#VALUE!</v>
      </c>
      <c r="F406" s="52" t="e">
        <f>Table1[[#This Row],[Engineer''s Estimate (EE)]]</f>
        <v>#VALUE!</v>
      </c>
      <c r="G406" s="53" t="e">
        <f>'Standard Cost Estimate'!$D406*'Standard Cost Estimate'!$F406</f>
        <v>#VALUE!</v>
      </c>
      <c r="H406" s="54" t="e">
        <f>'Standard Cost Estimate'!$G406/G$500</f>
        <v>#VALUE!</v>
      </c>
      <c r="I406" s="52" t="e">
        <f>Table1[[#This Row],[Low Bidder 
or CM/GC]]</f>
        <v>#VALUE!</v>
      </c>
      <c r="J406" s="53" t="e">
        <f>'Standard Cost Estimate'!$I406*'Standard Cost Estimate'!$D406</f>
        <v>#VALUE!</v>
      </c>
      <c r="K406" s="55" t="e">
        <f>'Standard Cost Estimate'!$J406/J$500</f>
        <v>#VALUE!</v>
      </c>
      <c r="L406" s="52" t="e">
        <f>TRIMMEAN(Table1[[#This Row],[Low Bidder 
or CM/GC]:[Bidder 23]],2/COUNT(Table1[[#This Row],[Low Bidder 
or CM/GC]:[Bidder 23]]))</f>
        <v>#VALUE!</v>
      </c>
      <c r="M406" s="53" t="e">
        <f>IF('Standard Cost Estimate'!$D406=0,0,'Standard Cost Estimate'!$D406*'Standard Cost Estimate'!$L406)</f>
        <v>#VALUE!</v>
      </c>
      <c r="N406" s="54" t="e">
        <f>'Standard Cost Estimate'!$M406/M$500</f>
        <v>#VALUE!</v>
      </c>
      <c r="O406" s="78" t="e">
        <f>MIN(Table1[[#This Row],[Low Bidder 
or CM/GC]:[Bidder 23]])*D406</f>
        <v>#VALUE!</v>
      </c>
      <c r="P406" s="65" t="e">
        <f>Table2[[#This Row],[LB
Amount]]</f>
        <v>#VALUE!</v>
      </c>
      <c r="Q406" s="79" t="e">
        <f>MAX(Table1[[#This Row],[Low Bidder 
or CM/GC]:[Bidder 23]])*D406</f>
        <v>#VALUE!</v>
      </c>
      <c r="R406" s="33" t="e">
        <f>('Standard Cost Estimate'!$J406-'Standard Cost Estimate'!$G406)/'Standard Cost Estimate'!$G406</f>
        <v>#VALUE!</v>
      </c>
      <c r="S406" s="32" t="e">
        <f>('Standard Cost Estimate'!$J406-'Standard Cost Estimate'!$M406)/'Standard Cost Estimate'!$M406</f>
        <v>#VALUE!</v>
      </c>
      <c r="T406" s="31" t="e">
        <f>'Standard Cost Estimate'!$J406-'Standard Cost Estimate'!$G406</f>
        <v>#VALUE!</v>
      </c>
      <c r="U406" s="28" t="e">
        <f>RANK('Standard Cost Estimate'!$J406,'Standard Cost Estimate'!$J$3:$J$499)</f>
        <v>#VALUE!</v>
      </c>
      <c r="V406" s="34" t="e">
        <f>LARGE('Standard Cost Estimate'!$J$3:$J$499,COUNT(J$3:'Standard Cost Estimate'!$J406))+IF(ISNUMBER(V405),V405,0)</f>
        <v>#VALUE!</v>
      </c>
      <c r="W406" s="28" t="e">
        <f>IF(V406/J$500&lt;0.8,COUNT(V$3:V406)+1,1)</f>
        <v>#VALUE!</v>
      </c>
      <c r="X406" s="35" t="e">
        <f>IF('Standard Cost Estimate'!$U406&lt;=MAX('Standard Cost Estimate'!$W$3:$W$499),"YES","NO")</f>
        <v>#VALUE!</v>
      </c>
      <c r="Y406" s="36" t="e">
        <f>IF(AND('Standard Cost Estimate'!$X406="YES",OR('Standard Cost Estimate'!$R406&gt;0.2,'Standard Cost Estimate'!$R406&lt;-0.2)),"ANALYZE"," ")</f>
        <v>#VALUE!</v>
      </c>
      <c r="Z406" s="72" t="e">
        <f>IF(AND('Standard Cost Estimate'!$X406="YES",OR('Standard Cost Estimate'!$S406&gt;0.2,'Standard Cost Estimate'!$S406&lt;-0.2)),"ANALYZE"," ")</f>
        <v>#VALUE!</v>
      </c>
      <c r="AA406" s="67" t="e">
        <f>RANK('Standard Cost Estimate'!$G406,'Standard Cost Estimate'!$G$3:$G$499)</f>
        <v>#VALUE!</v>
      </c>
      <c r="AB406" s="68" t="e">
        <f>LARGE('Standard Cost Estimate'!$G$3:$G$499,COUNT(G$3:'Standard Cost Estimate'!$G406))+IF(ISNUMBER(AB405),AB405,0)</f>
        <v>#VALUE!</v>
      </c>
      <c r="AC406" s="67" t="e">
        <f>IF(AB406/G$500&lt;0.8,COUNT(V$3:V406)+1,1)</f>
        <v>#VALUE!</v>
      </c>
      <c r="AD406" s="93" t="e">
        <f>IF('Standard Cost Estimate'!$AA406&lt;=MAX('Standard Cost Estimate'!$AC$3:$AC$499),"YES","NO")</f>
        <v>#VALUE!</v>
      </c>
      <c r="AE406" s="94" t="e">
        <f>IF(AND('Standard Cost Estimate'!$AD406="YES",ABS('Standard Cost Estimate'!$R406)&gt;0.2),"ANALYZE"," ")</f>
        <v>#VALUE!</v>
      </c>
      <c r="AF406" s="77"/>
    </row>
    <row r="407" spans="1:32" ht="15" thickBot="1" x14ac:dyDescent="0.4">
      <c r="A407" s="50" t="e">
        <f>Table1[[#This Row],[Item Line Number]]</f>
        <v>#VALUE!</v>
      </c>
      <c r="B407" s="50" t="e">
        <f>Table1[[#This Row],[Item Number]]</f>
        <v>#VALUE!</v>
      </c>
      <c r="C407" s="51" t="e">
        <f>Table1[[#This Row],[Item Description]]</f>
        <v>#VALUE!</v>
      </c>
      <c r="D407" s="50" t="e">
        <f>Table1[[#This Row],[Quantity]]</f>
        <v>#VALUE!</v>
      </c>
      <c r="E407" s="50" t="e">
        <f>Table1[[#This Row],[Units]]</f>
        <v>#VALUE!</v>
      </c>
      <c r="F407" s="52" t="e">
        <f>Table1[[#This Row],[Engineer''s Estimate (EE)]]</f>
        <v>#VALUE!</v>
      </c>
      <c r="G407" s="53" t="e">
        <f>'Standard Cost Estimate'!$D407*'Standard Cost Estimate'!$F407</f>
        <v>#VALUE!</v>
      </c>
      <c r="H407" s="54" t="e">
        <f>'Standard Cost Estimate'!$G407/G$500</f>
        <v>#VALUE!</v>
      </c>
      <c r="I407" s="52" t="e">
        <f>Table1[[#This Row],[Low Bidder 
or CM/GC]]</f>
        <v>#VALUE!</v>
      </c>
      <c r="J407" s="53" t="e">
        <f>'Standard Cost Estimate'!$I407*'Standard Cost Estimate'!$D407</f>
        <v>#VALUE!</v>
      </c>
      <c r="K407" s="55" t="e">
        <f>'Standard Cost Estimate'!$J407/J$500</f>
        <v>#VALUE!</v>
      </c>
      <c r="L407" s="52" t="e">
        <f>TRIMMEAN(Table1[[#This Row],[Low Bidder 
or CM/GC]:[Bidder 23]],2/COUNT(Table1[[#This Row],[Low Bidder 
or CM/GC]:[Bidder 23]]))</f>
        <v>#VALUE!</v>
      </c>
      <c r="M407" s="53" t="e">
        <f>IF('Standard Cost Estimate'!$D407=0,0,'Standard Cost Estimate'!$D407*'Standard Cost Estimate'!$L407)</f>
        <v>#VALUE!</v>
      </c>
      <c r="N407" s="54" t="e">
        <f>'Standard Cost Estimate'!$M407/M$500</f>
        <v>#VALUE!</v>
      </c>
      <c r="O407" s="78" t="e">
        <f>MIN(Table1[[#This Row],[Low Bidder 
or CM/GC]:[Bidder 23]])*D407</f>
        <v>#VALUE!</v>
      </c>
      <c r="P407" s="65" t="e">
        <f>Table2[[#This Row],[LB
Amount]]</f>
        <v>#VALUE!</v>
      </c>
      <c r="Q407" s="79" t="e">
        <f>MAX(Table1[[#This Row],[Low Bidder 
or CM/GC]:[Bidder 23]])*D407</f>
        <v>#VALUE!</v>
      </c>
      <c r="R407" s="33" t="e">
        <f>('Standard Cost Estimate'!$J407-'Standard Cost Estimate'!$G407)/'Standard Cost Estimate'!$G407</f>
        <v>#VALUE!</v>
      </c>
      <c r="S407" s="32" t="e">
        <f>('Standard Cost Estimate'!$J407-'Standard Cost Estimate'!$M407)/'Standard Cost Estimate'!$M407</f>
        <v>#VALUE!</v>
      </c>
      <c r="T407" s="31" t="e">
        <f>'Standard Cost Estimate'!$J407-'Standard Cost Estimate'!$G407</f>
        <v>#VALUE!</v>
      </c>
      <c r="U407" s="28" t="e">
        <f>RANK('Standard Cost Estimate'!$J407,'Standard Cost Estimate'!$J$3:$J$499)</f>
        <v>#VALUE!</v>
      </c>
      <c r="V407" s="34" t="e">
        <f>LARGE('Standard Cost Estimate'!$J$3:$J$499,COUNT(J$3:'Standard Cost Estimate'!$J407))+IF(ISNUMBER(V406),V406,0)</f>
        <v>#VALUE!</v>
      </c>
      <c r="W407" s="28" t="e">
        <f>IF(V407/J$500&lt;0.8,COUNT(V$3:V407)+1,1)</f>
        <v>#VALUE!</v>
      </c>
      <c r="X407" s="35" t="e">
        <f>IF('Standard Cost Estimate'!$U407&lt;=MAX('Standard Cost Estimate'!$W$3:$W$499),"YES","NO")</f>
        <v>#VALUE!</v>
      </c>
      <c r="Y407" s="36" t="e">
        <f>IF(AND('Standard Cost Estimate'!$X407="YES",OR('Standard Cost Estimate'!$R407&gt;0.2,'Standard Cost Estimate'!$R407&lt;-0.2)),"ANALYZE"," ")</f>
        <v>#VALUE!</v>
      </c>
      <c r="Z407" s="72" t="e">
        <f>IF(AND('Standard Cost Estimate'!$X407="YES",OR('Standard Cost Estimate'!$S407&gt;0.2,'Standard Cost Estimate'!$S407&lt;-0.2)),"ANALYZE"," ")</f>
        <v>#VALUE!</v>
      </c>
      <c r="AA407" s="67" t="e">
        <f>RANK('Standard Cost Estimate'!$G407,'Standard Cost Estimate'!$G$3:$G$499)</f>
        <v>#VALUE!</v>
      </c>
      <c r="AB407" s="68" t="e">
        <f>LARGE('Standard Cost Estimate'!$G$3:$G$499,COUNT(G$3:'Standard Cost Estimate'!$G407))+IF(ISNUMBER(AB406),AB406,0)</f>
        <v>#VALUE!</v>
      </c>
      <c r="AC407" s="67" t="e">
        <f>IF(AB407/G$500&lt;0.8,COUNT(V$3:V407)+1,1)</f>
        <v>#VALUE!</v>
      </c>
      <c r="AD407" s="93" t="e">
        <f>IF('Standard Cost Estimate'!$AA407&lt;=MAX('Standard Cost Estimate'!$AC$3:$AC$499),"YES","NO")</f>
        <v>#VALUE!</v>
      </c>
      <c r="AE407" s="94" t="e">
        <f>IF(AND('Standard Cost Estimate'!$AD407="YES",ABS('Standard Cost Estimate'!$R407)&gt;0.2),"ANALYZE"," ")</f>
        <v>#VALUE!</v>
      </c>
      <c r="AF407" s="77"/>
    </row>
    <row r="408" spans="1:32" ht="15" thickBot="1" x14ac:dyDescent="0.4">
      <c r="A408" s="50" t="e">
        <f>Table1[[#This Row],[Item Line Number]]</f>
        <v>#VALUE!</v>
      </c>
      <c r="B408" s="50" t="e">
        <f>Table1[[#This Row],[Item Number]]</f>
        <v>#VALUE!</v>
      </c>
      <c r="C408" s="51" t="e">
        <f>Table1[[#This Row],[Item Description]]</f>
        <v>#VALUE!</v>
      </c>
      <c r="D408" s="50" t="e">
        <f>Table1[[#This Row],[Quantity]]</f>
        <v>#VALUE!</v>
      </c>
      <c r="E408" s="50" t="e">
        <f>Table1[[#This Row],[Units]]</f>
        <v>#VALUE!</v>
      </c>
      <c r="F408" s="52" t="e">
        <f>Table1[[#This Row],[Engineer''s Estimate (EE)]]</f>
        <v>#VALUE!</v>
      </c>
      <c r="G408" s="53" t="e">
        <f>'Standard Cost Estimate'!$D408*'Standard Cost Estimate'!$F408</f>
        <v>#VALUE!</v>
      </c>
      <c r="H408" s="54" t="e">
        <f>'Standard Cost Estimate'!$G408/G$500</f>
        <v>#VALUE!</v>
      </c>
      <c r="I408" s="52" t="e">
        <f>Table1[[#This Row],[Low Bidder 
or CM/GC]]</f>
        <v>#VALUE!</v>
      </c>
      <c r="J408" s="53" t="e">
        <f>'Standard Cost Estimate'!$I408*'Standard Cost Estimate'!$D408</f>
        <v>#VALUE!</v>
      </c>
      <c r="K408" s="55" t="e">
        <f>'Standard Cost Estimate'!$J408/J$500</f>
        <v>#VALUE!</v>
      </c>
      <c r="L408" s="52" t="e">
        <f>TRIMMEAN(Table1[[#This Row],[Low Bidder 
or CM/GC]:[Bidder 23]],2/COUNT(Table1[[#This Row],[Low Bidder 
or CM/GC]:[Bidder 23]]))</f>
        <v>#VALUE!</v>
      </c>
      <c r="M408" s="53" t="e">
        <f>IF('Standard Cost Estimate'!$D408=0,0,'Standard Cost Estimate'!$D408*'Standard Cost Estimate'!$L408)</f>
        <v>#VALUE!</v>
      </c>
      <c r="N408" s="54" t="e">
        <f>'Standard Cost Estimate'!$M408/M$500</f>
        <v>#VALUE!</v>
      </c>
      <c r="O408" s="78" t="e">
        <f>MIN(Table1[[#This Row],[Low Bidder 
or CM/GC]:[Bidder 23]])*D408</f>
        <v>#VALUE!</v>
      </c>
      <c r="P408" s="65" t="e">
        <f>Table2[[#This Row],[LB
Amount]]</f>
        <v>#VALUE!</v>
      </c>
      <c r="Q408" s="79" t="e">
        <f>MAX(Table1[[#This Row],[Low Bidder 
or CM/GC]:[Bidder 23]])*D408</f>
        <v>#VALUE!</v>
      </c>
      <c r="R408" s="33" t="e">
        <f>('Standard Cost Estimate'!$J408-'Standard Cost Estimate'!$G408)/'Standard Cost Estimate'!$G408</f>
        <v>#VALUE!</v>
      </c>
      <c r="S408" s="32" t="e">
        <f>('Standard Cost Estimate'!$J408-'Standard Cost Estimate'!$M408)/'Standard Cost Estimate'!$M408</f>
        <v>#VALUE!</v>
      </c>
      <c r="T408" s="31" t="e">
        <f>'Standard Cost Estimate'!$J408-'Standard Cost Estimate'!$G408</f>
        <v>#VALUE!</v>
      </c>
      <c r="U408" s="28" t="e">
        <f>RANK('Standard Cost Estimate'!$J408,'Standard Cost Estimate'!$J$3:$J$499)</f>
        <v>#VALUE!</v>
      </c>
      <c r="V408" s="34" t="e">
        <f>LARGE('Standard Cost Estimate'!$J$3:$J$499,COUNT(J$3:'Standard Cost Estimate'!$J408))+IF(ISNUMBER(V407),V407,0)</f>
        <v>#VALUE!</v>
      </c>
      <c r="W408" s="28" t="e">
        <f>IF(V408/J$500&lt;0.8,COUNT(V$3:V408)+1,1)</f>
        <v>#VALUE!</v>
      </c>
      <c r="X408" s="35" t="e">
        <f>IF('Standard Cost Estimate'!$U408&lt;=MAX('Standard Cost Estimate'!$W$3:$W$499),"YES","NO")</f>
        <v>#VALUE!</v>
      </c>
      <c r="Y408" s="36" t="e">
        <f>IF(AND('Standard Cost Estimate'!$X408="YES",OR('Standard Cost Estimate'!$R408&gt;0.2,'Standard Cost Estimate'!$R408&lt;-0.2)),"ANALYZE"," ")</f>
        <v>#VALUE!</v>
      </c>
      <c r="Z408" s="72" t="e">
        <f>IF(AND('Standard Cost Estimate'!$X408="YES",OR('Standard Cost Estimate'!$S408&gt;0.2,'Standard Cost Estimate'!$S408&lt;-0.2)),"ANALYZE"," ")</f>
        <v>#VALUE!</v>
      </c>
      <c r="AA408" s="67" t="e">
        <f>RANK('Standard Cost Estimate'!$G408,'Standard Cost Estimate'!$G$3:$G$499)</f>
        <v>#VALUE!</v>
      </c>
      <c r="AB408" s="68" t="e">
        <f>LARGE('Standard Cost Estimate'!$G$3:$G$499,COUNT(G$3:'Standard Cost Estimate'!$G408))+IF(ISNUMBER(AB407),AB407,0)</f>
        <v>#VALUE!</v>
      </c>
      <c r="AC408" s="67" t="e">
        <f>IF(AB408/G$500&lt;0.8,COUNT(V$3:V408)+1,1)</f>
        <v>#VALUE!</v>
      </c>
      <c r="AD408" s="93" t="e">
        <f>IF('Standard Cost Estimate'!$AA408&lt;=MAX('Standard Cost Estimate'!$AC$3:$AC$499),"YES","NO")</f>
        <v>#VALUE!</v>
      </c>
      <c r="AE408" s="94" t="e">
        <f>IF(AND('Standard Cost Estimate'!$AD408="YES",ABS('Standard Cost Estimate'!$R408)&gt;0.2),"ANALYZE"," ")</f>
        <v>#VALUE!</v>
      </c>
      <c r="AF408" s="77"/>
    </row>
    <row r="409" spans="1:32" ht="15" thickBot="1" x14ac:dyDescent="0.4">
      <c r="A409" s="50" t="e">
        <f>Table1[[#This Row],[Item Line Number]]</f>
        <v>#VALUE!</v>
      </c>
      <c r="B409" s="50" t="e">
        <f>Table1[[#This Row],[Item Number]]</f>
        <v>#VALUE!</v>
      </c>
      <c r="C409" s="51" t="e">
        <f>Table1[[#This Row],[Item Description]]</f>
        <v>#VALUE!</v>
      </c>
      <c r="D409" s="50" t="e">
        <f>Table1[[#This Row],[Quantity]]</f>
        <v>#VALUE!</v>
      </c>
      <c r="E409" s="50" t="e">
        <f>Table1[[#This Row],[Units]]</f>
        <v>#VALUE!</v>
      </c>
      <c r="F409" s="52" t="e">
        <f>Table1[[#This Row],[Engineer''s Estimate (EE)]]</f>
        <v>#VALUE!</v>
      </c>
      <c r="G409" s="53" t="e">
        <f>'Standard Cost Estimate'!$D409*'Standard Cost Estimate'!$F409</f>
        <v>#VALUE!</v>
      </c>
      <c r="H409" s="54" t="e">
        <f>'Standard Cost Estimate'!$G409/G$500</f>
        <v>#VALUE!</v>
      </c>
      <c r="I409" s="52" t="e">
        <f>Table1[[#This Row],[Low Bidder 
or CM/GC]]</f>
        <v>#VALUE!</v>
      </c>
      <c r="J409" s="53" t="e">
        <f>'Standard Cost Estimate'!$I409*'Standard Cost Estimate'!$D409</f>
        <v>#VALUE!</v>
      </c>
      <c r="K409" s="55" t="e">
        <f>'Standard Cost Estimate'!$J409/J$500</f>
        <v>#VALUE!</v>
      </c>
      <c r="L409" s="52" t="e">
        <f>TRIMMEAN(Table1[[#This Row],[Low Bidder 
or CM/GC]:[Bidder 23]],2/COUNT(Table1[[#This Row],[Low Bidder 
or CM/GC]:[Bidder 23]]))</f>
        <v>#VALUE!</v>
      </c>
      <c r="M409" s="53" t="e">
        <f>IF('Standard Cost Estimate'!$D409=0,0,'Standard Cost Estimate'!$D409*'Standard Cost Estimate'!$L409)</f>
        <v>#VALUE!</v>
      </c>
      <c r="N409" s="54" t="e">
        <f>'Standard Cost Estimate'!$M409/M$500</f>
        <v>#VALUE!</v>
      </c>
      <c r="O409" s="78" t="e">
        <f>MIN(Table1[[#This Row],[Low Bidder 
or CM/GC]:[Bidder 23]])*D409</f>
        <v>#VALUE!</v>
      </c>
      <c r="P409" s="65" t="e">
        <f>Table2[[#This Row],[LB
Amount]]</f>
        <v>#VALUE!</v>
      </c>
      <c r="Q409" s="79" t="e">
        <f>MAX(Table1[[#This Row],[Low Bidder 
or CM/GC]:[Bidder 23]])*D409</f>
        <v>#VALUE!</v>
      </c>
      <c r="R409" s="33" t="e">
        <f>('Standard Cost Estimate'!$J409-'Standard Cost Estimate'!$G409)/'Standard Cost Estimate'!$G409</f>
        <v>#VALUE!</v>
      </c>
      <c r="S409" s="32" t="e">
        <f>('Standard Cost Estimate'!$J409-'Standard Cost Estimate'!$M409)/'Standard Cost Estimate'!$M409</f>
        <v>#VALUE!</v>
      </c>
      <c r="T409" s="31" t="e">
        <f>'Standard Cost Estimate'!$J409-'Standard Cost Estimate'!$G409</f>
        <v>#VALUE!</v>
      </c>
      <c r="U409" s="28" t="e">
        <f>RANK('Standard Cost Estimate'!$J409,'Standard Cost Estimate'!$J$3:$J$499)</f>
        <v>#VALUE!</v>
      </c>
      <c r="V409" s="34" t="e">
        <f>LARGE('Standard Cost Estimate'!$J$3:$J$499,COUNT(J$3:'Standard Cost Estimate'!$J409))+IF(ISNUMBER(V408),V408,0)</f>
        <v>#VALUE!</v>
      </c>
      <c r="W409" s="28" t="e">
        <f>IF(V409/J$500&lt;0.8,COUNT(V$3:V409)+1,1)</f>
        <v>#VALUE!</v>
      </c>
      <c r="X409" s="35" t="e">
        <f>IF('Standard Cost Estimate'!$U409&lt;=MAX('Standard Cost Estimate'!$W$3:$W$499),"YES","NO")</f>
        <v>#VALUE!</v>
      </c>
      <c r="Y409" s="36" t="e">
        <f>IF(AND('Standard Cost Estimate'!$X409="YES",OR('Standard Cost Estimate'!$R409&gt;0.2,'Standard Cost Estimate'!$R409&lt;-0.2)),"ANALYZE"," ")</f>
        <v>#VALUE!</v>
      </c>
      <c r="Z409" s="72" t="e">
        <f>IF(AND('Standard Cost Estimate'!$X409="YES",OR('Standard Cost Estimate'!$S409&gt;0.2,'Standard Cost Estimate'!$S409&lt;-0.2)),"ANALYZE"," ")</f>
        <v>#VALUE!</v>
      </c>
      <c r="AA409" s="67" t="e">
        <f>RANK('Standard Cost Estimate'!$G409,'Standard Cost Estimate'!$G$3:$G$499)</f>
        <v>#VALUE!</v>
      </c>
      <c r="AB409" s="68" t="e">
        <f>LARGE('Standard Cost Estimate'!$G$3:$G$499,COUNT(G$3:'Standard Cost Estimate'!$G409))+IF(ISNUMBER(AB408),AB408,0)</f>
        <v>#VALUE!</v>
      </c>
      <c r="AC409" s="67" t="e">
        <f>IF(AB409/G$500&lt;0.8,COUNT(V$3:V409)+1,1)</f>
        <v>#VALUE!</v>
      </c>
      <c r="AD409" s="93" t="e">
        <f>IF('Standard Cost Estimate'!$AA409&lt;=MAX('Standard Cost Estimate'!$AC$3:$AC$499),"YES","NO")</f>
        <v>#VALUE!</v>
      </c>
      <c r="AE409" s="94" t="e">
        <f>IF(AND('Standard Cost Estimate'!$AD409="YES",ABS('Standard Cost Estimate'!$R409)&gt;0.2),"ANALYZE"," ")</f>
        <v>#VALUE!</v>
      </c>
      <c r="AF409" s="77"/>
    </row>
    <row r="410" spans="1:32" ht="15" thickBot="1" x14ac:dyDescent="0.4">
      <c r="A410" s="50" t="e">
        <f>Table1[[#This Row],[Item Line Number]]</f>
        <v>#VALUE!</v>
      </c>
      <c r="B410" s="50" t="e">
        <f>Table1[[#This Row],[Item Number]]</f>
        <v>#VALUE!</v>
      </c>
      <c r="C410" s="51" t="e">
        <f>Table1[[#This Row],[Item Description]]</f>
        <v>#VALUE!</v>
      </c>
      <c r="D410" s="50" t="e">
        <f>Table1[[#This Row],[Quantity]]</f>
        <v>#VALUE!</v>
      </c>
      <c r="E410" s="50" t="e">
        <f>Table1[[#This Row],[Units]]</f>
        <v>#VALUE!</v>
      </c>
      <c r="F410" s="52" t="e">
        <f>Table1[[#This Row],[Engineer''s Estimate (EE)]]</f>
        <v>#VALUE!</v>
      </c>
      <c r="G410" s="53" t="e">
        <f>'Standard Cost Estimate'!$D410*'Standard Cost Estimate'!$F410</f>
        <v>#VALUE!</v>
      </c>
      <c r="H410" s="54" t="e">
        <f>'Standard Cost Estimate'!$G410/G$500</f>
        <v>#VALUE!</v>
      </c>
      <c r="I410" s="52" t="e">
        <f>Table1[[#This Row],[Low Bidder 
or CM/GC]]</f>
        <v>#VALUE!</v>
      </c>
      <c r="J410" s="53" t="e">
        <f>'Standard Cost Estimate'!$I410*'Standard Cost Estimate'!$D410</f>
        <v>#VALUE!</v>
      </c>
      <c r="K410" s="55" t="e">
        <f>'Standard Cost Estimate'!$J410/J$500</f>
        <v>#VALUE!</v>
      </c>
      <c r="L410" s="52" t="e">
        <f>TRIMMEAN(Table1[[#This Row],[Low Bidder 
or CM/GC]:[Bidder 23]],2/COUNT(Table1[[#This Row],[Low Bidder 
or CM/GC]:[Bidder 23]]))</f>
        <v>#VALUE!</v>
      </c>
      <c r="M410" s="53" t="e">
        <f>IF('Standard Cost Estimate'!$D410=0,0,'Standard Cost Estimate'!$D410*'Standard Cost Estimate'!$L410)</f>
        <v>#VALUE!</v>
      </c>
      <c r="N410" s="54" t="e">
        <f>'Standard Cost Estimate'!$M410/M$500</f>
        <v>#VALUE!</v>
      </c>
      <c r="O410" s="78" t="e">
        <f>MIN(Table1[[#This Row],[Low Bidder 
or CM/GC]:[Bidder 23]])*D410</f>
        <v>#VALUE!</v>
      </c>
      <c r="P410" s="65" t="e">
        <f>Table2[[#This Row],[LB
Amount]]</f>
        <v>#VALUE!</v>
      </c>
      <c r="Q410" s="79" t="e">
        <f>MAX(Table1[[#This Row],[Low Bidder 
or CM/GC]:[Bidder 23]])*D410</f>
        <v>#VALUE!</v>
      </c>
      <c r="R410" s="33" t="e">
        <f>('Standard Cost Estimate'!$J410-'Standard Cost Estimate'!$G410)/'Standard Cost Estimate'!$G410</f>
        <v>#VALUE!</v>
      </c>
      <c r="S410" s="32" t="e">
        <f>('Standard Cost Estimate'!$J410-'Standard Cost Estimate'!$M410)/'Standard Cost Estimate'!$M410</f>
        <v>#VALUE!</v>
      </c>
      <c r="T410" s="31" t="e">
        <f>'Standard Cost Estimate'!$J410-'Standard Cost Estimate'!$G410</f>
        <v>#VALUE!</v>
      </c>
      <c r="U410" s="28" t="e">
        <f>RANK('Standard Cost Estimate'!$J410,'Standard Cost Estimate'!$J$3:$J$499)</f>
        <v>#VALUE!</v>
      </c>
      <c r="V410" s="34" t="e">
        <f>LARGE('Standard Cost Estimate'!$J$3:$J$499,COUNT(J$3:'Standard Cost Estimate'!$J410))+IF(ISNUMBER(V409),V409,0)</f>
        <v>#VALUE!</v>
      </c>
      <c r="W410" s="28" t="e">
        <f>IF(V410/J$500&lt;0.8,COUNT(V$3:V410)+1,1)</f>
        <v>#VALUE!</v>
      </c>
      <c r="X410" s="35" t="e">
        <f>IF('Standard Cost Estimate'!$U410&lt;=MAX('Standard Cost Estimate'!$W$3:$W$499),"YES","NO")</f>
        <v>#VALUE!</v>
      </c>
      <c r="Y410" s="36" t="e">
        <f>IF(AND('Standard Cost Estimate'!$X410="YES",OR('Standard Cost Estimate'!$R410&gt;0.2,'Standard Cost Estimate'!$R410&lt;-0.2)),"ANALYZE"," ")</f>
        <v>#VALUE!</v>
      </c>
      <c r="Z410" s="72" t="e">
        <f>IF(AND('Standard Cost Estimate'!$X410="YES",OR('Standard Cost Estimate'!$S410&gt;0.2,'Standard Cost Estimate'!$S410&lt;-0.2)),"ANALYZE"," ")</f>
        <v>#VALUE!</v>
      </c>
      <c r="AA410" s="67" t="e">
        <f>RANK('Standard Cost Estimate'!$G410,'Standard Cost Estimate'!$G$3:$G$499)</f>
        <v>#VALUE!</v>
      </c>
      <c r="AB410" s="68" t="e">
        <f>LARGE('Standard Cost Estimate'!$G$3:$G$499,COUNT(G$3:'Standard Cost Estimate'!$G410))+IF(ISNUMBER(AB409),AB409,0)</f>
        <v>#VALUE!</v>
      </c>
      <c r="AC410" s="67" t="e">
        <f>IF(AB410/G$500&lt;0.8,COUNT(V$3:V410)+1,1)</f>
        <v>#VALUE!</v>
      </c>
      <c r="AD410" s="93" t="e">
        <f>IF('Standard Cost Estimate'!$AA410&lt;=MAX('Standard Cost Estimate'!$AC$3:$AC$499),"YES","NO")</f>
        <v>#VALUE!</v>
      </c>
      <c r="AE410" s="94" t="e">
        <f>IF(AND('Standard Cost Estimate'!$AD410="YES",ABS('Standard Cost Estimate'!$R410)&gt;0.2),"ANALYZE"," ")</f>
        <v>#VALUE!</v>
      </c>
      <c r="AF410" s="77"/>
    </row>
    <row r="411" spans="1:32" ht="15" thickBot="1" x14ac:dyDescent="0.4">
      <c r="A411" s="50" t="e">
        <f>Table1[[#This Row],[Item Line Number]]</f>
        <v>#VALUE!</v>
      </c>
      <c r="B411" s="50" t="e">
        <f>Table1[[#This Row],[Item Number]]</f>
        <v>#VALUE!</v>
      </c>
      <c r="C411" s="51" t="e">
        <f>Table1[[#This Row],[Item Description]]</f>
        <v>#VALUE!</v>
      </c>
      <c r="D411" s="50" t="e">
        <f>Table1[[#This Row],[Quantity]]</f>
        <v>#VALUE!</v>
      </c>
      <c r="E411" s="50" t="e">
        <f>Table1[[#This Row],[Units]]</f>
        <v>#VALUE!</v>
      </c>
      <c r="F411" s="52" t="e">
        <f>Table1[[#This Row],[Engineer''s Estimate (EE)]]</f>
        <v>#VALUE!</v>
      </c>
      <c r="G411" s="53" t="e">
        <f>'Standard Cost Estimate'!$D411*'Standard Cost Estimate'!$F411</f>
        <v>#VALUE!</v>
      </c>
      <c r="H411" s="54" t="e">
        <f>'Standard Cost Estimate'!$G411/G$500</f>
        <v>#VALUE!</v>
      </c>
      <c r="I411" s="52" t="e">
        <f>Table1[[#This Row],[Low Bidder 
or CM/GC]]</f>
        <v>#VALUE!</v>
      </c>
      <c r="J411" s="53" t="e">
        <f>'Standard Cost Estimate'!$I411*'Standard Cost Estimate'!$D411</f>
        <v>#VALUE!</v>
      </c>
      <c r="K411" s="55" t="e">
        <f>'Standard Cost Estimate'!$J411/J$500</f>
        <v>#VALUE!</v>
      </c>
      <c r="L411" s="52" t="e">
        <f>TRIMMEAN(Table1[[#This Row],[Low Bidder 
or CM/GC]:[Bidder 23]],2/COUNT(Table1[[#This Row],[Low Bidder 
or CM/GC]:[Bidder 23]]))</f>
        <v>#VALUE!</v>
      </c>
      <c r="M411" s="53" t="e">
        <f>IF('Standard Cost Estimate'!$D411=0,0,'Standard Cost Estimate'!$D411*'Standard Cost Estimate'!$L411)</f>
        <v>#VALUE!</v>
      </c>
      <c r="N411" s="54" t="e">
        <f>'Standard Cost Estimate'!$M411/M$500</f>
        <v>#VALUE!</v>
      </c>
      <c r="O411" s="78" t="e">
        <f>MIN(Table1[[#This Row],[Low Bidder 
or CM/GC]:[Bidder 23]])*D411</f>
        <v>#VALUE!</v>
      </c>
      <c r="P411" s="65" t="e">
        <f>Table2[[#This Row],[LB
Amount]]</f>
        <v>#VALUE!</v>
      </c>
      <c r="Q411" s="79" t="e">
        <f>MAX(Table1[[#This Row],[Low Bidder 
or CM/GC]:[Bidder 23]])*D411</f>
        <v>#VALUE!</v>
      </c>
      <c r="R411" s="33" t="e">
        <f>('Standard Cost Estimate'!$J411-'Standard Cost Estimate'!$G411)/'Standard Cost Estimate'!$G411</f>
        <v>#VALUE!</v>
      </c>
      <c r="S411" s="32" t="e">
        <f>('Standard Cost Estimate'!$J411-'Standard Cost Estimate'!$M411)/'Standard Cost Estimate'!$M411</f>
        <v>#VALUE!</v>
      </c>
      <c r="T411" s="31" t="e">
        <f>'Standard Cost Estimate'!$J411-'Standard Cost Estimate'!$G411</f>
        <v>#VALUE!</v>
      </c>
      <c r="U411" s="28" t="e">
        <f>RANK('Standard Cost Estimate'!$J411,'Standard Cost Estimate'!$J$3:$J$499)</f>
        <v>#VALUE!</v>
      </c>
      <c r="V411" s="34" t="e">
        <f>LARGE('Standard Cost Estimate'!$J$3:$J$499,COUNT(J$3:'Standard Cost Estimate'!$J411))+IF(ISNUMBER(V410),V410,0)</f>
        <v>#VALUE!</v>
      </c>
      <c r="W411" s="28" t="e">
        <f>IF(V411/J$500&lt;0.8,COUNT(V$3:V411)+1,1)</f>
        <v>#VALUE!</v>
      </c>
      <c r="X411" s="35" t="e">
        <f>IF('Standard Cost Estimate'!$U411&lt;=MAX('Standard Cost Estimate'!$W$3:$W$499),"YES","NO")</f>
        <v>#VALUE!</v>
      </c>
      <c r="Y411" s="36" t="e">
        <f>IF(AND('Standard Cost Estimate'!$X411="YES",OR('Standard Cost Estimate'!$R411&gt;0.2,'Standard Cost Estimate'!$R411&lt;-0.2)),"ANALYZE"," ")</f>
        <v>#VALUE!</v>
      </c>
      <c r="Z411" s="72" t="e">
        <f>IF(AND('Standard Cost Estimate'!$X411="YES",OR('Standard Cost Estimate'!$S411&gt;0.2,'Standard Cost Estimate'!$S411&lt;-0.2)),"ANALYZE"," ")</f>
        <v>#VALUE!</v>
      </c>
      <c r="AA411" s="67" t="e">
        <f>RANK('Standard Cost Estimate'!$G411,'Standard Cost Estimate'!$G$3:$G$499)</f>
        <v>#VALUE!</v>
      </c>
      <c r="AB411" s="68" t="e">
        <f>LARGE('Standard Cost Estimate'!$G$3:$G$499,COUNT(G$3:'Standard Cost Estimate'!$G411))+IF(ISNUMBER(AB410),AB410,0)</f>
        <v>#VALUE!</v>
      </c>
      <c r="AC411" s="67" t="e">
        <f>IF(AB411/G$500&lt;0.8,COUNT(V$3:V411)+1,1)</f>
        <v>#VALUE!</v>
      </c>
      <c r="AD411" s="93" t="e">
        <f>IF('Standard Cost Estimate'!$AA411&lt;=MAX('Standard Cost Estimate'!$AC$3:$AC$499),"YES","NO")</f>
        <v>#VALUE!</v>
      </c>
      <c r="AE411" s="94" t="e">
        <f>IF(AND('Standard Cost Estimate'!$AD411="YES",ABS('Standard Cost Estimate'!$R411)&gt;0.2),"ANALYZE"," ")</f>
        <v>#VALUE!</v>
      </c>
      <c r="AF411" s="77"/>
    </row>
    <row r="412" spans="1:32" ht="15" thickBot="1" x14ac:dyDescent="0.4">
      <c r="A412" s="50" t="e">
        <f>Table1[[#This Row],[Item Line Number]]</f>
        <v>#VALUE!</v>
      </c>
      <c r="B412" s="50" t="e">
        <f>Table1[[#This Row],[Item Number]]</f>
        <v>#VALUE!</v>
      </c>
      <c r="C412" s="51" t="e">
        <f>Table1[[#This Row],[Item Description]]</f>
        <v>#VALUE!</v>
      </c>
      <c r="D412" s="50" t="e">
        <f>Table1[[#This Row],[Quantity]]</f>
        <v>#VALUE!</v>
      </c>
      <c r="E412" s="50" t="e">
        <f>Table1[[#This Row],[Units]]</f>
        <v>#VALUE!</v>
      </c>
      <c r="F412" s="52" t="e">
        <f>Table1[[#This Row],[Engineer''s Estimate (EE)]]</f>
        <v>#VALUE!</v>
      </c>
      <c r="G412" s="53" t="e">
        <f>'Standard Cost Estimate'!$D412*'Standard Cost Estimate'!$F412</f>
        <v>#VALUE!</v>
      </c>
      <c r="H412" s="54" t="e">
        <f>'Standard Cost Estimate'!$G412/G$500</f>
        <v>#VALUE!</v>
      </c>
      <c r="I412" s="52" t="e">
        <f>Table1[[#This Row],[Low Bidder 
or CM/GC]]</f>
        <v>#VALUE!</v>
      </c>
      <c r="J412" s="53" t="e">
        <f>'Standard Cost Estimate'!$I412*'Standard Cost Estimate'!$D412</f>
        <v>#VALUE!</v>
      </c>
      <c r="K412" s="55" t="e">
        <f>'Standard Cost Estimate'!$J412/J$500</f>
        <v>#VALUE!</v>
      </c>
      <c r="L412" s="52" t="e">
        <f>TRIMMEAN(Table1[[#This Row],[Low Bidder 
or CM/GC]:[Bidder 23]],2/COUNT(Table1[[#This Row],[Low Bidder 
or CM/GC]:[Bidder 23]]))</f>
        <v>#VALUE!</v>
      </c>
      <c r="M412" s="53" t="e">
        <f>IF('Standard Cost Estimate'!$D412=0,0,'Standard Cost Estimate'!$D412*'Standard Cost Estimate'!$L412)</f>
        <v>#VALUE!</v>
      </c>
      <c r="N412" s="54" t="e">
        <f>'Standard Cost Estimate'!$M412/M$500</f>
        <v>#VALUE!</v>
      </c>
      <c r="O412" s="78" t="e">
        <f>MIN(Table1[[#This Row],[Low Bidder 
or CM/GC]:[Bidder 23]])*D412</f>
        <v>#VALUE!</v>
      </c>
      <c r="P412" s="65" t="e">
        <f>Table2[[#This Row],[LB
Amount]]</f>
        <v>#VALUE!</v>
      </c>
      <c r="Q412" s="79" t="e">
        <f>MAX(Table1[[#This Row],[Low Bidder 
or CM/GC]:[Bidder 23]])*D412</f>
        <v>#VALUE!</v>
      </c>
      <c r="R412" s="33" t="e">
        <f>('Standard Cost Estimate'!$J412-'Standard Cost Estimate'!$G412)/'Standard Cost Estimate'!$G412</f>
        <v>#VALUE!</v>
      </c>
      <c r="S412" s="32" t="e">
        <f>('Standard Cost Estimate'!$J412-'Standard Cost Estimate'!$M412)/'Standard Cost Estimate'!$M412</f>
        <v>#VALUE!</v>
      </c>
      <c r="T412" s="31" t="e">
        <f>'Standard Cost Estimate'!$J412-'Standard Cost Estimate'!$G412</f>
        <v>#VALUE!</v>
      </c>
      <c r="U412" s="28" t="e">
        <f>RANK('Standard Cost Estimate'!$J412,'Standard Cost Estimate'!$J$3:$J$499)</f>
        <v>#VALUE!</v>
      </c>
      <c r="V412" s="34" t="e">
        <f>LARGE('Standard Cost Estimate'!$J$3:$J$499,COUNT(J$3:'Standard Cost Estimate'!$J412))+IF(ISNUMBER(V411),V411,0)</f>
        <v>#VALUE!</v>
      </c>
      <c r="W412" s="28" t="e">
        <f>IF(V412/J$500&lt;0.8,COUNT(V$3:V412)+1,1)</f>
        <v>#VALUE!</v>
      </c>
      <c r="X412" s="35" t="e">
        <f>IF('Standard Cost Estimate'!$U412&lt;=MAX('Standard Cost Estimate'!$W$3:$W$499),"YES","NO")</f>
        <v>#VALUE!</v>
      </c>
      <c r="Y412" s="36" t="e">
        <f>IF(AND('Standard Cost Estimate'!$X412="YES",OR('Standard Cost Estimate'!$R412&gt;0.2,'Standard Cost Estimate'!$R412&lt;-0.2)),"ANALYZE"," ")</f>
        <v>#VALUE!</v>
      </c>
      <c r="Z412" s="72" t="e">
        <f>IF(AND('Standard Cost Estimate'!$X412="YES",OR('Standard Cost Estimate'!$S412&gt;0.2,'Standard Cost Estimate'!$S412&lt;-0.2)),"ANALYZE"," ")</f>
        <v>#VALUE!</v>
      </c>
      <c r="AA412" s="67" t="e">
        <f>RANK('Standard Cost Estimate'!$G412,'Standard Cost Estimate'!$G$3:$G$499)</f>
        <v>#VALUE!</v>
      </c>
      <c r="AB412" s="68" t="e">
        <f>LARGE('Standard Cost Estimate'!$G$3:$G$499,COUNT(G$3:'Standard Cost Estimate'!$G412))+IF(ISNUMBER(AB411),AB411,0)</f>
        <v>#VALUE!</v>
      </c>
      <c r="AC412" s="67" t="e">
        <f>IF(AB412/G$500&lt;0.8,COUNT(V$3:V412)+1,1)</f>
        <v>#VALUE!</v>
      </c>
      <c r="AD412" s="93" t="e">
        <f>IF('Standard Cost Estimate'!$AA412&lt;=MAX('Standard Cost Estimate'!$AC$3:$AC$499),"YES","NO")</f>
        <v>#VALUE!</v>
      </c>
      <c r="AE412" s="94" t="e">
        <f>IF(AND('Standard Cost Estimate'!$AD412="YES",ABS('Standard Cost Estimate'!$R412)&gt;0.2),"ANALYZE"," ")</f>
        <v>#VALUE!</v>
      </c>
      <c r="AF412" s="77"/>
    </row>
    <row r="413" spans="1:32" ht="15" thickBot="1" x14ac:dyDescent="0.4">
      <c r="A413" s="50" t="e">
        <f>Table1[[#This Row],[Item Line Number]]</f>
        <v>#VALUE!</v>
      </c>
      <c r="B413" s="50" t="e">
        <f>Table1[[#This Row],[Item Number]]</f>
        <v>#VALUE!</v>
      </c>
      <c r="C413" s="51" t="e">
        <f>Table1[[#This Row],[Item Description]]</f>
        <v>#VALUE!</v>
      </c>
      <c r="D413" s="50" t="e">
        <f>Table1[[#This Row],[Quantity]]</f>
        <v>#VALUE!</v>
      </c>
      <c r="E413" s="50" t="e">
        <f>Table1[[#This Row],[Units]]</f>
        <v>#VALUE!</v>
      </c>
      <c r="F413" s="52" t="e">
        <f>Table1[[#This Row],[Engineer''s Estimate (EE)]]</f>
        <v>#VALUE!</v>
      </c>
      <c r="G413" s="53" t="e">
        <f>'Standard Cost Estimate'!$D413*'Standard Cost Estimate'!$F413</f>
        <v>#VALUE!</v>
      </c>
      <c r="H413" s="54" t="e">
        <f>'Standard Cost Estimate'!$G413/G$500</f>
        <v>#VALUE!</v>
      </c>
      <c r="I413" s="52" t="e">
        <f>Table1[[#This Row],[Low Bidder 
or CM/GC]]</f>
        <v>#VALUE!</v>
      </c>
      <c r="J413" s="53" t="e">
        <f>'Standard Cost Estimate'!$I413*'Standard Cost Estimate'!$D413</f>
        <v>#VALUE!</v>
      </c>
      <c r="K413" s="55" t="e">
        <f>'Standard Cost Estimate'!$J413/J$500</f>
        <v>#VALUE!</v>
      </c>
      <c r="L413" s="52" t="e">
        <f>TRIMMEAN(Table1[[#This Row],[Low Bidder 
or CM/GC]:[Bidder 23]],2/COUNT(Table1[[#This Row],[Low Bidder 
or CM/GC]:[Bidder 23]]))</f>
        <v>#VALUE!</v>
      </c>
      <c r="M413" s="53" t="e">
        <f>IF('Standard Cost Estimate'!$D413=0,0,'Standard Cost Estimate'!$D413*'Standard Cost Estimate'!$L413)</f>
        <v>#VALUE!</v>
      </c>
      <c r="N413" s="54" t="e">
        <f>'Standard Cost Estimate'!$M413/M$500</f>
        <v>#VALUE!</v>
      </c>
      <c r="O413" s="78" t="e">
        <f>MIN(Table1[[#This Row],[Low Bidder 
or CM/GC]:[Bidder 23]])*D413</f>
        <v>#VALUE!</v>
      </c>
      <c r="P413" s="65" t="e">
        <f>Table2[[#This Row],[LB
Amount]]</f>
        <v>#VALUE!</v>
      </c>
      <c r="Q413" s="79" t="e">
        <f>MAX(Table1[[#This Row],[Low Bidder 
or CM/GC]:[Bidder 23]])*D413</f>
        <v>#VALUE!</v>
      </c>
      <c r="R413" s="33" t="e">
        <f>('Standard Cost Estimate'!$J413-'Standard Cost Estimate'!$G413)/'Standard Cost Estimate'!$G413</f>
        <v>#VALUE!</v>
      </c>
      <c r="S413" s="32" t="e">
        <f>('Standard Cost Estimate'!$J413-'Standard Cost Estimate'!$M413)/'Standard Cost Estimate'!$M413</f>
        <v>#VALUE!</v>
      </c>
      <c r="T413" s="31" t="e">
        <f>'Standard Cost Estimate'!$J413-'Standard Cost Estimate'!$G413</f>
        <v>#VALUE!</v>
      </c>
      <c r="U413" s="28" t="e">
        <f>RANK('Standard Cost Estimate'!$J413,'Standard Cost Estimate'!$J$3:$J$499)</f>
        <v>#VALUE!</v>
      </c>
      <c r="V413" s="34" t="e">
        <f>LARGE('Standard Cost Estimate'!$J$3:$J$499,COUNT(J$3:'Standard Cost Estimate'!$J413))+IF(ISNUMBER(V412),V412,0)</f>
        <v>#VALUE!</v>
      </c>
      <c r="W413" s="28" t="e">
        <f>IF(V413/J$500&lt;0.8,COUNT(V$3:V413)+1,1)</f>
        <v>#VALUE!</v>
      </c>
      <c r="X413" s="35" t="e">
        <f>IF('Standard Cost Estimate'!$U413&lt;=MAX('Standard Cost Estimate'!$W$3:$W$499),"YES","NO")</f>
        <v>#VALUE!</v>
      </c>
      <c r="Y413" s="36" t="e">
        <f>IF(AND('Standard Cost Estimate'!$X413="YES",OR('Standard Cost Estimate'!$R413&gt;0.2,'Standard Cost Estimate'!$R413&lt;-0.2)),"ANALYZE"," ")</f>
        <v>#VALUE!</v>
      </c>
      <c r="Z413" s="72" t="e">
        <f>IF(AND('Standard Cost Estimate'!$X413="YES",OR('Standard Cost Estimate'!$S413&gt;0.2,'Standard Cost Estimate'!$S413&lt;-0.2)),"ANALYZE"," ")</f>
        <v>#VALUE!</v>
      </c>
      <c r="AA413" s="67" t="e">
        <f>RANK('Standard Cost Estimate'!$G413,'Standard Cost Estimate'!$G$3:$G$499)</f>
        <v>#VALUE!</v>
      </c>
      <c r="AB413" s="68" t="e">
        <f>LARGE('Standard Cost Estimate'!$G$3:$G$499,COUNT(G$3:'Standard Cost Estimate'!$G413))+IF(ISNUMBER(AB412),AB412,0)</f>
        <v>#VALUE!</v>
      </c>
      <c r="AC413" s="67" t="e">
        <f>IF(AB413/G$500&lt;0.8,COUNT(V$3:V413)+1,1)</f>
        <v>#VALUE!</v>
      </c>
      <c r="AD413" s="93" t="e">
        <f>IF('Standard Cost Estimate'!$AA413&lt;=MAX('Standard Cost Estimate'!$AC$3:$AC$499),"YES","NO")</f>
        <v>#VALUE!</v>
      </c>
      <c r="AE413" s="94" t="e">
        <f>IF(AND('Standard Cost Estimate'!$AD413="YES",ABS('Standard Cost Estimate'!$R413)&gt;0.2),"ANALYZE"," ")</f>
        <v>#VALUE!</v>
      </c>
      <c r="AF413" s="77"/>
    </row>
    <row r="414" spans="1:32" ht="15" thickBot="1" x14ac:dyDescent="0.4">
      <c r="A414" s="50" t="e">
        <f>Table1[[#This Row],[Item Line Number]]</f>
        <v>#VALUE!</v>
      </c>
      <c r="B414" s="50" t="e">
        <f>Table1[[#This Row],[Item Number]]</f>
        <v>#VALUE!</v>
      </c>
      <c r="C414" s="51" t="e">
        <f>Table1[[#This Row],[Item Description]]</f>
        <v>#VALUE!</v>
      </c>
      <c r="D414" s="50" t="e">
        <f>Table1[[#This Row],[Quantity]]</f>
        <v>#VALUE!</v>
      </c>
      <c r="E414" s="50" t="e">
        <f>Table1[[#This Row],[Units]]</f>
        <v>#VALUE!</v>
      </c>
      <c r="F414" s="52" t="e">
        <f>Table1[[#This Row],[Engineer''s Estimate (EE)]]</f>
        <v>#VALUE!</v>
      </c>
      <c r="G414" s="53" t="e">
        <f>'Standard Cost Estimate'!$D414*'Standard Cost Estimate'!$F414</f>
        <v>#VALUE!</v>
      </c>
      <c r="H414" s="54" t="e">
        <f>'Standard Cost Estimate'!$G414/G$500</f>
        <v>#VALUE!</v>
      </c>
      <c r="I414" s="52" t="e">
        <f>Table1[[#This Row],[Low Bidder 
or CM/GC]]</f>
        <v>#VALUE!</v>
      </c>
      <c r="J414" s="53" t="e">
        <f>'Standard Cost Estimate'!$I414*'Standard Cost Estimate'!$D414</f>
        <v>#VALUE!</v>
      </c>
      <c r="K414" s="55" t="e">
        <f>'Standard Cost Estimate'!$J414/J$500</f>
        <v>#VALUE!</v>
      </c>
      <c r="L414" s="52" t="e">
        <f>TRIMMEAN(Table1[[#This Row],[Low Bidder 
or CM/GC]:[Bidder 23]],2/COUNT(Table1[[#This Row],[Low Bidder 
or CM/GC]:[Bidder 23]]))</f>
        <v>#VALUE!</v>
      </c>
      <c r="M414" s="53" t="e">
        <f>IF('Standard Cost Estimate'!$D414=0,0,'Standard Cost Estimate'!$D414*'Standard Cost Estimate'!$L414)</f>
        <v>#VALUE!</v>
      </c>
      <c r="N414" s="54" t="e">
        <f>'Standard Cost Estimate'!$M414/M$500</f>
        <v>#VALUE!</v>
      </c>
      <c r="O414" s="78" t="e">
        <f>MIN(Table1[[#This Row],[Low Bidder 
or CM/GC]:[Bidder 23]])*D414</f>
        <v>#VALUE!</v>
      </c>
      <c r="P414" s="65" t="e">
        <f>Table2[[#This Row],[LB
Amount]]</f>
        <v>#VALUE!</v>
      </c>
      <c r="Q414" s="79" t="e">
        <f>MAX(Table1[[#This Row],[Low Bidder 
or CM/GC]:[Bidder 23]])*D414</f>
        <v>#VALUE!</v>
      </c>
      <c r="R414" s="33" t="e">
        <f>('Standard Cost Estimate'!$J414-'Standard Cost Estimate'!$G414)/'Standard Cost Estimate'!$G414</f>
        <v>#VALUE!</v>
      </c>
      <c r="S414" s="32" t="e">
        <f>('Standard Cost Estimate'!$J414-'Standard Cost Estimate'!$M414)/'Standard Cost Estimate'!$M414</f>
        <v>#VALUE!</v>
      </c>
      <c r="T414" s="31" t="e">
        <f>'Standard Cost Estimate'!$J414-'Standard Cost Estimate'!$G414</f>
        <v>#VALUE!</v>
      </c>
      <c r="U414" s="28" t="e">
        <f>RANK('Standard Cost Estimate'!$J414,'Standard Cost Estimate'!$J$3:$J$499)</f>
        <v>#VALUE!</v>
      </c>
      <c r="V414" s="34" t="e">
        <f>LARGE('Standard Cost Estimate'!$J$3:$J$499,COUNT(J$3:'Standard Cost Estimate'!$J414))+IF(ISNUMBER(V413),V413,0)</f>
        <v>#VALUE!</v>
      </c>
      <c r="W414" s="28" t="e">
        <f>IF(V414/J$500&lt;0.8,COUNT(V$3:V414)+1,1)</f>
        <v>#VALUE!</v>
      </c>
      <c r="X414" s="35" t="e">
        <f>IF('Standard Cost Estimate'!$U414&lt;=MAX('Standard Cost Estimate'!$W$3:$W$499),"YES","NO")</f>
        <v>#VALUE!</v>
      </c>
      <c r="Y414" s="36" t="e">
        <f>IF(AND('Standard Cost Estimate'!$X414="YES",OR('Standard Cost Estimate'!$R414&gt;0.2,'Standard Cost Estimate'!$R414&lt;-0.2)),"ANALYZE"," ")</f>
        <v>#VALUE!</v>
      </c>
      <c r="Z414" s="72" t="e">
        <f>IF(AND('Standard Cost Estimate'!$X414="YES",OR('Standard Cost Estimate'!$S414&gt;0.2,'Standard Cost Estimate'!$S414&lt;-0.2)),"ANALYZE"," ")</f>
        <v>#VALUE!</v>
      </c>
      <c r="AA414" s="67" t="e">
        <f>RANK('Standard Cost Estimate'!$G414,'Standard Cost Estimate'!$G$3:$G$499)</f>
        <v>#VALUE!</v>
      </c>
      <c r="AB414" s="68" t="e">
        <f>LARGE('Standard Cost Estimate'!$G$3:$G$499,COUNT(G$3:'Standard Cost Estimate'!$G414))+IF(ISNUMBER(AB413),AB413,0)</f>
        <v>#VALUE!</v>
      </c>
      <c r="AC414" s="67" t="e">
        <f>IF(AB414/G$500&lt;0.8,COUNT(V$3:V414)+1,1)</f>
        <v>#VALUE!</v>
      </c>
      <c r="AD414" s="93" t="e">
        <f>IF('Standard Cost Estimate'!$AA414&lt;=MAX('Standard Cost Estimate'!$AC$3:$AC$499),"YES","NO")</f>
        <v>#VALUE!</v>
      </c>
      <c r="AE414" s="94" t="e">
        <f>IF(AND('Standard Cost Estimate'!$AD414="YES",ABS('Standard Cost Estimate'!$R414)&gt;0.2),"ANALYZE"," ")</f>
        <v>#VALUE!</v>
      </c>
      <c r="AF414" s="77"/>
    </row>
    <row r="415" spans="1:32" ht="15" thickBot="1" x14ac:dyDescent="0.4">
      <c r="A415" s="50" t="e">
        <f>Table1[[#This Row],[Item Line Number]]</f>
        <v>#VALUE!</v>
      </c>
      <c r="B415" s="50" t="e">
        <f>Table1[[#This Row],[Item Number]]</f>
        <v>#VALUE!</v>
      </c>
      <c r="C415" s="51" t="e">
        <f>Table1[[#This Row],[Item Description]]</f>
        <v>#VALUE!</v>
      </c>
      <c r="D415" s="50" t="e">
        <f>Table1[[#This Row],[Quantity]]</f>
        <v>#VALUE!</v>
      </c>
      <c r="E415" s="50" t="e">
        <f>Table1[[#This Row],[Units]]</f>
        <v>#VALUE!</v>
      </c>
      <c r="F415" s="52" t="e">
        <f>Table1[[#This Row],[Engineer''s Estimate (EE)]]</f>
        <v>#VALUE!</v>
      </c>
      <c r="G415" s="53" t="e">
        <f>'Standard Cost Estimate'!$D415*'Standard Cost Estimate'!$F415</f>
        <v>#VALUE!</v>
      </c>
      <c r="H415" s="54" t="e">
        <f>'Standard Cost Estimate'!$G415/G$500</f>
        <v>#VALUE!</v>
      </c>
      <c r="I415" s="52" t="e">
        <f>Table1[[#This Row],[Low Bidder 
or CM/GC]]</f>
        <v>#VALUE!</v>
      </c>
      <c r="J415" s="53" t="e">
        <f>'Standard Cost Estimate'!$I415*'Standard Cost Estimate'!$D415</f>
        <v>#VALUE!</v>
      </c>
      <c r="K415" s="55" t="e">
        <f>'Standard Cost Estimate'!$J415/J$500</f>
        <v>#VALUE!</v>
      </c>
      <c r="L415" s="52" t="e">
        <f>TRIMMEAN(Table1[[#This Row],[Low Bidder 
or CM/GC]:[Bidder 23]],2/COUNT(Table1[[#This Row],[Low Bidder 
or CM/GC]:[Bidder 23]]))</f>
        <v>#VALUE!</v>
      </c>
      <c r="M415" s="53" t="e">
        <f>IF('Standard Cost Estimate'!$D415=0,0,'Standard Cost Estimate'!$D415*'Standard Cost Estimate'!$L415)</f>
        <v>#VALUE!</v>
      </c>
      <c r="N415" s="54" t="e">
        <f>'Standard Cost Estimate'!$M415/M$500</f>
        <v>#VALUE!</v>
      </c>
      <c r="O415" s="78" t="e">
        <f>MIN(Table1[[#This Row],[Low Bidder 
or CM/GC]:[Bidder 23]])*D415</f>
        <v>#VALUE!</v>
      </c>
      <c r="P415" s="65" t="e">
        <f>Table2[[#This Row],[LB
Amount]]</f>
        <v>#VALUE!</v>
      </c>
      <c r="Q415" s="79" t="e">
        <f>MAX(Table1[[#This Row],[Low Bidder 
or CM/GC]:[Bidder 23]])*D415</f>
        <v>#VALUE!</v>
      </c>
      <c r="R415" s="33" t="e">
        <f>('Standard Cost Estimate'!$J415-'Standard Cost Estimate'!$G415)/'Standard Cost Estimate'!$G415</f>
        <v>#VALUE!</v>
      </c>
      <c r="S415" s="32" t="e">
        <f>('Standard Cost Estimate'!$J415-'Standard Cost Estimate'!$M415)/'Standard Cost Estimate'!$M415</f>
        <v>#VALUE!</v>
      </c>
      <c r="T415" s="31" t="e">
        <f>'Standard Cost Estimate'!$J415-'Standard Cost Estimate'!$G415</f>
        <v>#VALUE!</v>
      </c>
      <c r="U415" s="28" t="e">
        <f>RANK('Standard Cost Estimate'!$J415,'Standard Cost Estimate'!$J$3:$J$499)</f>
        <v>#VALUE!</v>
      </c>
      <c r="V415" s="34" t="e">
        <f>LARGE('Standard Cost Estimate'!$J$3:$J$499,COUNT(J$3:'Standard Cost Estimate'!$J415))+IF(ISNUMBER(V414),V414,0)</f>
        <v>#VALUE!</v>
      </c>
      <c r="W415" s="28" t="e">
        <f>IF(V415/J$500&lt;0.8,COUNT(V$3:V415)+1,1)</f>
        <v>#VALUE!</v>
      </c>
      <c r="X415" s="35" t="e">
        <f>IF('Standard Cost Estimate'!$U415&lt;=MAX('Standard Cost Estimate'!$W$3:$W$499),"YES","NO")</f>
        <v>#VALUE!</v>
      </c>
      <c r="Y415" s="36" t="e">
        <f>IF(AND('Standard Cost Estimate'!$X415="YES",OR('Standard Cost Estimate'!$R415&gt;0.2,'Standard Cost Estimate'!$R415&lt;-0.2)),"ANALYZE"," ")</f>
        <v>#VALUE!</v>
      </c>
      <c r="Z415" s="72" t="e">
        <f>IF(AND('Standard Cost Estimate'!$X415="YES",OR('Standard Cost Estimate'!$S415&gt;0.2,'Standard Cost Estimate'!$S415&lt;-0.2)),"ANALYZE"," ")</f>
        <v>#VALUE!</v>
      </c>
      <c r="AA415" s="67" t="e">
        <f>RANK('Standard Cost Estimate'!$G415,'Standard Cost Estimate'!$G$3:$G$499)</f>
        <v>#VALUE!</v>
      </c>
      <c r="AB415" s="68" t="e">
        <f>LARGE('Standard Cost Estimate'!$G$3:$G$499,COUNT(G$3:'Standard Cost Estimate'!$G415))+IF(ISNUMBER(AB414),AB414,0)</f>
        <v>#VALUE!</v>
      </c>
      <c r="AC415" s="67" t="e">
        <f>IF(AB415/G$500&lt;0.8,COUNT(V$3:V415)+1,1)</f>
        <v>#VALUE!</v>
      </c>
      <c r="AD415" s="93" t="e">
        <f>IF('Standard Cost Estimate'!$AA415&lt;=MAX('Standard Cost Estimate'!$AC$3:$AC$499),"YES","NO")</f>
        <v>#VALUE!</v>
      </c>
      <c r="AE415" s="94" t="e">
        <f>IF(AND('Standard Cost Estimate'!$AD415="YES",ABS('Standard Cost Estimate'!$R415)&gt;0.2),"ANALYZE"," ")</f>
        <v>#VALUE!</v>
      </c>
      <c r="AF415" s="77"/>
    </row>
    <row r="416" spans="1:32" ht="15" thickBot="1" x14ac:dyDescent="0.4">
      <c r="A416" s="50" t="e">
        <f>Table1[[#This Row],[Item Line Number]]</f>
        <v>#VALUE!</v>
      </c>
      <c r="B416" s="50" t="e">
        <f>Table1[[#This Row],[Item Number]]</f>
        <v>#VALUE!</v>
      </c>
      <c r="C416" s="51" t="e">
        <f>Table1[[#This Row],[Item Description]]</f>
        <v>#VALUE!</v>
      </c>
      <c r="D416" s="50" t="e">
        <f>Table1[[#This Row],[Quantity]]</f>
        <v>#VALUE!</v>
      </c>
      <c r="E416" s="50" t="e">
        <f>Table1[[#This Row],[Units]]</f>
        <v>#VALUE!</v>
      </c>
      <c r="F416" s="52" t="e">
        <f>Table1[[#This Row],[Engineer''s Estimate (EE)]]</f>
        <v>#VALUE!</v>
      </c>
      <c r="G416" s="53" t="e">
        <f>'Standard Cost Estimate'!$D416*'Standard Cost Estimate'!$F416</f>
        <v>#VALUE!</v>
      </c>
      <c r="H416" s="54" t="e">
        <f>'Standard Cost Estimate'!$G416/G$500</f>
        <v>#VALUE!</v>
      </c>
      <c r="I416" s="52" t="e">
        <f>Table1[[#This Row],[Low Bidder 
or CM/GC]]</f>
        <v>#VALUE!</v>
      </c>
      <c r="J416" s="53" t="e">
        <f>'Standard Cost Estimate'!$I416*'Standard Cost Estimate'!$D416</f>
        <v>#VALUE!</v>
      </c>
      <c r="K416" s="55" t="e">
        <f>'Standard Cost Estimate'!$J416/J$500</f>
        <v>#VALUE!</v>
      </c>
      <c r="L416" s="52" t="e">
        <f>TRIMMEAN(Table1[[#This Row],[Low Bidder 
or CM/GC]:[Bidder 23]],2/COUNT(Table1[[#This Row],[Low Bidder 
or CM/GC]:[Bidder 23]]))</f>
        <v>#VALUE!</v>
      </c>
      <c r="M416" s="53" t="e">
        <f>IF('Standard Cost Estimate'!$D416=0,0,'Standard Cost Estimate'!$D416*'Standard Cost Estimate'!$L416)</f>
        <v>#VALUE!</v>
      </c>
      <c r="N416" s="54" t="e">
        <f>'Standard Cost Estimate'!$M416/M$500</f>
        <v>#VALUE!</v>
      </c>
      <c r="O416" s="78" t="e">
        <f>MIN(Table1[[#This Row],[Low Bidder 
or CM/GC]:[Bidder 23]])*D416</f>
        <v>#VALUE!</v>
      </c>
      <c r="P416" s="65" t="e">
        <f>Table2[[#This Row],[LB
Amount]]</f>
        <v>#VALUE!</v>
      </c>
      <c r="Q416" s="79" t="e">
        <f>MAX(Table1[[#This Row],[Low Bidder 
or CM/GC]:[Bidder 23]])*D416</f>
        <v>#VALUE!</v>
      </c>
      <c r="R416" s="33" t="e">
        <f>('Standard Cost Estimate'!$J416-'Standard Cost Estimate'!$G416)/'Standard Cost Estimate'!$G416</f>
        <v>#VALUE!</v>
      </c>
      <c r="S416" s="32" t="e">
        <f>('Standard Cost Estimate'!$J416-'Standard Cost Estimate'!$M416)/'Standard Cost Estimate'!$M416</f>
        <v>#VALUE!</v>
      </c>
      <c r="T416" s="31" t="e">
        <f>'Standard Cost Estimate'!$J416-'Standard Cost Estimate'!$G416</f>
        <v>#VALUE!</v>
      </c>
      <c r="U416" s="28" t="e">
        <f>RANK('Standard Cost Estimate'!$J416,'Standard Cost Estimate'!$J$3:$J$499)</f>
        <v>#VALUE!</v>
      </c>
      <c r="V416" s="34" t="e">
        <f>LARGE('Standard Cost Estimate'!$J$3:$J$499,COUNT(J$3:'Standard Cost Estimate'!$J416))+IF(ISNUMBER(V415),V415,0)</f>
        <v>#VALUE!</v>
      </c>
      <c r="W416" s="28" t="e">
        <f>IF(V416/J$500&lt;0.8,COUNT(V$3:V416)+1,1)</f>
        <v>#VALUE!</v>
      </c>
      <c r="X416" s="35" t="e">
        <f>IF('Standard Cost Estimate'!$U416&lt;=MAX('Standard Cost Estimate'!$W$3:$W$499),"YES","NO")</f>
        <v>#VALUE!</v>
      </c>
      <c r="Y416" s="36" t="e">
        <f>IF(AND('Standard Cost Estimate'!$X416="YES",OR('Standard Cost Estimate'!$R416&gt;0.2,'Standard Cost Estimate'!$R416&lt;-0.2)),"ANALYZE"," ")</f>
        <v>#VALUE!</v>
      </c>
      <c r="Z416" s="72" t="e">
        <f>IF(AND('Standard Cost Estimate'!$X416="YES",OR('Standard Cost Estimate'!$S416&gt;0.2,'Standard Cost Estimate'!$S416&lt;-0.2)),"ANALYZE"," ")</f>
        <v>#VALUE!</v>
      </c>
      <c r="AA416" s="67" t="e">
        <f>RANK('Standard Cost Estimate'!$G416,'Standard Cost Estimate'!$G$3:$G$499)</f>
        <v>#VALUE!</v>
      </c>
      <c r="AB416" s="68" t="e">
        <f>LARGE('Standard Cost Estimate'!$G$3:$G$499,COUNT(G$3:'Standard Cost Estimate'!$G416))+IF(ISNUMBER(AB415),AB415,0)</f>
        <v>#VALUE!</v>
      </c>
      <c r="AC416" s="67" t="e">
        <f>IF(AB416/G$500&lt;0.8,COUNT(V$3:V416)+1,1)</f>
        <v>#VALUE!</v>
      </c>
      <c r="AD416" s="93" t="e">
        <f>IF('Standard Cost Estimate'!$AA416&lt;=MAX('Standard Cost Estimate'!$AC$3:$AC$499),"YES","NO")</f>
        <v>#VALUE!</v>
      </c>
      <c r="AE416" s="94" t="e">
        <f>IF(AND('Standard Cost Estimate'!$AD416="YES",ABS('Standard Cost Estimate'!$R416)&gt;0.2),"ANALYZE"," ")</f>
        <v>#VALUE!</v>
      </c>
      <c r="AF416" s="77"/>
    </row>
    <row r="417" spans="1:32" ht="15" thickBot="1" x14ac:dyDescent="0.4">
      <c r="A417" s="50" t="e">
        <f>Table1[[#This Row],[Item Line Number]]</f>
        <v>#VALUE!</v>
      </c>
      <c r="B417" s="50" t="e">
        <f>Table1[[#This Row],[Item Number]]</f>
        <v>#VALUE!</v>
      </c>
      <c r="C417" s="51" t="e">
        <f>Table1[[#This Row],[Item Description]]</f>
        <v>#VALUE!</v>
      </c>
      <c r="D417" s="50" t="e">
        <f>Table1[[#This Row],[Quantity]]</f>
        <v>#VALUE!</v>
      </c>
      <c r="E417" s="50" t="e">
        <f>Table1[[#This Row],[Units]]</f>
        <v>#VALUE!</v>
      </c>
      <c r="F417" s="52" t="e">
        <f>Table1[[#This Row],[Engineer''s Estimate (EE)]]</f>
        <v>#VALUE!</v>
      </c>
      <c r="G417" s="53" t="e">
        <f>'Standard Cost Estimate'!$D417*'Standard Cost Estimate'!$F417</f>
        <v>#VALUE!</v>
      </c>
      <c r="H417" s="54" t="e">
        <f>'Standard Cost Estimate'!$G417/G$500</f>
        <v>#VALUE!</v>
      </c>
      <c r="I417" s="52" t="e">
        <f>Table1[[#This Row],[Low Bidder 
or CM/GC]]</f>
        <v>#VALUE!</v>
      </c>
      <c r="J417" s="53" t="e">
        <f>'Standard Cost Estimate'!$I417*'Standard Cost Estimate'!$D417</f>
        <v>#VALUE!</v>
      </c>
      <c r="K417" s="55" t="e">
        <f>'Standard Cost Estimate'!$J417/J$500</f>
        <v>#VALUE!</v>
      </c>
      <c r="L417" s="52" t="e">
        <f>TRIMMEAN(Table1[[#This Row],[Low Bidder 
or CM/GC]:[Bidder 23]],2/COUNT(Table1[[#This Row],[Low Bidder 
or CM/GC]:[Bidder 23]]))</f>
        <v>#VALUE!</v>
      </c>
      <c r="M417" s="53" t="e">
        <f>IF('Standard Cost Estimate'!$D417=0,0,'Standard Cost Estimate'!$D417*'Standard Cost Estimate'!$L417)</f>
        <v>#VALUE!</v>
      </c>
      <c r="N417" s="54" t="e">
        <f>'Standard Cost Estimate'!$M417/M$500</f>
        <v>#VALUE!</v>
      </c>
      <c r="O417" s="78" t="e">
        <f>MIN(Table1[[#This Row],[Low Bidder 
or CM/GC]:[Bidder 23]])*D417</f>
        <v>#VALUE!</v>
      </c>
      <c r="P417" s="65" t="e">
        <f>Table2[[#This Row],[LB
Amount]]</f>
        <v>#VALUE!</v>
      </c>
      <c r="Q417" s="79" t="e">
        <f>MAX(Table1[[#This Row],[Low Bidder 
or CM/GC]:[Bidder 23]])*D417</f>
        <v>#VALUE!</v>
      </c>
      <c r="R417" s="33" t="e">
        <f>('Standard Cost Estimate'!$J417-'Standard Cost Estimate'!$G417)/'Standard Cost Estimate'!$G417</f>
        <v>#VALUE!</v>
      </c>
      <c r="S417" s="32" t="e">
        <f>('Standard Cost Estimate'!$J417-'Standard Cost Estimate'!$M417)/'Standard Cost Estimate'!$M417</f>
        <v>#VALUE!</v>
      </c>
      <c r="T417" s="31" t="e">
        <f>'Standard Cost Estimate'!$J417-'Standard Cost Estimate'!$G417</f>
        <v>#VALUE!</v>
      </c>
      <c r="U417" s="28" t="e">
        <f>RANK('Standard Cost Estimate'!$J417,'Standard Cost Estimate'!$J$3:$J$499)</f>
        <v>#VALUE!</v>
      </c>
      <c r="V417" s="34" t="e">
        <f>LARGE('Standard Cost Estimate'!$J$3:$J$499,COUNT(J$3:'Standard Cost Estimate'!$J417))+IF(ISNUMBER(V416),V416,0)</f>
        <v>#VALUE!</v>
      </c>
      <c r="W417" s="28" t="e">
        <f>IF(V417/J$500&lt;0.8,COUNT(V$3:V417)+1,1)</f>
        <v>#VALUE!</v>
      </c>
      <c r="X417" s="35" t="e">
        <f>IF('Standard Cost Estimate'!$U417&lt;=MAX('Standard Cost Estimate'!$W$3:$W$499),"YES","NO")</f>
        <v>#VALUE!</v>
      </c>
      <c r="Y417" s="36" t="e">
        <f>IF(AND('Standard Cost Estimate'!$X417="YES",OR('Standard Cost Estimate'!$R417&gt;0.2,'Standard Cost Estimate'!$R417&lt;-0.2)),"ANALYZE"," ")</f>
        <v>#VALUE!</v>
      </c>
      <c r="Z417" s="72" t="e">
        <f>IF(AND('Standard Cost Estimate'!$X417="YES",OR('Standard Cost Estimate'!$S417&gt;0.2,'Standard Cost Estimate'!$S417&lt;-0.2)),"ANALYZE"," ")</f>
        <v>#VALUE!</v>
      </c>
      <c r="AA417" s="67" t="e">
        <f>RANK('Standard Cost Estimate'!$G417,'Standard Cost Estimate'!$G$3:$G$499)</f>
        <v>#VALUE!</v>
      </c>
      <c r="AB417" s="68" t="e">
        <f>LARGE('Standard Cost Estimate'!$G$3:$G$499,COUNT(G$3:'Standard Cost Estimate'!$G417))+IF(ISNUMBER(AB416),AB416,0)</f>
        <v>#VALUE!</v>
      </c>
      <c r="AC417" s="67" t="e">
        <f>IF(AB417/G$500&lt;0.8,COUNT(V$3:V417)+1,1)</f>
        <v>#VALUE!</v>
      </c>
      <c r="AD417" s="93" t="e">
        <f>IF('Standard Cost Estimate'!$AA417&lt;=MAX('Standard Cost Estimate'!$AC$3:$AC$499),"YES","NO")</f>
        <v>#VALUE!</v>
      </c>
      <c r="AE417" s="94" t="e">
        <f>IF(AND('Standard Cost Estimate'!$AD417="YES",ABS('Standard Cost Estimate'!$R417)&gt;0.2),"ANALYZE"," ")</f>
        <v>#VALUE!</v>
      </c>
      <c r="AF417" s="77"/>
    </row>
    <row r="418" spans="1:32" ht="15" thickBot="1" x14ac:dyDescent="0.4">
      <c r="A418" s="50" t="e">
        <f>Table1[[#This Row],[Item Line Number]]</f>
        <v>#VALUE!</v>
      </c>
      <c r="B418" s="50" t="e">
        <f>Table1[[#This Row],[Item Number]]</f>
        <v>#VALUE!</v>
      </c>
      <c r="C418" s="51" t="e">
        <f>Table1[[#This Row],[Item Description]]</f>
        <v>#VALUE!</v>
      </c>
      <c r="D418" s="50" t="e">
        <f>Table1[[#This Row],[Quantity]]</f>
        <v>#VALUE!</v>
      </c>
      <c r="E418" s="50" t="e">
        <f>Table1[[#This Row],[Units]]</f>
        <v>#VALUE!</v>
      </c>
      <c r="F418" s="52" t="e">
        <f>Table1[[#This Row],[Engineer''s Estimate (EE)]]</f>
        <v>#VALUE!</v>
      </c>
      <c r="G418" s="53" t="e">
        <f>'Standard Cost Estimate'!$D418*'Standard Cost Estimate'!$F418</f>
        <v>#VALUE!</v>
      </c>
      <c r="H418" s="54" t="e">
        <f>'Standard Cost Estimate'!$G418/G$500</f>
        <v>#VALUE!</v>
      </c>
      <c r="I418" s="52" t="e">
        <f>Table1[[#This Row],[Low Bidder 
or CM/GC]]</f>
        <v>#VALUE!</v>
      </c>
      <c r="J418" s="53" t="e">
        <f>'Standard Cost Estimate'!$I418*'Standard Cost Estimate'!$D418</f>
        <v>#VALUE!</v>
      </c>
      <c r="K418" s="55" t="e">
        <f>'Standard Cost Estimate'!$J418/J$500</f>
        <v>#VALUE!</v>
      </c>
      <c r="L418" s="52" t="e">
        <f>TRIMMEAN(Table1[[#This Row],[Low Bidder 
or CM/GC]:[Bidder 23]],2/COUNT(Table1[[#This Row],[Low Bidder 
or CM/GC]:[Bidder 23]]))</f>
        <v>#VALUE!</v>
      </c>
      <c r="M418" s="53" t="e">
        <f>IF('Standard Cost Estimate'!$D418=0,0,'Standard Cost Estimate'!$D418*'Standard Cost Estimate'!$L418)</f>
        <v>#VALUE!</v>
      </c>
      <c r="N418" s="54" t="e">
        <f>'Standard Cost Estimate'!$M418/M$500</f>
        <v>#VALUE!</v>
      </c>
      <c r="O418" s="78" t="e">
        <f>MIN(Table1[[#This Row],[Low Bidder 
or CM/GC]:[Bidder 23]])*D418</f>
        <v>#VALUE!</v>
      </c>
      <c r="P418" s="65" t="e">
        <f>Table2[[#This Row],[LB
Amount]]</f>
        <v>#VALUE!</v>
      </c>
      <c r="Q418" s="79" t="e">
        <f>MAX(Table1[[#This Row],[Low Bidder 
or CM/GC]:[Bidder 23]])*D418</f>
        <v>#VALUE!</v>
      </c>
      <c r="R418" s="33" t="e">
        <f>('Standard Cost Estimate'!$J418-'Standard Cost Estimate'!$G418)/'Standard Cost Estimate'!$G418</f>
        <v>#VALUE!</v>
      </c>
      <c r="S418" s="32" t="e">
        <f>('Standard Cost Estimate'!$J418-'Standard Cost Estimate'!$M418)/'Standard Cost Estimate'!$M418</f>
        <v>#VALUE!</v>
      </c>
      <c r="T418" s="31" t="e">
        <f>'Standard Cost Estimate'!$J418-'Standard Cost Estimate'!$G418</f>
        <v>#VALUE!</v>
      </c>
      <c r="U418" s="28" t="e">
        <f>RANK('Standard Cost Estimate'!$J418,'Standard Cost Estimate'!$J$3:$J$499)</f>
        <v>#VALUE!</v>
      </c>
      <c r="V418" s="34" t="e">
        <f>LARGE('Standard Cost Estimate'!$J$3:$J$499,COUNT(J$3:'Standard Cost Estimate'!$J418))+IF(ISNUMBER(V417),V417,0)</f>
        <v>#VALUE!</v>
      </c>
      <c r="W418" s="28" t="e">
        <f>IF(V418/J$500&lt;0.8,COUNT(V$3:V418)+1,1)</f>
        <v>#VALUE!</v>
      </c>
      <c r="X418" s="35" t="e">
        <f>IF('Standard Cost Estimate'!$U418&lt;=MAX('Standard Cost Estimate'!$W$3:$W$499),"YES","NO")</f>
        <v>#VALUE!</v>
      </c>
      <c r="Y418" s="36" t="e">
        <f>IF(AND('Standard Cost Estimate'!$X418="YES",OR('Standard Cost Estimate'!$R418&gt;0.2,'Standard Cost Estimate'!$R418&lt;-0.2)),"ANALYZE"," ")</f>
        <v>#VALUE!</v>
      </c>
      <c r="Z418" s="72" t="e">
        <f>IF(AND('Standard Cost Estimate'!$X418="YES",OR('Standard Cost Estimate'!$S418&gt;0.2,'Standard Cost Estimate'!$S418&lt;-0.2)),"ANALYZE"," ")</f>
        <v>#VALUE!</v>
      </c>
      <c r="AA418" s="67" t="e">
        <f>RANK('Standard Cost Estimate'!$G418,'Standard Cost Estimate'!$G$3:$G$499)</f>
        <v>#VALUE!</v>
      </c>
      <c r="AB418" s="68" t="e">
        <f>LARGE('Standard Cost Estimate'!$G$3:$G$499,COUNT(G$3:'Standard Cost Estimate'!$G418))+IF(ISNUMBER(AB417),AB417,0)</f>
        <v>#VALUE!</v>
      </c>
      <c r="AC418" s="67" t="e">
        <f>IF(AB418/G$500&lt;0.8,COUNT(V$3:V418)+1,1)</f>
        <v>#VALUE!</v>
      </c>
      <c r="AD418" s="93" t="e">
        <f>IF('Standard Cost Estimate'!$AA418&lt;=MAX('Standard Cost Estimate'!$AC$3:$AC$499),"YES","NO")</f>
        <v>#VALUE!</v>
      </c>
      <c r="AE418" s="94" t="e">
        <f>IF(AND('Standard Cost Estimate'!$AD418="YES",ABS('Standard Cost Estimate'!$R418)&gt;0.2),"ANALYZE"," ")</f>
        <v>#VALUE!</v>
      </c>
      <c r="AF418" s="77"/>
    </row>
    <row r="419" spans="1:32" ht="15" thickBot="1" x14ac:dyDescent="0.4">
      <c r="A419" s="50" t="e">
        <f>Table1[[#This Row],[Item Line Number]]</f>
        <v>#VALUE!</v>
      </c>
      <c r="B419" s="50" t="e">
        <f>Table1[[#This Row],[Item Number]]</f>
        <v>#VALUE!</v>
      </c>
      <c r="C419" s="51" t="e">
        <f>Table1[[#This Row],[Item Description]]</f>
        <v>#VALUE!</v>
      </c>
      <c r="D419" s="50" t="e">
        <f>Table1[[#This Row],[Quantity]]</f>
        <v>#VALUE!</v>
      </c>
      <c r="E419" s="50" t="e">
        <f>Table1[[#This Row],[Units]]</f>
        <v>#VALUE!</v>
      </c>
      <c r="F419" s="52" t="e">
        <f>Table1[[#This Row],[Engineer''s Estimate (EE)]]</f>
        <v>#VALUE!</v>
      </c>
      <c r="G419" s="53" t="e">
        <f>'Standard Cost Estimate'!$D419*'Standard Cost Estimate'!$F419</f>
        <v>#VALUE!</v>
      </c>
      <c r="H419" s="54" t="e">
        <f>'Standard Cost Estimate'!$G419/G$500</f>
        <v>#VALUE!</v>
      </c>
      <c r="I419" s="52" t="e">
        <f>Table1[[#This Row],[Low Bidder 
or CM/GC]]</f>
        <v>#VALUE!</v>
      </c>
      <c r="J419" s="53" t="e">
        <f>'Standard Cost Estimate'!$I419*'Standard Cost Estimate'!$D419</f>
        <v>#VALUE!</v>
      </c>
      <c r="K419" s="55" t="e">
        <f>'Standard Cost Estimate'!$J419/J$500</f>
        <v>#VALUE!</v>
      </c>
      <c r="L419" s="52" t="e">
        <f>TRIMMEAN(Table1[[#This Row],[Low Bidder 
or CM/GC]:[Bidder 23]],2/COUNT(Table1[[#This Row],[Low Bidder 
or CM/GC]:[Bidder 23]]))</f>
        <v>#VALUE!</v>
      </c>
      <c r="M419" s="53" t="e">
        <f>IF('Standard Cost Estimate'!$D419=0,0,'Standard Cost Estimate'!$D419*'Standard Cost Estimate'!$L419)</f>
        <v>#VALUE!</v>
      </c>
      <c r="N419" s="54" t="e">
        <f>'Standard Cost Estimate'!$M419/M$500</f>
        <v>#VALUE!</v>
      </c>
      <c r="O419" s="78" t="e">
        <f>MIN(Table1[[#This Row],[Low Bidder 
or CM/GC]:[Bidder 23]])*D419</f>
        <v>#VALUE!</v>
      </c>
      <c r="P419" s="65" t="e">
        <f>Table2[[#This Row],[LB
Amount]]</f>
        <v>#VALUE!</v>
      </c>
      <c r="Q419" s="79" t="e">
        <f>MAX(Table1[[#This Row],[Low Bidder 
or CM/GC]:[Bidder 23]])*D419</f>
        <v>#VALUE!</v>
      </c>
      <c r="R419" s="33" t="e">
        <f>('Standard Cost Estimate'!$J419-'Standard Cost Estimate'!$G419)/'Standard Cost Estimate'!$G419</f>
        <v>#VALUE!</v>
      </c>
      <c r="S419" s="32" t="e">
        <f>('Standard Cost Estimate'!$J419-'Standard Cost Estimate'!$M419)/'Standard Cost Estimate'!$M419</f>
        <v>#VALUE!</v>
      </c>
      <c r="T419" s="31" t="e">
        <f>'Standard Cost Estimate'!$J419-'Standard Cost Estimate'!$G419</f>
        <v>#VALUE!</v>
      </c>
      <c r="U419" s="28" t="e">
        <f>RANK('Standard Cost Estimate'!$J419,'Standard Cost Estimate'!$J$3:$J$499)</f>
        <v>#VALUE!</v>
      </c>
      <c r="V419" s="34" t="e">
        <f>LARGE('Standard Cost Estimate'!$J$3:$J$499,COUNT(J$3:'Standard Cost Estimate'!$J419))+IF(ISNUMBER(V418),V418,0)</f>
        <v>#VALUE!</v>
      </c>
      <c r="W419" s="28" t="e">
        <f>IF(V419/J$500&lt;0.8,COUNT(V$3:V419)+1,1)</f>
        <v>#VALUE!</v>
      </c>
      <c r="X419" s="35" t="e">
        <f>IF('Standard Cost Estimate'!$U419&lt;=MAX('Standard Cost Estimate'!$W$3:$W$499),"YES","NO")</f>
        <v>#VALUE!</v>
      </c>
      <c r="Y419" s="36" t="e">
        <f>IF(AND('Standard Cost Estimate'!$X419="YES",OR('Standard Cost Estimate'!$R419&gt;0.2,'Standard Cost Estimate'!$R419&lt;-0.2)),"ANALYZE"," ")</f>
        <v>#VALUE!</v>
      </c>
      <c r="Z419" s="72" t="e">
        <f>IF(AND('Standard Cost Estimate'!$X419="YES",OR('Standard Cost Estimate'!$S419&gt;0.2,'Standard Cost Estimate'!$S419&lt;-0.2)),"ANALYZE"," ")</f>
        <v>#VALUE!</v>
      </c>
      <c r="AA419" s="67" t="e">
        <f>RANK('Standard Cost Estimate'!$G419,'Standard Cost Estimate'!$G$3:$G$499)</f>
        <v>#VALUE!</v>
      </c>
      <c r="AB419" s="68" t="e">
        <f>LARGE('Standard Cost Estimate'!$G$3:$G$499,COUNT(G$3:'Standard Cost Estimate'!$G419))+IF(ISNUMBER(AB418),AB418,0)</f>
        <v>#VALUE!</v>
      </c>
      <c r="AC419" s="67" t="e">
        <f>IF(AB419/G$500&lt;0.8,COUNT(V$3:V419)+1,1)</f>
        <v>#VALUE!</v>
      </c>
      <c r="AD419" s="93" t="e">
        <f>IF('Standard Cost Estimate'!$AA419&lt;=MAX('Standard Cost Estimate'!$AC$3:$AC$499),"YES","NO")</f>
        <v>#VALUE!</v>
      </c>
      <c r="AE419" s="94" t="e">
        <f>IF(AND('Standard Cost Estimate'!$AD419="YES",ABS('Standard Cost Estimate'!$R419)&gt;0.2),"ANALYZE"," ")</f>
        <v>#VALUE!</v>
      </c>
      <c r="AF419" s="77"/>
    </row>
    <row r="420" spans="1:32" ht="15" thickBot="1" x14ac:dyDescent="0.4">
      <c r="A420" s="50" t="e">
        <f>Table1[[#This Row],[Item Line Number]]</f>
        <v>#VALUE!</v>
      </c>
      <c r="B420" s="50" t="e">
        <f>Table1[[#This Row],[Item Number]]</f>
        <v>#VALUE!</v>
      </c>
      <c r="C420" s="51" t="e">
        <f>Table1[[#This Row],[Item Description]]</f>
        <v>#VALUE!</v>
      </c>
      <c r="D420" s="50" t="e">
        <f>Table1[[#This Row],[Quantity]]</f>
        <v>#VALUE!</v>
      </c>
      <c r="E420" s="50" t="e">
        <f>Table1[[#This Row],[Units]]</f>
        <v>#VALUE!</v>
      </c>
      <c r="F420" s="52" t="e">
        <f>Table1[[#This Row],[Engineer''s Estimate (EE)]]</f>
        <v>#VALUE!</v>
      </c>
      <c r="G420" s="53" t="e">
        <f>'Standard Cost Estimate'!$D420*'Standard Cost Estimate'!$F420</f>
        <v>#VALUE!</v>
      </c>
      <c r="H420" s="54" t="e">
        <f>'Standard Cost Estimate'!$G420/G$500</f>
        <v>#VALUE!</v>
      </c>
      <c r="I420" s="52" t="e">
        <f>Table1[[#This Row],[Low Bidder 
or CM/GC]]</f>
        <v>#VALUE!</v>
      </c>
      <c r="J420" s="53" t="e">
        <f>'Standard Cost Estimate'!$I420*'Standard Cost Estimate'!$D420</f>
        <v>#VALUE!</v>
      </c>
      <c r="K420" s="55" t="e">
        <f>'Standard Cost Estimate'!$J420/J$500</f>
        <v>#VALUE!</v>
      </c>
      <c r="L420" s="52" t="e">
        <f>TRIMMEAN(Table1[[#This Row],[Low Bidder 
or CM/GC]:[Bidder 23]],2/COUNT(Table1[[#This Row],[Low Bidder 
or CM/GC]:[Bidder 23]]))</f>
        <v>#VALUE!</v>
      </c>
      <c r="M420" s="53" t="e">
        <f>IF('Standard Cost Estimate'!$D420=0,0,'Standard Cost Estimate'!$D420*'Standard Cost Estimate'!$L420)</f>
        <v>#VALUE!</v>
      </c>
      <c r="N420" s="54" t="e">
        <f>'Standard Cost Estimate'!$M420/M$500</f>
        <v>#VALUE!</v>
      </c>
      <c r="O420" s="78" t="e">
        <f>MIN(Table1[[#This Row],[Low Bidder 
or CM/GC]:[Bidder 23]])*D420</f>
        <v>#VALUE!</v>
      </c>
      <c r="P420" s="65" t="e">
        <f>Table2[[#This Row],[LB
Amount]]</f>
        <v>#VALUE!</v>
      </c>
      <c r="Q420" s="79" t="e">
        <f>MAX(Table1[[#This Row],[Low Bidder 
or CM/GC]:[Bidder 23]])*D420</f>
        <v>#VALUE!</v>
      </c>
      <c r="R420" s="33" t="e">
        <f>('Standard Cost Estimate'!$J420-'Standard Cost Estimate'!$G420)/'Standard Cost Estimate'!$G420</f>
        <v>#VALUE!</v>
      </c>
      <c r="S420" s="32" t="e">
        <f>('Standard Cost Estimate'!$J420-'Standard Cost Estimate'!$M420)/'Standard Cost Estimate'!$M420</f>
        <v>#VALUE!</v>
      </c>
      <c r="T420" s="31" t="e">
        <f>'Standard Cost Estimate'!$J420-'Standard Cost Estimate'!$G420</f>
        <v>#VALUE!</v>
      </c>
      <c r="U420" s="28" t="e">
        <f>RANK('Standard Cost Estimate'!$J420,'Standard Cost Estimate'!$J$3:$J$499)</f>
        <v>#VALUE!</v>
      </c>
      <c r="V420" s="34" t="e">
        <f>LARGE('Standard Cost Estimate'!$J$3:$J$499,COUNT(J$3:'Standard Cost Estimate'!$J420))+IF(ISNUMBER(V419),V419,0)</f>
        <v>#VALUE!</v>
      </c>
      <c r="W420" s="28" t="e">
        <f>IF(V420/J$500&lt;0.8,COUNT(V$3:V420)+1,1)</f>
        <v>#VALUE!</v>
      </c>
      <c r="X420" s="35" t="e">
        <f>IF('Standard Cost Estimate'!$U420&lt;=MAX('Standard Cost Estimate'!$W$3:$W$499),"YES","NO")</f>
        <v>#VALUE!</v>
      </c>
      <c r="Y420" s="36" t="e">
        <f>IF(AND('Standard Cost Estimate'!$X420="YES",OR('Standard Cost Estimate'!$R420&gt;0.2,'Standard Cost Estimate'!$R420&lt;-0.2)),"ANALYZE"," ")</f>
        <v>#VALUE!</v>
      </c>
      <c r="Z420" s="72" t="e">
        <f>IF(AND('Standard Cost Estimate'!$X420="YES",OR('Standard Cost Estimate'!$S420&gt;0.2,'Standard Cost Estimate'!$S420&lt;-0.2)),"ANALYZE"," ")</f>
        <v>#VALUE!</v>
      </c>
      <c r="AA420" s="67" t="e">
        <f>RANK('Standard Cost Estimate'!$G420,'Standard Cost Estimate'!$G$3:$G$499)</f>
        <v>#VALUE!</v>
      </c>
      <c r="AB420" s="68" t="e">
        <f>LARGE('Standard Cost Estimate'!$G$3:$G$499,COUNT(G$3:'Standard Cost Estimate'!$G420))+IF(ISNUMBER(AB419),AB419,0)</f>
        <v>#VALUE!</v>
      </c>
      <c r="AC420" s="67" t="e">
        <f>IF(AB420/G$500&lt;0.8,COUNT(V$3:V420)+1,1)</f>
        <v>#VALUE!</v>
      </c>
      <c r="AD420" s="93" t="e">
        <f>IF('Standard Cost Estimate'!$AA420&lt;=MAX('Standard Cost Estimate'!$AC$3:$AC$499),"YES","NO")</f>
        <v>#VALUE!</v>
      </c>
      <c r="AE420" s="94" t="e">
        <f>IF(AND('Standard Cost Estimate'!$AD420="YES",ABS('Standard Cost Estimate'!$R420)&gt;0.2),"ANALYZE"," ")</f>
        <v>#VALUE!</v>
      </c>
      <c r="AF420" s="77"/>
    </row>
    <row r="421" spans="1:32" ht="15" thickBot="1" x14ac:dyDescent="0.4">
      <c r="A421" s="50" t="e">
        <f>Table1[[#This Row],[Item Line Number]]</f>
        <v>#VALUE!</v>
      </c>
      <c r="B421" s="50" t="e">
        <f>Table1[[#This Row],[Item Number]]</f>
        <v>#VALUE!</v>
      </c>
      <c r="C421" s="51" t="e">
        <f>Table1[[#This Row],[Item Description]]</f>
        <v>#VALUE!</v>
      </c>
      <c r="D421" s="50" t="e">
        <f>Table1[[#This Row],[Quantity]]</f>
        <v>#VALUE!</v>
      </c>
      <c r="E421" s="50" t="e">
        <f>Table1[[#This Row],[Units]]</f>
        <v>#VALUE!</v>
      </c>
      <c r="F421" s="52" t="e">
        <f>Table1[[#This Row],[Engineer''s Estimate (EE)]]</f>
        <v>#VALUE!</v>
      </c>
      <c r="G421" s="53" t="e">
        <f>'Standard Cost Estimate'!$D421*'Standard Cost Estimate'!$F421</f>
        <v>#VALUE!</v>
      </c>
      <c r="H421" s="54" t="e">
        <f>'Standard Cost Estimate'!$G421/G$500</f>
        <v>#VALUE!</v>
      </c>
      <c r="I421" s="52" t="e">
        <f>Table1[[#This Row],[Low Bidder 
or CM/GC]]</f>
        <v>#VALUE!</v>
      </c>
      <c r="J421" s="53" t="e">
        <f>'Standard Cost Estimate'!$I421*'Standard Cost Estimate'!$D421</f>
        <v>#VALUE!</v>
      </c>
      <c r="K421" s="55" t="e">
        <f>'Standard Cost Estimate'!$J421/J$500</f>
        <v>#VALUE!</v>
      </c>
      <c r="L421" s="52" t="e">
        <f>TRIMMEAN(Table1[[#This Row],[Low Bidder 
or CM/GC]:[Bidder 23]],2/COUNT(Table1[[#This Row],[Low Bidder 
or CM/GC]:[Bidder 23]]))</f>
        <v>#VALUE!</v>
      </c>
      <c r="M421" s="53" t="e">
        <f>IF('Standard Cost Estimate'!$D421=0,0,'Standard Cost Estimate'!$D421*'Standard Cost Estimate'!$L421)</f>
        <v>#VALUE!</v>
      </c>
      <c r="N421" s="54" t="e">
        <f>'Standard Cost Estimate'!$M421/M$500</f>
        <v>#VALUE!</v>
      </c>
      <c r="O421" s="78" t="e">
        <f>MIN(Table1[[#This Row],[Low Bidder 
or CM/GC]:[Bidder 23]])*D421</f>
        <v>#VALUE!</v>
      </c>
      <c r="P421" s="65" t="e">
        <f>Table2[[#This Row],[LB
Amount]]</f>
        <v>#VALUE!</v>
      </c>
      <c r="Q421" s="79" t="e">
        <f>MAX(Table1[[#This Row],[Low Bidder 
or CM/GC]:[Bidder 23]])*D421</f>
        <v>#VALUE!</v>
      </c>
      <c r="R421" s="33" t="e">
        <f>('Standard Cost Estimate'!$J421-'Standard Cost Estimate'!$G421)/'Standard Cost Estimate'!$G421</f>
        <v>#VALUE!</v>
      </c>
      <c r="S421" s="32" t="e">
        <f>('Standard Cost Estimate'!$J421-'Standard Cost Estimate'!$M421)/'Standard Cost Estimate'!$M421</f>
        <v>#VALUE!</v>
      </c>
      <c r="T421" s="31" t="e">
        <f>'Standard Cost Estimate'!$J421-'Standard Cost Estimate'!$G421</f>
        <v>#VALUE!</v>
      </c>
      <c r="U421" s="28" t="e">
        <f>RANK('Standard Cost Estimate'!$J421,'Standard Cost Estimate'!$J$3:$J$499)</f>
        <v>#VALUE!</v>
      </c>
      <c r="V421" s="34" t="e">
        <f>LARGE('Standard Cost Estimate'!$J$3:$J$499,COUNT(J$3:'Standard Cost Estimate'!$J421))+IF(ISNUMBER(V420),V420,0)</f>
        <v>#VALUE!</v>
      </c>
      <c r="W421" s="28" t="e">
        <f>IF(V421/J$500&lt;0.8,COUNT(V$3:V421)+1,1)</f>
        <v>#VALUE!</v>
      </c>
      <c r="X421" s="35" t="e">
        <f>IF('Standard Cost Estimate'!$U421&lt;=MAX('Standard Cost Estimate'!$W$3:$W$499),"YES","NO")</f>
        <v>#VALUE!</v>
      </c>
      <c r="Y421" s="36" t="e">
        <f>IF(AND('Standard Cost Estimate'!$X421="YES",OR('Standard Cost Estimate'!$R421&gt;0.2,'Standard Cost Estimate'!$R421&lt;-0.2)),"ANALYZE"," ")</f>
        <v>#VALUE!</v>
      </c>
      <c r="Z421" s="72" t="e">
        <f>IF(AND('Standard Cost Estimate'!$X421="YES",OR('Standard Cost Estimate'!$S421&gt;0.2,'Standard Cost Estimate'!$S421&lt;-0.2)),"ANALYZE"," ")</f>
        <v>#VALUE!</v>
      </c>
      <c r="AA421" s="67" t="e">
        <f>RANK('Standard Cost Estimate'!$G421,'Standard Cost Estimate'!$G$3:$G$499)</f>
        <v>#VALUE!</v>
      </c>
      <c r="AB421" s="68" t="e">
        <f>LARGE('Standard Cost Estimate'!$G$3:$G$499,COUNT(G$3:'Standard Cost Estimate'!$G421))+IF(ISNUMBER(AB420),AB420,0)</f>
        <v>#VALUE!</v>
      </c>
      <c r="AC421" s="67" t="e">
        <f>IF(AB421/G$500&lt;0.8,COUNT(V$3:V421)+1,1)</f>
        <v>#VALUE!</v>
      </c>
      <c r="AD421" s="93" t="e">
        <f>IF('Standard Cost Estimate'!$AA421&lt;=MAX('Standard Cost Estimate'!$AC$3:$AC$499),"YES","NO")</f>
        <v>#VALUE!</v>
      </c>
      <c r="AE421" s="94" t="e">
        <f>IF(AND('Standard Cost Estimate'!$AD421="YES",ABS('Standard Cost Estimate'!$R421)&gt;0.2),"ANALYZE"," ")</f>
        <v>#VALUE!</v>
      </c>
      <c r="AF421" s="77"/>
    </row>
    <row r="422" spans="1:32" ht="15" thickBot="1" x14ac:dyDescent="0.4">
      <c r="A422" s="50" t="e">
        <f>Table1[[#This Row],[Item Line Number]]</f>
        <v>#VALUE!</v>
      </c>
      <c r="B422" s="50" t="e">
        <f>Table1[[#This Row],[Item Number]]</f>
        <v>#VALUE!</v>
      </c>
      <c r="C422" s="51" t="e">
        <f>Table1[[#This Row],[Item Description]]</f>
        <v>#VALUE!</v>
      </c>
      <c r="D422" s="50" t="e">
        <f>Table1[[#This Row],[Quantity]]</f>
        <v>#VALUE!</v>
      </c>
      <c r="E422" s="50" t="e">
        <f>Table1[[#This Row],[Units]]</f>
        <v>#VALUE!</v>
      </c>
      <c r="F422" s="52" t="e">
        <f>Table1[[#This Row],[Engineer''s Estimate (EE)]]</f>
        <v>#VALUE!</v>
      </c>
      <c r="G422" s="53" t="e">
        <f>'Standard Cost Estimate'!$D422*'Standard Cost Estimate'!$F422</f>
        <v>#VALUE!</v>
      </c>
      <c r="H422" s="54" t="e">
        <f>'Standard Cost Estimate'!$G422/G$500</f>
        <v>#VALUE!</v>
      </c>
      <c r="I422" s="52" t="e">
        <f>Table1[[#This Row],[Low Bidder 
or CM/GC]]</f>
        <v>#VALUE!</v>
      </c>
      <c r="J422" s="53" t="e">
        <f>'Standard Cost Estimate'!$I422*'Standard Cost Estimate'!$D422</f>
        <v>#VALUE!</v>
      </c>
      <c r="K422" s="55" t="e">
        <f>'Standard Cost Estimate'!$J422/J$500</f>
        <v>#VALUE!</v>
      </c>
      <c r="L422" s="52" t="e">
        <f>TRIMMEAN(Table1[[#This Row],[Low Bidder 
or CM/GC]:[Bidder 23]],2/COUNT(Table1[[#This Row],[Low Bidder 
or CM/GC]:[Bidder 23]]))</f>
        <v>#VALUE!</v>
      </c>
      <c r="M422" s="53" t="e">
        <f>IF('Standard Cost Estimate'!$D422=0,0,'Standard Cost Estimate'!$D422*'Standard Cost Estimate'!$L422)</f>
        <v>#VALUE!</v>
      </c>
      <c r="N422" s="54" t="e">
        <f>'Standard Cost Estimate'!$M422/M$500</f>
        <v>#VALUE!</v>
      </c>
      <c r="O422" s="78" t="e">
        <f>MIN(Table1[[#This Row],[Low Bidder 
or CM/GC]:[Bidder 23]])*D422</f>
        <v>#VALUE!</v>
      </c>
      <c r="P422" s="65" t="e">
        <f>Table2[[#This Row],[LB
Amount]]</f>
        <v>#VALUE!</v>
      </c>
      <c r="Q422" s="79" t="e">
        <f>MAX(Table1[[#This Row],[Low Bidder 
or CM/GC]:[Bidder 23]])*D422</f>
        <v>#VALUE!</v>
      </c>
      <c r="R422" s="33" t="e">
        <f>('Standard Cost Estimate'!$J422-'Standard Cost Estimate'!$G422)/'Standard Cost Estimate'!$G422</f>
        <v>#VALUE!</v>
      </c>
      <c r="S422" s="32" t="e">
        <f>('Standard Cost Estimate'!$J422-'Standard Cost Estimate'!$M422)/'Standard Cost Estimate'!$M422</f>
        <v>#VALUE!</v>
      </c>
      <c r="T422" s="31" t="e">
        <f>'Standard Cost Estimate'!$J422-'Standard Cost Estimate'!$G422</f>
        <v>#VALUE!</v>
      </c>
      <c r="U422" s="28" t="e">
        <f>RANK('Standard Cost Estimate'!$J422,'Standard Cost Estimate'!$J$3:$J$499)</f>
        <v>#VALUE!</v>
      </c>
      <c r="V422" s="34" t="e">
        <f>LARGE('Standard Cost Estimate'!$J$3:$J$499,COUNT(J$3:'Standard Cost Estimate'!$J422))+IF(ISNUMBER(V421),V421,0)</f>
        <v>#VALUE!</v>
      </c>
      <c r="W422" s="28" t="e">
        <f>IF(V422/J$500&lt;0.8,COUNT(V$3:V422)+1,1)</f>
        <v>#VALUE!</v>
      </c>
      <c r="X422" s="35" t="e">
        <f>IF('Standard Cost Estimate'!$U422&lt;=MAX('Standard Cost Estimate'!$W$3:$W$499),"YES","NO")</f>
        <v>#VALUE!</v>
      </c>
      <c r="Y422" s="36" t="e">
        <f>IF(AND('Standard Cost Estimate'!$X422="YES",OR('Standard Cost Estimate'!$R422&gt;0.2,'Standard Cost Estimate'!$R422&lt;-0.2)),"ANALYZE"," ")</f>
        <v>#VALUE!</v>
      </c>
      <c r="Z422" s="72" t="e">
        <f>IF(AND('Standard Cost Estimate'!$X422="YES",OR('Standard Cost Estimate'!$S422&gt;0.2,'Standard Cost Estimate'!$S422&lt;-0.2)),"ANALYZE"," ")</f>
        <v>#VALUE!</v>
      </c>
      <c r="AA422" s="67" t="e">
        <f>RANK('Standard Cost Estimate'!$G422,'Standard Cost Estimate'!$G$3:$G$499)</f>
        <v>#VALUE!</v>
      </c>
      <c r="AB422" s="68" t="e">
        <f>LARGE('Standard Cost Estimate'!$G$3:$G$499,COUNT(G$3:'Standard Cost Estimate'!$G422))+IF(ISNUMBER(AB421),AB421,0)</f>
        <v>#VALUE!</v>
      </c>
      <c r="AC422" s="67" t="e">
        <f>IF(AB422/G$500&lt;0.8,COUNT(V$3:V422)+1,1)</f>
        <v>#VALUE!</v>
      </c>
      <c r="AD422" s="93" t="e">
        <f>IF('Standard Cost Estimate'!$AA422&lt;=MAX('Standard Cost Estimate'!$AC$3:$AC$499),"YES","NO")</f>
        <v>#VALUE!</v>
      </c>
      <c r="AE422" s="94" t="e">
        <f>IF(AND('Standard Cost Estimate'!$AD422="YES",ABS('Standard Cost Estimate'!$R422)&gt;0.2),"ANALYZE"," ")</f>
        <v>#VALUE!</v>
      </c>
      <c r="AF422" s="77"/>
    </row>
    <row r="423" spans="1:32" ht="15" thickBot="1" x14ac:dyDescent="0.4">
      <c r="A423" s="50" t="e">
        <f>Table1[[#This Row],[Item Line Number]]</f>
        <v>#VALUE!</v>
      </c>
      <c r="B423" s="50" t="e">
        <f>Table1[[#This Row],[Item Number]]</f>
        <v>#VALUE!</v>
      </c>
      <c r="C423" s="51" t="e">
        <f>Table1[[#This Row],[Item Description]]</f>
        <v>#VALUE!</v>
      </c>
      <c r="D423" s="50" t="e">
        <f>Table1[[#This Row],[Quantity]]</f>
        <v>#VALUE!</v>
      </c>
      <c r="E423" s="50" t="e">
        <f>Table1[[#This Row],[Units]]</f>
        <v>#VALUE!</v>
      </c>
      <c r="F423" s="52" t="e">
        <f>Table1[[#This Row],[Engineer''s Estimate (EE)]]</f>
        <v>#VALUE!</v>
      </c>
      <c r="G423" s="53" t="e">
        <f>'Standard Cost Estimate'!$D423*'Standard Cost Estimate'!$F423</f>
        <v>#VALUE!</v>
      </c>
      <c r="H423" s="54" t="e">
        <f>'Standard Cost Estimate'!$G423/G$500</f>
        <v>#VALUE!</v>
      </c>
      <c r="I423" s="52" t="e">
        <f>Table1[[#This Row],[Low Bidder 
or CM/GC]]</f>
        <v>#VALUE!</v>
      </c>
      <c r="J423" s="53" t="e">
        <f>'Standard Cost Estimate'!$I423*'Standard Cost Estimate'!$D423</f>
        <v>#VALUE!</v>
      </c>
      <c r="K423" s="55" t="e">
        <f>'Standard Cost Estimate'!$J423/J$500</f>
        <v>#VALUE!</v>
      </c>
      <c r="L423" s="52" t="e">
        <f>TRIMMEAN(Table1[[#This Row],[Low Bidder 
or CM/GC]:[Bidder 23]],2/COUNT(Table1[[#This Row],[Low Bidder 
or CM/GC]:[Bidder 23]]))</f>
        <v>#VALUE!</v>
      </c>
      <c r="M423" s="53" t="e">
        <f>IF('Standard Cost Estimate'!$D423=0,0,'Standard Cost Estimate'!$D423*'Standard Cost Estimate'!$L423)</f>
        <v>#VALUE!</v>
      </c>
      <c r="N423" s="54" t="e">
        <f>'Standard Cost Estimate'!$M423/M$500</f>
        <v>#VALUE!</v>
      </c>
      <c r="O423" s="78" t="e">
        <f>MIN(Table1[[#This Row],[Low Bidder 
or CM/GC]:[Bidder 23]])*D423</f>
        <v>#VALUE!</v>
      </c>
      <c r="P423" s="65" t="e">
        <f>Table2[[#This Row],[LB
Amount]]</f>
        <v>#VALUE!</v>
      </c>
      <c r="Q423" s="79" t="e">
        <f>MAX(Table1[[#This Row],[Low Bidder 
or CM/GC]:[Bidder 23]])*D423</f>
        <v>#VALUE!</v>
      </c>
      <c r="R423" s="33" t="e">
        <f>('Standard Cost Estimate'!$J423-'Standard Cost Estimate'!$G423)/'Standard Cost Estimate'!$G423</f>
        <v>#VALUE!</v>
      </c>
      <c r="S423" s="32" t="e">
        <f>('Standard Cost Estimate'!$J423-'Standard Cost Estimate'!$M423)/'Standard Cost Estimate'!$M423</f>
        <v>#VALUE!</v>
      </c>
      <c r="T423" s="31" t="e">
        <f>'Standard Cost Estimate'!$J423-'Standard Cost Estimate'!$G423</f>
        <v>#VALUE!</v>
      </c>
      <c r="U423" s="28" t="e">
        <f>RANK('Standard Cost Estimate'!$J423,'Standard Cost Estimate'!$J$3:$J$499)</f>
        <v>#VALUE!</v>
      </c>
      <c r="V423" s="34" t="e">
        <f>LARGE('Standard Cost Estimate'!$J$3:$J$499,COUNT(J$3:'Standard Cost Estimate'!$J423))+IF(ISNUMBER(V422),V422,0)</f>
        <v>#VALUE!</v>
      </c>
      <c r="W423" s="28" t="e">
        <f>IF(V423/J$500&lt;0.8,COUNT(V$3:V423)+1,1)</f>
        <v>#VALUE!</v>
      </c>
      <c r="X423" s="35" t="e">
        <f>IF('Standard Cost Estimate'!$U423&lt;=MAX('Standard Cost Estimate'!$W$3:$W$499),"YES","NO")</f>
        <v>#VALUE!</v>
      </c>
      <c r="Y423" s="36" t="e">
        <f>IF(AND('Standard Cost Estimate'!$X423="YES",OR('Standard Cost Estimate'!$R423&gt;0.2,'Standard Cost Estimate'!$R423&lt;-0.2)),"ANALYZE"," ")</f>
        <v>#VALUE!</v>
      </c>
      <c r="Z423" s="72" t="e">
        <f>IF(AND('Standard Cost Estimate'!$X423="YES",OR('Standard Cost Estimate'!$S423&gt;0.2,'Standard Cost Estimate'!$S423&lt;-0.2)),"ANALYZE"," ")</f>
        <v>#VALUE!</v>
      </c>
      <c r="AA423" s="67" t="e">
        <f>RANK('Standard Cost Estimate'!$G423,'Standard Cost Estimate'!$G$3:$G$499)</f>
        <v>#VALUE!</v>
      </c>
      <c r="AB423" s="68" t="e">
        <f>LARGE('Standard Cost Estimate'!$G$3:$G$499,COUNT(G$3:'Standard Cost Estimate'!$G423))+IF(ISNUMBER(AB422),AB422,0)</f>
        <v>#VALUE!</v>
      </c>
      <c r="AC423" s="67" t="e">
        <f>IF(AB423/G$500&lt;0.8,COUNT(V$3:V423)+1,1)</f>
        <v>#VALUE!</v>
      </c>
      <c r="AD423" s="93" t="e">
        <f>IF('Standard Cost Estimate'!$AA423&lt;=MAX('Standard Cost Estimate'!$AC$3:$AC$499),"YES","NO")</f>
        <v>#VALUE!</v>
      </c>
      <c r="AE423" s="94" t="e">
        <f>IF(AND('Standard Cost Estimate'!$AD423="YES",ABS('Standard Cost Estimate'!$R423)&gt;0.2),"ANALYZE"," ")</f>
        <v>#VALUE!</v>
      </c>
      <c r="AF423" s="77"/>
    </row>
    <row r="424" spans="1:32" ht="15" thickBot="1" x14ac:dyDescent="0.4">
      <c r="A424" s="50" t="e">
        <f>Table1[[#This Row],[Item Line Number]]</f>
        <v>#VALUE!</v>
      </c>
      <c r="B424" s="50" t="e">
        <f>Table1[[#This Row],[Item Number]]</f>
        <v>#VALUE!</v>
      </c>
      <c r="C424" s="51" t="e">
        <f>Table1[[#This Row],[Item Description]]</f>
        <v>#VALUE!</v>
      </c>
      <c r="D424" s="50" t="e">
        <f>Table1[[#This Row],[Quantity]]</f>
        <v>#VALUE!</v>
      </c>
      <c r="E424" s="50" t="e">
        <f>Table1[[#This Row],[Units]]</f>
        <v>#VALUE!</v>
      </c>
      <c r="F424" s="52" t="e">
        <f>Table1[[#This Row],[Engineer''s Estimate (EE)]]</f>
        <v>#VALUE!</v>
      </c>
      <c r="G424" s="53" t="e">
        <f>'Standard Cost Estimate'!$D424*'Standard Cost Estimate'!$F424</f>
        <v>#VALUE!</v>
      </c>
      <c r="H424" s="54" t="e">
        <f>'Standard Cost Estimate'!$G424/G$500</f>
        <v>#VALUE!</v>
      </c>
      <c r="I424" s="52" t="e">
        <f>Table1[[#This Row],[Low Bidder 
or CM/GC]]</f>
        <v>#VALUE!</v>
      </c>
      <c r="J424" s="53" t="e">
        <f>'Standard Cost Estimate'!$I424*'Standard Cost Estimate'!$D424</f>
        <v>#VALUE!</v>
      </c>
      <c r="K424" s="55" t="e">
        <f>'Standard Cost Estimate'!$J424/J$500</f>
        <v>#VALUE!</v>
      </c>
      <c r="L424" s="52" t="e">
        <f>TRIMMEAN(Table1[[#This Row],[Low Bidder 
or CM/GC]:[Bidder 23]],2/COUNT(Table1[[#This Row],[Low Bidder 
or CM/GC]:[Bidder 23]]))</f>
        <v>#VALUE!</v>
      </c>
      <c r="M424" s="53" t="e">
        <f>IF('Standard Cost Estimate'!$D424=0,0,'Standard Cost Estimate'!$D424*'Standard Cost Estimate'!$L424)</f>
        <v>#VALUE!</v>
      </c>
      <c r="N424" s="54" t="e">
        <f>'Standard Cost Estimate'!$M424/M$500</f>
        <v>#VALUE!</v>
      </c>
      <c r="O424" s="78" t="e">
        <f>MIN(Table1[[#This Row],[Low Bidder 
or CM/GC]:[Bidder 23]])*D424</f>
        <v>#VALUE!</v>
      </c>
      <c r="P424" s="65" t="e">
        <f>Table2[[#This Row],[LB
Amount]]</f>
        <v>#VALUE!</v>
      </c>
      <c r="Q424" s="79" t="e">
        <f>MAX(Table1[[#This Row],[Low Bidder 
or CM/GC]:[Bidder 23]])*D424</f>
        <v>#VALUE!</v>
      </c>
      <c r="R424" s="33" t="e">
        <f>('Standard Cost Estimate'!$J424-'Standard Cost Estimate'!$G424)/'Standard Cost Estimate'!$G424</f>
        <v>#VALUE!</v>
      </c>
      <c r="S424" s="32" t="e">
        <f>('Standard Cost Estimate'!$J424-'Standard Cost Estimate'!$M424)/'Standard Cost Estimate'!$M424</f>
        <v>#VALUE!</v>
      </c>
      <c r="T424" s="31" t="e">
        <f>'Standard Cost Estimate'!$J424-'Standard Cost Estimate'!$G424</f>
        <v>#VALUE!</v>
      </c>
      <c r="U424" s="28" t="e">
        <f>RANK('Standard Cost Estimate'!$J424,'Standard Cost Estimate'!$J$3:$J$499)</f>
        <v>#VALUE!</v>
      </c>
      <c r="V424" s="34" t="e">
        <f>LARGE('Standard Cost Estimate'!$J$3:$J$499,COUNT(J$3:'Standard Cost Estimate'!$J424))+IF(ISNUMBER(V423),V423,0)</f>
        <v>#VALUE!</v>
      </c>
      <c r="W424" s="28" t="e">
        <f>IF(V424/J$500&lt;0.8,COUNT(V$3:V424)+1,1)</f>
        <v>#VALUE!</v>
      </c>
      <c r="X424" s="35" t="e">
        <f>IF('Standard Cost Estimate'!$U424&lt;=MAX('Standard Cost Estimate'!$W$3:$W$499),"YES","NO")</f>
        <v>#VALUE!</v>
      </c>
      <c r="Y424" s="36" t="e">
        <f>IF(AND('Standard Cost Estimate'!$X424="YES",OR('Standard Cost Estimate'!$R424&gt;0.2,'Standard Cost Estimate'!$R424&lt;-0.2)),"ANALYZE"," ")</f>
        <v>#VALUE!</v>
      </c>
      <c r="Z424" s="72" t="e">
        <f>IF(AND('Standard Cost Estimate'!$X424="YES",OR('Standard Cost Estimate'!$S424&gt;0.2,'Standard Cost Estimate'!$S424&lt;-0.2)),"ANALYZE"," ")</f>
        <v>#VALUE!</v>
      </c>
      <c r="AA424" s="67" t="e">
        <f>RANK('Standard Cost Estimate'!$G424,'Standard Cost Estimate'!$G$3:$G$499)</f>
        <v>#VALUE!</v>
      </c>
      <c r="AB424" s="68" t="e">
        <f>LARGE('Standard Cost Estimate'!$G$3:$G$499,COUNT(G$3:'Standard Cost Estimate'!$G424))+IF(ISNUMBER(AB423),AB423,0)</f>
        <v>#VALUE!</v>
      </c>
      <c r="AC424" s="67" t="e">
        <f>IF(AB424/G$500&lt;0.8,COUNT(V$3:V424)+1,1)</f>
        <v>#VALUE!</v>
      </c>
      <c r="AD424" s="93" t="e">
        <f>IF('Standard Cost Estimate'!$AA424&lt;=MAX('Standard Cost Estimate'!$AC$3:$AC$499),"YES","NO")</f>
        <v>#VALUE!</v>
      </c>
      <c r="AE424" s="94" t="e">
        <f>IF(AND('Standard Cost Estimate'!$AD424="YES",ABS('Standard Cost Estimate'!$R424)&gt;0.2),"ANALYZE"," ")</f>
        <v>#VALUE!</v>
      </c>
      <c r="AF424" s="77"/>
    </row>
    <row r="425" spans="1:32" ht="15" thickBot="1" x14ac:dyDescent="0.4">
      <c r="A425" s="50" t="e">
        <f>Table1[[#This Row],[Item Line Number]]</f>
        <v>#VALUE!</v>
      </c>
      <c r="B425" s="50" t="e">
        <f>Table1[[#This Row],[Item Number]]</f>
        <v>#VALUE!</v>
      </c>
      <c r="C425" s="51" t="e">
        <f>Table1[[#This Row],[Item Description]]</f>
        <v>#VALUE!</v>
      </c>
      <c r="D425" s="50" t="e">
        <f>Table1[[#This Row],[Quantity]]</f>
        <v>#VALUE!</v>
      </c>
      <c r="E425" s="50" t="e">
        <f>Table1[[#This Row],[Units]]</f>
        <v>#VALUE!</v>
      </c>
      <c r="F425" s="52" t="e">
        <f>Table1[[#This Row],[Engineer''s Estimate (EE)]]</f>
        <v>#VALUE!</v>
      </c>
      <c r="G425" s="53" t="e">
        <f>'Standard Cost Estimate'!$D425*'Standard Cost Estimate'!$F425</f>
        <v>#VALUE!</v>
      </c>
      <c r="H425" s="54" t="e">
        <f>'Standard Cost Estimate'!$G425/G$500</f>
        <v>#VALUE!</v>
      </c>
      <c r="I425" s="52" t="e">
        <f>Table1[[#This Row],[Low Bidder 
or CM/GC]]</f>
        <v>#VALUE!</v>
      </c>
      <c r="J425" s="53" t="e">
        <f>'Standard Cost Estimate'!$I425*'Standard Cost Estimate'!$D425</f>
        <v>#VALUE!</v>
      </c>
      <c r="K425" s="55" t="e">
        <f>'Standard Cost Estimate'!$J425/J$500</f>
        <v>#VALUE!</v>
      </c>
      <c r="L425" s="52" t="e">
        <f>TRIMMEAN(Table1[[#This Row],[Low Bidder 
or CM/GC]:[Bidder 23]],2/COUNT(Table1[[#This Row],[Low Bidder 
or CM/GC]:[Bidder 23]]))</f>
        <v>#VALUE!</v>
      </c>
      <c r="M425" s="53" t="e">
        <f>IF('Standard Cost Estimate'!$D425=0,0,'Standard Cost Estimate'!$D425*'Standard Cost Estimate'!$L425)</f>
        <v>#VALUE!</v>
      </c>
      <c r="N425" s="54" t="e">
        <f>'Standard Cost Estimate'!$M425/M$500</f>
        <v>#VALUE!</v>
      </c>
      <c r="O425" s="78" t="e">
        <f>MIN(Table1[[#This Row],[Low Bidder 
or CM/GC]:[Bidder 23]])*D425</f>
        <v>#VALUE!</v>
      </c>
      <c r="P425" s="65" t="e">
        <f>Table2[[#This Row],[LB
Amount]]</f>
        <v>#VALUE!</v>
      </c>
      <c r="Q425" s="79" t="e">
        <f>MAX(Table1[[#This Row],[Low Bidder 
or CM/GC]:[Bidder 23]])*D425</f>
        <v>#VALUE!</v>
      </c>
      <c r="R425" s="33" t="e">
        <f>('Standard Cost Estimate'!$J425-'Standard Cost Estimate'!$G425)/'Standard Cost Estimate'!$G425</f>
        <v>#VALUE!</v>
      </c>
      <c r="S425" s="32" t="e">
        <f>('Standard Cost Estimate'!$J425-'Standard Cost Estimate'!$M425)/'Standard Cost Estimate'!$M425</f>
        <v>#VALUE!</v>
      </c>
      <c r="T425" s="31" t="e">
        <f>'Standard Cost Estimate'!$J425-'Standard Cost Estimate'!$G425</f>
        <v>#VALUE!</v>
      </c>
      <c r="U425" s="28" t="e">
        <f>RANK('Standard Cost Estimate'!$J425,'Standard Cost Estimate'!$J$3:$J$499)</f>
        <v>#VALUE!</v>
      </c>
      <c r="V425" s="34" t="e">
        <f>LARGE('Standard Cost Estimate'!$J$3:$J$499,COUNT(J$3:'Standard Cost Estimate'!$J425))+IF(ISNUMBER(V424),V424,0)</f>
        <v>#VALUE!</v>
      </c>
      <c r="W425" s="28" t="e">
        <f>IF(V425/J$500&lt;0.8,COUNT(V$3:V425)+1,1)</f>
        <v>#VALUE!</v>
      </c>
      <c r="X425" s="35" t="e">
        <f>IF('Standard Cost Estimate'!$U425&lt;=MAX('Standard Cost Estimate'!$W$3:$W$499),"YES","NO")</f>
        <v>#VALUE!</v>
      </c>
      <c r="Y425" s="36" t="e">
        <f>IF(AND('Standard Cost Estimate'!$X425="YES",OR('Standard Cost Estimate'!$R425&gt;0.2,'Standard Cost Estimate'!$R425&lt;-0.2)),"ANALYZE"," ")</f>
        <v>#VALUE!</v>
      </c>
      <c r="Z425" s="72" t="e">
        <f>IF(AND('Standard Cost Estimate'!$X425="YES",OR('Standard Cost Estimate'!$S425&gt;0.2,'Standard Cost Estimate'!$S425&lt;-0.2)),"ANALYZE"," ")</f>
        <v>#VALUE!</v>
      </c>
      <c r="AA425" s="67" t="e">
        <f>RANK('Standard Cost Estimate'!$G425,'Standard Cost Estimate'!$G$3:$G$499)</f>
        <v>#VALUE!</v>
      </c>
      <c r="AB425" s="68" t="e">
        <f>LARGE('Standard Cost Estimate'!$G$3:$G$499,COUNT(G$3:'Standard Cost Estimate'!$G425))+IF(ISNUMBER(AB424),AB424,0)</f>
        <v>#VALUE!</v>
      </c>
      <c r="AC425" s="67" t="e">
        <f>IF(AB425/G$500&lt;0.8,COUNT(V$3:V425)+1,1)</f>
        <v>#VALUE!</v>
      </c>
      <c r="AD425" s="93" t="e">
        <f>IF('Standard Cost Estimate'!$AA425&lt;=MAX('Standard Cost Estimate'!$AC$3:$AC$499),"YES","NO")</f>
        <v>#VALUE!</v>
      </c>
      <c r="AE425" s="94" t="e">
        <f>IF(AND('Standard Cost Estimate'!$AD425="YES",ABS('Standard Cost Estimate'!$R425)&gt;0.2),"ANALYZE"," ")</f>
        <v>#VALUE!</v>
      </c>
      <c r="AF425" s="77"/>
    </row>
    <row r="426" spans="1:32" ht="15" thickBot="1" x14ac:dyDescent="0.4">
      <c r="A426" s="50" t="e">
        <f>Table1[[#This Row],[Item Line Number]]</f>
        <v>#VALUE!</v>
      </c>
      <c r="B426" s="50" t="e">
        <f>Table1[[#This Row],[Item Number]]</f>
        <v>#VALUE!</v>
      </c>
      <c r="C426" s="51" t="e">
        <f>Table1[[#This Row],[Item Description]]</f>
        <v>#VALUE!</v>
      </c>
      <c r="D426" s="50" t="e">
        <f>Table1[[#This Row],[Quantity]]</f>
        <v>#VALUE!</v>
      </c>
      <c r="E426" s="50" t="e">
        <f>Table1[[#This Row],[Units]]</f>
        <v>#VALUE!</v>
      </c>
      <c r="F426" s="52" t="e">
        <f>Table1[[#This Row],[Engineer''s Estimate (EE)]]</f>
        <v>#VALUE!</v>
      </c>
      <c r="G426" s="53" t="e">
        <f>'Standard Cost Estimate'!$D426*'Standard Cost Estimate'!$F426</f>
        <v>#VALUE!</v>
      </c>
      <c r="H426" s="54" t="e">
        <f>'Standard Cost Estimate'!$G426/G$500</f>
        <v>#VALUE!</v>
      </c>
      <c r="I426" s="52" t="e">
        <f>Table1[[#This Row],[Low Bidder 
or CM/GC]]</f>
        <v>#VALUE!</v>
      </c>
      <c r="J426" s="53" t="e">
        <f>'Standard Cost Estimate'!$I426*'Standard Cost Estimate'!$D426</f>
        <v>#VALUE!</v>
      </c>
      <c r="K426" s="55" t="e">
        <f>'Standard Cost Estimate'!$J426/J$500</f>
        <v>#VALUE!</v>
      </c>
      <c r="L426" s="52" t="e">
        <f>TRIMMEAN(Table1[[#This Row],[Low Bidder 
or CM/GC]:[Bidder 23]],2/COUNT(Table1[[#This Row],[Low Bidder 
or CM/GC]:[Bidder 23]]))</f>
        <v>#VALUE!</v>
      </c>
      <c r="M426" s="53" t="e">
        <f>IF('Standard Cost Estimate'!$D426=0,0,'Standard Cost Estimate'!$D426*'Standard Cost Estimate'!$L426)</f>
        <v>#VALUE!</v>
      </c>
      <c r="N426" s="54" t="e">
        <f>'Standard Cost Estimate'!$M426/M$500</f>
        <v>#VALUE!</v>
      </c>
      <c r="O426" s="78" t="e">
        <f>MIN(Table1[[#This Row],[Low Bidder 
or CM/GC]:[Bidder 23]])*D426</f>
        <v>#VALUE!</v>
      </c>
      <c r="P426" s="65" t="e">
        <f>Table2[[#This Row],[LB
Amount]]</f>
        <v>#VALUE!</v>
      </c>
      <c r="Q426" s="79" t="e">
        <f>MAX(Table1[[#This Row],[Low Bidder 
or CM/GC]:[Bidder 23]])*D426</f>
        <v>#VALUE!</v>
      </c>
      <c r="R426" s="33" t="e">
        <f>('Standard Cost Estimate'!$J426-'Standard Cost Estimate'!$G426)/'Standard Cost Estimate'!$G426</f>
        <v>#VALUE!</v>
      </c>
      <c r="S426" s="32" t="e">
        <f>('Standard Cost Estimate'!$J426-'Standard Cost Estimate'!$M426)/'Standard Cost Estimate'!$M426</f>
        <v>#VALUE!</v>
      </c>
      <c r="T426" s="31" t="e">
        <f>'Standard Cost Estimate'!$J426-'Standard Cost Estimate'!$G426</f>
        <v>#VALUE!</v>
      </c>
      <c r="U426" s="28" t="e">
        <f>RANK('Standard Cost Estimate'!$J426,'Standard Cost Estimate'!$J$3:$J$499)</f>
        <v>#VALUE!</v>
      </c>
      <c r="V426" s="34" t="e">
        <f>LARGE('Standard Cost Estimate'!$J$3:$J$499,COUNT(J$3:'Standard Cost Estimate'!$J426))+IF(ISNUMBER(V425),V425,0)</f>
        <v>#VALUE!</v>
      </c>
      <c r="W426" s="28" t="e">
        <f>IF(V426/J$500&lt;0.8,COUNT(V$3:V426)+1,1)</f>
        <v>#VALUE!</v>
      </c>
      <c r="X426" s="35" t="e">
        <f>IF('Standard Cost Estimate'!$U426&lt;=MAX('Standard Cost Estimate'!$W$3:$W$499),"YES","NO")</f>
        <v>#VALUE!</v>
      </c>
      <c r="Y426" s="36" t="e">
        <f>IF(AND('Standard Cost Estimate'!$X426="YES",OR('Standard Cost Estimate'!$R426&gt;0.2,'Standard Cost Estimate'!$R426&lt;-0.2)),"ANALYZE"," ")</f>
        <v>#VALUE!</v>
      </c>
      <c r="Z426" s="72" t="e">
        <f>IF(AND('Standard Cost Estimate'!$X426="YES",OR('Standard Cost Estimate'!$S426&gt;0.2,'Standard Cost Estimate'!$S426&lt;-0.2)),"ANALYZE"," ")</f>
        <v>#VALUE!</v>
      </c>
      <c r="AA426" s="67" t="e">
        <f>RANK('Standard Cost Estimate'!$G426,'Standard Cost Estimate'!$G$3:$G$499)</f>
        <v>#VALUE!</v>
      </c>
      <c r="AB426" s="68" t="e">
        <f>LARGE('Standard Cost Estimate'!$G$3:$G$499,COUNT(G$3:'Standard Cost Estimate'!$G426))+IF(ISNUMBER(AB425),AB425,0)</f>
        <v>#VALUE!</v>
      </c>
      <c r="AC426" s="67" t="e">
        <f>IF(AB426/G$500&lt;0.8,COUNT(V$3:V426)+1,1)</f>
        <v>#VALUE!</v>
      </c>
      <c r="AD426" s="93" t="e">
        <f>IF('Standard Cost Estimate'!$AA426&lt;=MAX('Standard Cost Estimate'!$AC$3:$AC$499),"YES","NO")</f>
        <v>#VALUE!</v>
      </c>
      <c r="AE426" s="94" t="e">
        <f>IF(AND('Standard Cost Estimate'!$AD426="YES",ABS('Standard Cost Estimate'!$R426)&gt;0.2),"ANALYZE"," ")</f>
        <v>#VALUE!</v>
      </c>
      <c r="AF426" s="77"/>
    </row>
    <row r="427" spans="1:32" ht="15" thickBot="1" x14ac:dyDescent="0.4">
      <c r="A427" s="50" t="e">
        <f>Table1[[#This Row],[Item Line Number]]</f>
        <v>#VALUE!</v>
      </c>
      <c r="B427" s="50" t="e">
        <f>Table1[[#This Row],[Item Number]]</f>
        <v>#VALUE!</v>
      </c>
      <c r="C427" s="51" t="e">
        <f>Table1[[#This Row],[Item Description]]</f>
        <v>#VALUE!</v>
      </c>
      <c r="D427" s="50" t="e">
        <f>Table1[[#This Row],[Quantity]]</f>
        <v>#VALUE!</v>
      </c>
      <c r="E427" s="50" t="e">
        <f>Table1[[#This Row],[Units]]</f>
        <v>#VALUE!</v>
      </c>
      <c r="F427" s="52" t="e">
        <f>Table1[[#This Row],[Engineer''s Estimate (EE)]]</f>
        <v>#VALUE!</v>
      </c>
      <c r="G427" s="53" t="e">
        <f>'Standard Cost Estimate'!$D427*'Standard Cost Estimate'!$F427</f>
        <v>#VALUE!</v>
      </c>
      <c r="H427" s="54" t="e">
        <f>'Standard Cost Estimate'!$G427/G$500</f>
        <v>#VALUE!</v>
      </c>
      <c r="I427" s="52" t="e">
        <f>Table1[[#This Row],[Low Bidder 
or CM/GC]]</f>
        <v>#VALUE!</v>
      </c>
      <c r="J427" s="53" t="e">
        <f>'Standard Cost Estimate'!$I427*'Standard Cost Estimate'!$D427</f>
        <v>#VALUE!</v>
      </c>
      <c r="K427" s="55" t="e">
        <f>'Standard Cost Estimate'!$J427/J$500</f>
        <v>#VALUE!</v>
      </c>
      <c r="L427" s="52" t="e">
        <f>TRIMMEAN(Table1[[#This Row],[Low Bidder 
or CM/GC]:[Bidder 23]],2/COUNT(Table1[[#This Row],[Low Bidder 
or CM/GC]:[Bidder 23]]))</f>
        <v>#VALUE!</v>
      </c>
      <c r="M427" s="53" t="e">
        <f>IF('Standard Cost Estimate'!$D427=0,0,'Standard Cost Estimate'!$D427*'Standard Cost Estimate'!$L427)</f>
        <v>#VALUE!</v>
      </c>
      <c r="N427" s="54" t="e">
        <f>'Standard Cost Estimate'!$M427/M$500</f>
        <v>#VALUE!</v>
      </c>
      <c r="O427" s="78" t="e">
        <f>MIN(Table1[[#This Row],[Low Bidder 
or CM/GC]:[Bidder 23]])*D427</f>
        <v>#VALUE!</v>
      </c>
      <c r="P427" s="65" t="e">
        <f>Table2[[#This Row],[LB
Amount]]</f>
        <v>#VALUE!</v>
      </c>
      <c r="Q427" s="79" t="e">
        <f>MAX(Table1[[#This Row],[Low Bidder 
or CM/GC]:[Bidder 23]])*D427</f>
        <v>#VALUE!</v>
      </c>
      <c r="R427" s="33" t="e">
        <f>('Standard Cost Estimate'!$J427-'Standard Cost Estimate'!$G427)/'Standard Cost Estimate'!$G427</f>
        <v>#VALUE!</v>
      </c>
      <c r="S427" s="32" t="e">
        <f>('Standard Cost Estimate'!$J427-'Standard Cost Estimate'!$M427)/'Standard Cost Estimate'!$M427</f>
        <v>#VALUE!</v>
      </c>
      <c r="T427" s="31" t="e">
        <f>'Standard Cost Estimate'!$J427-'Standard Cost Estimate'!$G427</f>
        <v>#VALUE!</v>
      </c>
      <c r="U427" s="28" t="e">
        <f>RANK('Standard Cost Estimate'!$J427,'Standard Cost Estimate'!$J$3:$J$499)</f>
        <v>#VALUE!</v>
      </c>
      <c r="V427" s="34" t="e">
        <f>LARGE('Standard Cost Estimate'!$J$3:$J$499,COUNT(J$3:'Standard Cost Estimate'!$J427))+IF(ISNUMBER(V426),V426,0)</f>
        <v>#VALUE!</v>
      </c>
      <c r="W427" s="28" t="e">
        <f>IF(V427/J$500&lt;0.8,COUNT(V$3:V427)+1,1)</f>
        <v>#VALUE!</v>
      </c>
      <c r="X427" s="35" t="e">
        <f>IF('Standard Cost Estimate'!$U427&lt;=MAX('Standard Cost Estimate'!$W$3:$W$499),"YES","NO")</f>
        <v>#VALUE!</v>
      </c>
      <c r="Y427" s="36" t="e">
        <f>IF(AND('Standard Cost Estimate'!$X427="YES",OR('Standard Cost Estimate'!$R427&gt;0.2,'Standard Cost Estimate'!$R427&lt;-0.2)),"ANALYZE"," ")</f>
        <v>#VALUE!</v>
      </c>
      <c r="Z427" s="72" t="e">
        <f>IF(AND('Standard Cost Estimate'!$X427="YES",OR('Standard Cost Estimate'!$S427&gt;0.2,'Standard Cost Estimate'!$S427&lt;-0.2)),"ANALYZE"," ")</f>
        <v>#VALUE!</v>
      </c>
      <c r="AA427" s="67" t="e">
        <f>RANK('Standard Cost Estimate'!$G427,'Standard Cost Estimate'!$G$3:$G$499)</f>
        <v>#VALUE!</v>
      </c>
      <c r="AB427" s="68" t="e">
        <f>LARGE('Standard Cost Estimate'!$G$3:$G$499,COUNT(G$3:'Standard Cost Estimate'!$G427))+IF(ISNUMBER(AB426),AB426,0)</f>
        <v>#VALUE!</v>
      </c>
      <c r="AC427" s="67" t="e">
        <f>IF(AB427/G$500&lt;0.8,COUNT(V$3:V427)+1,1)</f>
        <v>#VALUE!</v>
      </c>
      <c r="AD427" s="93" t="e">
        <f>IF('Standard Cost Estimate'!$AA427&lt;=MAX('Standard Cost Estimate'!$AC$3:$AC$499),"YES","NO")</f>
        <v>#VALUE!</v>
      </c>
      <c r="AE427" s="94" t="e">
        <f>IF(AND('Standard Cost Estimate'!$AD427="YES",ABS('Standard Cost Estimate'!$R427)&gt;0.2),"ANALYZE"," ")</f>
        <v>#VALUE!</v>
      </c>
      <c r="AF427" s="77"/>
    </row>
    <row r="428" spans="1:32" ht="15" thickBot="1" x14ac:dyDescent="0.4">
      <c r="A428" s="50" t="e">
        <f>Table1[[#This Row],[Item Line Number]]</f>
        <v>#VALUE!</v>
      </c>
      <c r="B428" s="50" t="e">
        <f>Table1[[#This Row],[Item Number]]</f>
        <v>#VALUE!</v>
      </c>
      <c r="C428" s="51" t="e">
        <f>Table1[[#This Row],[Item Description]]</f>
        <v>#VALUE!</v>
      </c>
      <c r="D428" s="50" t="e">
        <f>Table1[[#This Row],[Quantity]]</f>
        <v>#VALUE!</v>
      </c>
      <c r="E428" s="50" t="e">
        <f>Table1[[#This Row],[Units]]</f>
        <v>#VALUE!</v>
      </c>
      <c r="F428" s="52" t="e">
        <f>Table1[[#This Row],[Engineer''s Estimate (EE)]]</f>
        <v>#VALUE!</v>
      </c>
      <c r="G428" s="53" t="e">
        <f>'Standard Cost Estimate'!$D428*'Standard Cost Estimate'!$F428</f>
        <v>#VALUE!</v>
      </c>
      <c r="H428" s="54" t="e">
        <f>'Standard Cost Estimate'!$G428/G$500</f>
        <v>#VALUE!</v>
      </c>
      <c r="I428" s="52" t="e">
        <f>Table1[[#This Row],[Low Bidder 
or CM/GC]]</f>
        <v>#VALUE!</v>
      </c>
      <c r="J428" s="53" t="e">
        <f>'Standard Cost Estimate'!$I428*'Standard Cost Estimate'!$D428</f>
        <v>#VALUE!</v>
      </c>
      <c r="K428" s="55" t="e">
        <f>'Standard Cost Estimate'!$J428/J$500</f>
        <v>#VALUE!</v>
      </c>
      <c r="L428" s="52" t="e">
        <f>TRIMMEAN(Table1[[#This Row],[Low Bidder 
or CM/GC]:[Bidder 23]],2/COUNT(Table1[[#This Row],[Low Bidder 
or CM/GC]:[Bidder 23]]))</f>
        <v>#VALUE!</v>
      </c>
      <c r="M428" s="53" t="e">
        <f>IF('Standard Cost Estimate'!$D428=0,0,'Standard Cost Estimate'!$D428*'Standard Cost Estimate'!$L428)</f>
        <v>#VALUE!</v>
      </c>
      <c r="N428" s="54" t="e">
        <f>'Standard Cost Estimate'!$M428/M$500</f>
        <v>#VALUE!</v>
      </c>
      <c r="O428" s="78" t="e">
        <f>MIN(Table1[[#This Row],[Low Bidder 
or CM/GC]:[Bidder 23]])*D428</f>
        <v>#VALUE!</v>
      </c>
      <c r="P428" s="65" t="e">
        <f>Table2[[#This Row],[LB
Amount]]</f>
        <v>#VALUE!</v>
      </c>
      <c r="Q428" s="79" t="e">
        <f>MAX(Table1[[#This Row],[Low Bidder 
or CM/GC]:[Bidder 23]])*D428</f>
        <v>#VALUE!</v>
      </c>
      <c r="R428" s="33" t="e">
        <f>('Standard Cost Estimate'!$J428-'Standard Cost Estimate'!$G428)/'Standard Cost Estimate'!$G428</f>
        <v>#VALUE!</v>
      </c>
      <c r="S428" s="32" t="e">
        <f>('Standard Cost Estimate'!$J428-'Standard Cost Estimate'!$M428)/'Standard Cost Estimate'!$M428</f>
        <v>#VALUE!</v>
      </c>
      <c r="T428" s="31" t="e">
        <f>'Standard Cost Estimate'!$J428-'Standard Cost Estimate'!$G428</f>
        <v>#VALUE!</v>
      </c>
      <c r="U428" s="28" t="e">
        <f>RANK('Standard Cost Estimate'!$J428,'Standard Cost Estimate'!$J$3:$J$499)</f>
        <v>#VALUE!</v>
      </c>
      <c r="V428" s="34" t="e">
        <f>LARGE('Standard Cost Estimate'!$J$3:$J$499,COUNT(J$3:'Standard Cost Estimate'!$J428))+IF(ISNUMBER(V427),V427,0)</f>
        <v>#VALUE!</v>
      </c>
      <c r="W428" s="28" t="e">
        <f>IF(V428/J$500&lt;0.8,COUNT(V$3:V428)+1,1)</f>
        <v>#VALUE!</v>
      </c>
      <c r="X428" s="35" t="e">
        <f>IF('Standard Cost Estimate'!$U428&lt;=MAX('Standard Cost Estimate'!$W$3:$W$499),"YES","NO")</f>
        <v>#VALUE!</v>
      </c>
      <c r="Y428" s="36" t="e">
        <f>IF(AND('Standard Cost Estimate'!$X428="YES",OR('Standard Cost Estimate'!$R428&gt;0.2,'Standard Cost Estimate'!$R428&lt;-0.2)),"ANALYZE"," ")</f>
        <v>#VALUE!</v>
      </c>
      <c r="Z428" s="72" t="e">
        <f>IF(AND('Standard Cost Estimate'!$X428="YES",OR('Standard Cost Estimate'!$S428&gt;0.2,'Standard Cost Estimate'!$S428&lt;-0.2)),"ANALYZE"," ")</f>
        <v>#VALUE!</v>
      </c>
      <c r="AA428" s="67" t="e">
        <f>RANK('Standard Cost Estimate'!$G428,'Standard Cost Estimate'!$G$3:$G$499)</f>
        <v>#VALUE!</v>
      </c>
      <c r="AB428" s="68" t="e">
        <f>LARGE('Standard Cost Estimate'!$G$3:$G$499,COUNT(G$3:'Standard Cost Estimate'!$G428))+IF(ISNUMBER(AB427),AB427,0)</f>
        <v>#VALUE!</v>
      </c>
      <c r="AC428" s="67" t="e">
        <f>IF(AB428/G$500&lt;0.8,COUNT(V$3:V428)+1,1)</f>
        <v>#VALUE!</v>
      </c>
      <c r="AD428" s="93" t="e">
        <f>IF('Standard Cost Estimate'!$AA428&lt;=MAX('Standard Cost Estimate'!$AC$3:$AC$499),"YES","NO")</f>
        <v>#VALUE!</v>
      </c>
      <c r="AE428" s="94" t="e">
        <f>IF(AND('Standard Cost Estimate'!$AD428="YES",ABS('Standard Cost Estimate'!$R428)&gt;0.2),"ANALYZE"," ")</f>
        <v>#VALUE!</v>
      </c>
      <c r="AF428" s="77"/>
    </row>
    <row r="429" spans="1:32" ht="15" thickBot="1" x14ac:dyDescent="0.4">
      <c r="A429" s="50" t="e">
        <f>Table1[[#This Row],[Item Line Number]]</f>
        <v>#VALUE!</v>
      </c>
      <c r="B429" s="50" t="e">
        <f>Table1[[#This Row],[Item Number]]</f>
        <v>#VALUE!</v>
      </c>
      <c r="C429" s="51" t="e">
        <f>Table1[[#This Row],[Item Description]]</f>
        <v>#VALUE!</v>
      </c>
      <c r="D429" s="50" t="e">
        <f>Table1[[#This Row],[Quantity]]</f>
        <v>#VALUE!</v>
      </c>
      <c r="E429" s="50" t="e">
        <f>Table1[[#This Row],[Units]]</f>
        <v>#VALUE!</v>
      </c>
      <c r="F429" s="52" t="e">
        <f>Table1[[#This Row],[Engineer''s Estimate (EE)]]</f>
        <v>#VALUE!</v>
      </c>
      <c r="G429" s="53" t="e">
        <f>'Standard Cost Estimate'!$D429*'Standard Cost Estimate'!$F429</f>
        <v>#VALUE!</v>
      </c>
      <c r="H429" s="54" t="e">
        <f>'Standard Cost Estimate'!$G429/G$500</f>
        <v>#VALUE!</v>
      </c>
      <c r="I429" s="52" t="e">
        <f>Table1[[#This Row],[Low Bidder 
or CM/GC]]</f>
        <v>#VALUE!</v>
      </c>
      <c r="J429" s="53" t="e">
        <f>'Standard Cost Estimate'!$I429*'Standard Cost Estimate'!$D429</f>
        <v>#VALUE!</v>
      </c>
      <c r="K429" s="55" t="e">
        <f>'Standard Cost Estimate'!$J429/J$500</f>
        <v>#VALUE!</v>
      </c>
      <c r="L429" s="52" t="e">
        <f>TRIMMEAN(Table1[[#This Row],[Low Bidder 
or CM/GC]:[Bidder 23]],2/COUNT(Table1[[#This Row],[Low Bidder 
or CM/GC]:[Bidder 23]]))</f>
        <v>#VALUE!</v>
      </c>
      <c r="M429" s="53" t="e">
        <f>IF('Standard Cost Estimate'!$D429=0,0,'Standard Cost Estimate'!$D429*'Standard Cost Estimate'!$L429)</f>
        <v>#VALUE!</v>
      </c>
      <c r="N429" s="54" t="e">
        <f>'Standard Cost Estimate'!$M429/M$500</f>
        <v>#VALUE!</v>
      </c>
      <c r="O429" s="78" t="e">
        <f>MIN(Table1[[#This Row],[Low Bidder 
or CM/GC]:[Bidder 23]])*D429</f>
        <v>#VALUE!</v>
      </c>
      <c r="P429" s="65" t="e">
        <f>Table2[[#This Row],[LB
Amount]]</f>
        <v>#VALUE!</v>
      </c>
      <c r="Q429" s="79" t="e">
        <f>MAX(Table1[[#This Row],[Low Bidder 
or CM/GC]:[Bidder 23]])*D429</f>
        <v>#VALUE!</v>
      </c>
      <c r="R429" s="33" t="e">
        <f>('Standard Cost Estimate'!$J429-'Standard Cost Estimate'!$G429)/'Standard Cost Estimate'!$G429</f>
        <v>#VALUE!</v>
      </c>
      <c r="S429" s="32" t="e">
        <f>('Standard Cost Estimate'!$J429-'Standard Cost Estimate'!$M429)/'Standard Cost Estimate'!$M429</f>
        <v>#VALUE!</v>
      </c>
      <c r="T429" s="31" t="e">
        <f>'Standard Cost Estimate'!$J429-'Standard Cost Estimate'!$G429</f>
        <v>#VALUE!</v>
      </c>
      <c r="U429" s="28" t="e">
        <f>RANK('Standard Cost Estimate'!$J429,'Standard Cost Estimate'!$J$3:$J$499)</f>
        <v>#VALUE!</v>
      </c>
      <c r="V429" s="34" t="e">
        <f>LARGE('Standard Cost Estimate'!$J$3:$J$499,COUNT(J$3:'Standard Cost Estimate'!$J429))+IF(ISNUMBER(V428),V428,0)</f>
        <v>#VALUE!</v>
      </c>
      <c r="W429" s="28" t="e">
        <f>IF(V429/J$500&lt;0.8,COUNT(V$3:V429)+1,1)</f>
        <v>#VALUE!</v>
      </c>
      <c r="X429" s="35" t="e">
        <f>IF('Standard Cost Estimate'!$U429&lt;=MAX('Standard Cost Estimate'!$W$3:$W$499),"YES","NO")</f>
        <v>#VALUE!</v>
      </c>
      <c r="Y429" s="36" t="e">
        <f>IF(AND('Standard Cost Estimate'!$X429="YES",OR('Standard Cost Estimate'!$R429&gt;0.2,'Standard Cost Estimate'!$R429&lt;-0.2)),"ANALYZE"," ")</f>
        <v>#VALUE!</v>
      </c>
      <c r="Z429" s="72" t="e">
        <f>IF(AND('Standard Cost Estimate'!$X429="YES",OR('Standard Cost Estimate'!$S429&gt;0.2,'Standard Cost Estimate'!$S429&lt;-0.2)),"ANALYZE"," ")</f>
        <v>#VALUE!</v>
      </c>
      <c r="AA429" s="67" t="e">
        <f>RANK('Standard Cost Estimate'!$G429,'Standard Cost Estimate'!$G$3:$G$499)</f>
        <v>#VALUE!</v>
      </c>
      <c r="AB429" s="68" t="e">
        <f>LARGE('Standard Cost Estimate'!$G$3:$G$499,COUNT(G$3:'Standard Cost Estimate'!$G429))+IF(ISNUMBER(AB428),AB428,0)</f>
        <v>#VALUE!</v>
      </c>
      <c r="AC429" s="67" t="e">
        <f>IF(AB429/G$500&lt;0.8,COUNT(V$3:V429)+1,1)</f>
        <v>#VALUE!</v>
      </c>
      <c r="AD429" s="93" t="e">
        <f>IF('Standard Cost Estimate'!$AA429&lt;=MAX('Standard Cost Estimate'!$AC$3:$AC$499),"YES","NO")</f>
        <v>#VALUE!</v>
      </c>
      <c r="AE429" s="94" t="e">
        <f>IF(AND('Standard Cost Estimate'!$AD429="YES",ABS('Standard Cost Estimate'!$R429)&gt;0.2),"ANALYZE"," ")</f>
        <v>#VALUE!</v>
      </c>
      <c r="AF429" s="77"/>
    </row>
    <row r="430" spans="1:32" ht="15" thickBot="1" x14ac:dyDescent="0.4">
      <c r="A430" s="50" t="e">
        <f>Table1[[#This Row],[Item Line Number]]</f>
        <v>#VALUE!</v>
      </c>
      <c r="B430" s="50" t="e">
        <f>Table1[[#This Row],[Item Number]]</f>
        <v>#VALUE!</v>
      </c>
      <c r="C430" s="51" t="e">
        <f>Table1[[#This Row],[Item Description]]</f>
        <v>#VALUE!</v>
      </c>
      <c r="D430" s="50" t="e">
        <f>Table1[[#This Row],[Quantity]]</f>
        <v>#VALUE!</v>
      </c>
      <c r="E430" s="50" t="e">
        <f>Table1[[#This Row],[Units]]</f>
        <v>#VALUE!</v>
      </c>
      <c r="F430" s="52" t="e">
        <f>Table1[[#This Row],[Engineer''s Estimate (EE)]]</f>
        <v>#VALUE!</v>
      </c>
      <c r="G430" s="53" t="e">
        <f>'Standard Cost Estimate'!$D430*'Standard Cost Estimate'!$F430</f>
        <v>#VALUE!</v>
      </c>
      <c r="H430" s="54" t="e">
        <f>'Standard Cost Estimate'!$G430/G$500</f>
        <v>#VALUE!</v>
      </c>
      <c r="I430" s="52" t="e">
        <f>Table1[[#This Row],[Low Bidder 
or CM/GC]]</f>
        <v>#VALUE!</v>
      </c>
      <c r="J430" s="53" t="e">
        <f>'Standard Cost Estimate'!$I430*'Standard Cost Estimate'!$D430</f>
        <v>#VALUE!</v>
      </c>
      <c r="K430" s="55" t="e">
        <f>'Standard Cost Estimate'!$J430/J$500</f>
        <v>#VALUE!</v>
      </c>
      <c r="L430" s="52" t="e">
        <f>TRIMMEAN(Table1[[#This Row],[Low Bidder 
or CM/GC]:[Bidder 23]],2/COUNT(Table1[[#This Row],[Low Bidder 
or CM/GC]:[Bidder 23]]))</f>
        <v>#VALUE!</v>
      </c>
      <c r="M430" s="53" t="e">
        <f>IF('Standard Cost Estimate'!$D430=0,0,'Standard Cost Estimate'!$D430*'Standard Cost Estimate'!$L430)</f>
        <v>#VALUE!</v>
      </c>
      <c r="N430" s="54" t="e">
        <f>'Standard Cost Estimate'!$M430/M$500</f>
        <v>#VALUE!</v>
      </c>
      <c r="O430" s="78" t="e">
        <f>MIN(Table1[[#This Row],[Low Bidder 
or CM/GC]:[Bidder 23]])*D430</f>
        <v>#VALUE!</v>
      </c>
      <c r="P430" s="65" t="e">
        <f>Table2[[#This Row],[LB
Amount]]</f>
        <v>#VALUE!</v>
      </c>
      <c r="Q430" s="79" t="e">
        <f>MAX(Table1[[#This Row],[Low Bidder 
or CM/GC]:[Bidder 23]])*D430</f>
        <v>#VALUE!</v>
      </c>
      <c r="R430" s="33" t="e">
        <f>('Standard Cost Estimate'!$J430-'Standard Cost Estimate'!$G430)/'Standard Cost Estimate'!$G430</f>
        <v>#VALUE!</v>
      </c>
      <c r="S430" s="32" t="e">
        <f>('Standard Cost Estimate'!$J430-'Standard Cost Estimate'!$M430)/'Standard Cost Estimate'!$M430</f>
        <v>#VALUE!</v>
      </c>
      <c r="T430" s="31" t="e">
        <f>'Standard Cost Estimate'!$J430-'Standard Cost Estimate'!$G430</f>
        <v>#VALUE!</v>
      </c>
      <c r="U430" s="28" t="e">
        <f>RANK('Standard Cost Estimate'!$J430,'Standard Cost Estimate'!$J$3:$J$499)</f>
        <v>#VALUE!</v>
      </c>
      <c r="V430" s="34" t="e">
        <f>LARGE('Standard Cost Estimate'!$J$3:$J$499,COUNT(J$3:'Standard Cost Estimate'!$J430))+IF(ISNUMBER(V429),V429,0)</f>
        <v>#VALUE!</v>
      </c>
      <c r="W430" s="28" t="e">
        <f>IF(V430/J$500&lt;0.8,COUNT(V$3:V430)+1,1)</f>
        <v>#VALUE!</v>
      </c>
      <c r="X430" s="35" t="e">
        <f>IF('Standard Cost Estimate'!$U430&lt;=MAX('Standard Cost Estimate'!$W$3:$W$499),"YES","NO")</f>
        <v>#VALUE!</v>
      </c>
      <c r="Y430" s="36" t="e">
        <f>IF(AND('Standard Cost Estimate'!$X430="YES",OR('Standard Cost Estimate'!$R430&gt;0.2,'Standard Cost Estimate'!$R430&lt;-0.2)),"ANALYZE"," ")</f>
        <v>#VALUE!</v>
      </c>
      <c r="Z430" s="72" t="e">
        <f>IF(AND('Standard Cost Estimate'!$X430="YES",OR('Standard Cost Estimate'!$S430&gt;0.2,'Standard Cost Estimate'!$S430&lt;-0.2)),"ANALYZE"," ")</f>
        <v>#VALUE!</v>
      </c>
      <c r="AA430" s="67" t="e">
        <f>RANK('Standard Cost Estimate'!$G430,'Standard Cost Estimate'!$G$3:$G$499)</f>
        <v>#VALUE!</v>
      </c>
      <c r="AB430" s="68" t="e">
        <f>LARGE('Standard Cost Estimate'!$G$3:$G$499,COUNT(G$3:'Standard Cost Estimate'!$G430))+IF(ISNUMBER(AB429),AB429,0)</f>
        <v>#VALUE!</v>
      </c>
      <c r="AC430" s="67" t="e">
        <f>IF(AB430/G$500&lt;0.8,COUNT(V$3:V430)+1,1)</f>
        <v>#VALUE!</v>
      </c>
      <c r="AD430" s="93" t="e">
        <f>IF('Standard Cost Estimate'!$AA430&lt;=MAX('Standard Cost Estimate'!$AC$3:$AC$499),"YES","NO")</f>
        <v>#VALUE!</v>
      </c>
      <c r="AE430" s="94" t="e">
        <f>IF(AND('Standard Cost Estimate'!$AD430="YES",ABS('Standard Cost Estimate'!$R430)&gt;0.2),"ANALYZE"," ")</f>
        <v>#VALUE!</v>
      </c>
      <c r="AF430" s="77"/>
    </row>
    <row r="431" spans="1:32" ht="15" thickBot="1" x14ac:dyDescent="0.4">
      <c r="A431" s="50" t="e">
        <f>Table1[[#This Row],[Item Line Number]]</f>
        <v>#VALUE!</v>
      </c>
      <c r="B431" s="50" t="e">
        <f>Table1[[#This Row],[Item Number]]</f>
        <v>#VALUE!</v>
      </c>
      <c r="C431" s="51" t="e">
        <f>Table1[[#This Row],[Item Description]]</f>
        <v>#VALUE!</v>
      </c>
      <c r="D431" s="50" t="e">
        <f>Table1[[#This Row],[Quantity]]</f>
        <v>#VALUE!</v>
      </c>
      <c r="E431" s="50" t="e">
        <f>Table1[[#This Row],[Units]]</f>
        <v>#VALUE!</v>
      </c>
      <c r="F431" s="52" t="e">
        <f>Table1[[#This Row],[Engineer''s Estimate (EE)]]</f>
        <v>#VALUE!</v>
      </c>
      <c r="G431" s="53" t="e">
        <f>'Standard Cost Estimate'!$D431*'Standard Cost Estimate'!$F431</f>
        <v>#VALUE!</v>
      </c>
      <c r="H431" s="54" t="e">
        <f>'Standard Cost Estimate'!$G431/G$500</f>
        <v>#VALUE!</v>
      </c>
      <c r="I431" s="52" t="e">
        <f>Table1[[#This Row],[Low Bidder 
or CM/GC]]</f>
        <v>#VALUE!</v>
      </c>
      <c r="J431" s="53" t="e">
        <f>'Standard Cost Estimate'!$I431*'Standard Cost Estimate'!$D431</f>
        <v>#VALUE!</v>
      </c>
      <c r="K431" s="55" t="e">
        <f>'Standard Cost Estimate'!$J431/J$500</f>
        <v>#VALUE!</v>
      </c>
      <c r="L431" s="52" t="e">
        <f>TRIMMEAN(Table1[[#This Row],[Low Bidder 
or CM/GC]:[Bidder 23]],2/COUNT(Table1[[#This Row],[Low Bidder 
or CM/GC]:[Bidder 23]]))</f>
        <v>#VALUE!</v>
      </c>
      <c r="M431" s="53" t="e">
        <f>IF('Standard Cost Estimate'!$D431=0,0,'Standard Cost Estimate'!$D431*'Standard Cost Estimate'!$L431)</f>
        <v>#VALUE!</v>
      </c>
      <c r="N431" s="54" t="e">
        <f>'Standard Cost Estimate'!$M431/M$500</f>
        <v>#VALUE!</v>
      </c>
      <c r="O431" s="78" t="e">
        <f>MIN(Table1[[#This Row],[Low Bidder 
or CM/GC]:[Bidder 23]])*D431</f>
        <v>#VALUE!</v>
      </c>
      <c r="P431" s="65" t="e">
        <f>Table2[[#This Row],[LB
Amount]]</f>
        <v>#VALUE!</v>
      </c>
      <c r="Q431" s="79" t="e">
        <f>MAX(Table1[[#This Row],[Low Bidder 
or CM/GC]:[Bidder 23]])*D431</f>
        <v>#VALUE!</v>
      </c>
      <c r="R431" s="33" t="e">
        <f>('Standard Cost Estimate'!$J431-'Standard Cost Estimate'!$G431)/'Standard Cost Estimate'!$G431</f>
        <v>#VALUE!</v>
      </c>
      <c r="S431" s="32" t="e">
        <f>('Standard Cost Estimate'!$J431-'Standard Cost Estimate'!$M431)/'Standard Cost Estimate'!$M431</f>
        <v>#VALUE!</v>
      </c>
      <c r="T431" s="31" t="e">
        <f>'Standard Cost Estimate'!$J431-'Standard Cost Estimate'!$G431</f>
        <v>#VALUE!</v>
      </c>
      <c r="U431" s="28" t="e">
        <f>RANK('Standard Cost Estimate'!$J431,'Standard Cost Estimate'!$J$3:$J$499)</f>
        <v>#VALUE!</v>
      </c>
      <c r="V431" s="34" t="e">
        <f>LARGE('Standard Cost Estimate'!$J$3:$J$499,COUNT(J$3:'Standard Cost Estimate'!$J431))+IF(ISNUMBER(V430),V430,0)</f>
        <v>#VALUE!</v>
      </c>
      <c r="W431" s="28" t="e">
        <f>IF(V431/J$500&lt;0.8,COUNT(V$3:V431)+1,1)</f>
        <v>#VALUE!</v>
      </c>
      <c r="X431" s="35" t="e">
        <f>IF('Standard Cost Estimate'!$U431&lt;=MAX('Standard Cost Estimate'!$W$3:$W$499),"YES","NO")</f>
        <v>#VALUE!</v>
      </c>
      <c r="Y431" s="36" t="e">
        <f>IF(AND('Standard Cost Estimate'!$X431="YES",OR('Standard Cost Estimate'!$R431&gt;0.2,'Standard Cost Estimate'!$R431&lt;-0.2)),"ANALYZE"," ")</f>
        <v>#VALUE!</v>
      </c>
      <c r="Z431" s="72" t="e">
        <f>IF(AND('Standard Cost Estimate'!$X431="YES",OR('Standard Cost Estimate'!$S431&gt;0.2,'Standard Cost Estimate'!$S431&lt;-0.2)),"ANALYZE"," ")</f>
        <v>#VALUE!</v>
      </c>
      <c r="AA431" s="67" t="e">
        <f>RANK('Standard Cost Estimate'!$G431,'Standard Cost Estimate'!$G$3:$G$499)</f>
        <v>#VALUE!</v>
      </c>
      <c r="AB431" s="68" t="e">
        <f>LARGE('Standard Cost Estimate'!$G$3:$G$499,COUNT(G$3:'Standard Cost Estimate'!$G431))+IF(ISNUMBER(AB430),AB430,0)</f>
        <v>#VALUE!</v>
      </c>
      <c r="AC431" s="67" t="e">
        <f>IF(AB431/G$500&lt;0.8,COUNT(V$3:V431)+1,1)</f>
        <v>#VALUE!</v>
      </c>
      <c r="AD431" s="93" t="e">
        <f>IF('Standard Cost Estimate'!$AA431&lt;=MAX('Standard Cost Estimate'!$AC$3:$AC$499),"YES","NO")</f>
        <v>#VALUE!</v>
      </c>
      <c r="AE431" s="94" t="e">
        <f>IF(AND('Standard Cost Estimate'!$AD431="YES",ABS('Standard Cost Estimate'!$R431)&gt;0.2),"ANALYZE"," ")</f>
        <v>#VALUE!</v>
      </c>
      <c r="AF431" s="77"/>
    </row>
    <row r="432" spans="1:32" ht="15" thickBot="1" x14ac:dyDescent="0.4">
      <c r="A432" s="50" t="e">
        <f>Table1[[#This Row],[Item Line Number]]</f>
        <v>#VALUE!</v>
      </c>
      <c r="B432" s="50" t="e">
        <f>Table1[[#This Row],[Item Number]]</f>
        <v>#VALUE!</v>
      </c>
      <c r="C432" s="51" t="e">
        <f>Table1[[#This Row],[Item Description]]</f>
        <v>#VALUE!</v>
      </c>
      <c r="D432" s="50" t="e">
        <f>Table1[[#This Row],[Quantity]]</f>
        <v>#VALUE!</v>
      </c>
      <c r="E432" s="50" t="e">
        <f>Table1[[#This Row],[Units]]</f>
        <v>#VALUE!</v>
      </c>
      <c r="F432" s="52" t="e">
        <f>Table1[[#This Row],[Engineer''s Estimate (EE)]]</f>
        <v>#VALUE!</v>
      </c>
      <c r="G432" s="53" t="e">
        <f>'Standard Cost Estimate'!$D432*'Standard Cost Estimate'!$F432</f>
        <v>#VALUE!</v>
      </c>
      <c r="H432" s="54" t="e">
        <f>'Standard Cost Estimate'!$G432/G$500</f>
        <v>#VALUE!</v>
      </c>
      <c r="I432" s="52" t="e">
        <f>Table1[[#This Row],[Low Bidder 
or CM/GC]]</f>
        <v>#VALUE!</v>
      </c>
      <c r="J432" s="53" t="e">
        <f>'Standard Cost Estimate'!$I432*'Standard Cost Estimate'!$D432</f>
        <v>#VALUE!</v>
      </c>
      <c r="K432" s="55" t="e">
        <f>'Standard Cost Estimate'!$J432/J$500</f>
        <v>#VALUE!</v>
      </c>
      <c r="L432" s="52" t="e">
        <f>TRIMMEAN(Table1[[#This Row],[Low Bidder 
or CM/GC]:[Bidder 23]],2/COUNT(Table1[[#This Row],[Low Bidder 
or CM/GC]:[Bidder 23]]))</f>
        <v>#VALUE!</v>
      </c>
      <c r="M432" s="53" t="e">
        <f>IF('Standard Cost Estimate'!$D432=0,0,'Standard Cost Estimate'!$D432*'Standard Cost Estimate'!$L432)</f>
        <v>#VALUE!</v>
      </c>
      <c r="N432" s="54" t="e">
        <f>'Standard Cost Estimate'!$M432/M$500</f>
        <v>#VALUE!</v>
      </c>
      <c r="O432" s="78" t="e">
        <f>MIN(Table1[[#This Row],[Low Bidder 
or CM/GC]:[Bidder 23]])*D432</f>
        <v>#VALUE!</v>
      </c>
      <c r="P432" s="65" t="e">
        <f>Table2[[#This Row],[LB
Amount]]</f>
        <v>#VALUE!</v>
      </c>
      <c r="Q432" s="79" t="e">
        <f>MAX(Table1[[#This Row],[Low Bidder 
or CM/GC]:[Bidder 23]])*D432</f>
        <v>#VALUE!</v>
      </c>
      <c r="R432" s="33" t="e">
        <f>('Standard Cost Estimate'!$J432-'Standard Cost Estimate'!$G432)/'Standard Cost Estimate'!$G432</f>
        <v>#VALUE!</v>
      </c>
      <c r="S432" s="32" t="e">
        <f>('Standard Cost Estimate'!$J432-'Standard Cost Estimate'!$M432)/'Standard Cost Estimate'!$M432</f>
        <v>#VALUE!</v>
      </c>
      <c r="T432" s="31" t="e">
        <f>'Standard Cost Estimate'!$J432-'Standard Cost Estimate'!$G432</f>
        <v>#VALUE!</v>
      </c>
      <c r="U432" s="28" t="e">
        <f>RANK('Standard Cost Estimate'!$J432,'Standard Cost Estimate'!$J$3:$J$499)</f>
        <v>#VALUE!</v>
      </c>
      <c r="V432" s="34" t="e">
        <f>LARGE('Standard Cost Estimate'!$J$3:$J$499,COUNT(J$3:'Standard Cost Estimate'!$J432))+IF(ISNUMBER(V431),V431,0)</f>
        <v>#VALUE!</v>
      </c>
      <c r="W432" s="28" t="e">
        <f>IF(V432/J$500&lt;0.8,COUNT(V$3:V432)+1,1)</f>
        <v>#VALUE!</v>
      </c>
      <c r="X432" s="35" t="e">
        <f>IF('Standard Cost Estimate'!$U432&lt;=MAX('Standard Cost Estimate'!$W$3:$W$499),"YES","NO")</f>
        <v>#VALUE!</v>
      </c>
      <c r="Y432" s="36" t="e">
        <f>IF(AND('Standard Cost Estimate'!$X432="YES",OR('Standard Cost Estimate'!$R432&gt;0.2,'Standard Cost Estimate'!$R432&lt;-0.2)),"ANALYZE"," ")</f>
        <v>#VALUE!</v>
      </c>
      <c r="Z432" s="72" t="e">
        <f>IF(AND('Standard Cost Estimate'!$X432="YES",OR('Standard Cost Estimate'!$S432&gt;0.2,'Standard Cost Estimate'!$S432&lt;-0.2)),"ANALYZE"," ")</f>
        <v>#VALUE!</v>
      </c>
      <c r="AA432" s="67" t="e">
        <f>RANK('Standard Cost Estimate'!$G432,'Standard Cost Estimate'!$G$3:$G$499)</f>
        <v>#VALUE!</v>
      </c>
      <c r="AB432" s="68" t="e">
        <f>LARGE('Standard Cost Estimate'!$G$3:$G$499,COUNT(G$3:'Standard Cost Estimate'!$G432))+IF(ISNUMBER(AB431),AB431,0)</f>
        <v>#VALUE!</v>
      </c>
      <c r="AC432" s="67" t="e">
        <f>IF(AB432/G$500&lt;0.8,COUNT(V$3:V432)+1,1)</f>
        <v>#VALUE!</v>
      </c>
      <c r="AD432" s="93" t="e">
        <f>IF('Standard Cost Estimate'!$AA432&lt;=MAX('Standard Cost Estimate'!$AC$3:$AC$499),"YES","NO")</f>
        <v>#VALUE!</v>
      </c>
      <c r="AE432" s="94" t="e">
        <f>IF(AND('Standard Cost Estimate'!$AD432="YES",ABS('Standard Cost Estimate'!$R432)&gt;0.2),"ANALYZE"," ")</f>
        <v>#VALUE!</v>
      </c>
      <c r="AF432" s="77"/>
    </row>
    <row r="433" spans="1:32" ht="15" thickBot="1" x14ac:dyDescent="0.4">
      <c r="A433" s="50" t="e">
        <f>Table1[[#This Row],[Item Line Number]]</f>
        <v>#VALUE!</v>
      </c>
      <c r="B433" s="50" t="e">
        <f>Table1[[#This Row],[Item Number]]</f>
        <v>#VALUE!</v>
      </c>
      <c r="C433" s="51" t="e">
        <f>Table1[[#This Row],[Item Description]]</f>
        <v>#VALUE!</v>
      </c>
      <c r="D433" s="50" t="e">
        <f>Table1[[#This Row],[Quantity]]</f>
        <v>#VALUE!</v>
      </c>
      <c r="E433" s="50" t="e">
        <f>Table1[[#This Row],[Units]]</f>
        <v>#VALUE!</v>
      </c>
      <c r="F433" s="52" t="e">
        <f>Table1[[#This Row],[Engineer''s Estimate (EE)]]</f>
        <v>#VALUE!</v>
      </c>
      <c r="G433" s="53" t="e">
        <f>'Standard Cost Estimate'!$D433*'Standard Cost Estimate'!$F433</f>
        <v>#VALUE!</v>
      </c>
      <c r="H433" s="54" t="e">
        <f>'Standard Cost Estimate'!$G433/G$500</f>
        <v>#VALUE!</v>
      </c>
      <c r="I433" s="52" t="e">
        <f>Table1[[#This Row],[Low Bidder 
or CM/GC]]</f>
        <v>#VALUE!</v>
      </c>
      <c r="J433" s="53" t="e">
        <f>'Standard Cost Estimate'!$I433*'Standard Cost Estimate'!$D433</f>
        <v>#VALUE!</v>
      </c>
      <c r="K433" s="55" t="e">
        <f>'Standard Cost Estimate'!$J433/J$500</f>
        <v>#VALUE!</v>
      </c>
      <c r="L433" s="52" t="e">
        <f>TRIMMEAN(Table1[[#This Row],[Low Bidder 
or CM/GC]:[Bidder 23]],2/COUNT(Table1[[#This Row],[Low Bidder 
or CM/GC]:[Bidder 23]]))</f>
        <v>#VALUE!</v>
      </c>
      <c r="M433" s="53" t="e">
        <f>IF('Standard Cost Estimate'!$D433=0,0,'Standard Cost Estimate'!$D433*'Standard Cost Estimate'!$L433)</f>
        <v>#VALUE!</v>
      </c>
      <c r="N433" s="54" t="e">
        <f>'Standard Cost Estimate'!$M433/M$500</f>
        <v>#VALUE!</v>
      </c>
      <c r="O433" s="78" t="e">
        <f>MIN(Table1[[#This Row],[Low Bidder 
or CM/GC]:[Bidder 23]])*D433</f>
        <v>#VALUE!</v>
      </c>
      <c r="P433" s="65" t="e">
        <f>Table2[[#This Row],[LB
Amount]]</f>
        <v>#VALUE!</v>
      </c>
      <c r="Q433" s="79" t="e">
        <f>MAX(Table1[[#This Row],[Low Bidder 
or CM/GC]:[Bidder 23]])*D433</f>
        <v>#VALUE!</v>
      </c>
      <c r="R433" s="33" t="e">
        <f>('Standard Cost Estimate'!$J433-'Standard Cost Estimate'!$G433)/'Standard Cost Estimate'!$G433</f>
        <v>#VALUE!</v>
      </c>
      <c r="S433" s="32" t="e">
        <f>('Standard Cost Estimate'!$J433-'Standard Cost Estimate'!$M433)/'Standard Cost Estimate'!$M433</f>
        <v>#VALUE!</v>
      </c>
      <c r="T433" s="31" t="e">
        <f>'Standard Cost Estimate'!$J433-'Standard Cost Estimate'!$G433</f>
        <v>#VALUE!</v>
      </c>
      <c r="U433" s="28" t="e">
        <f>RANK('Standard Cost Estimate'!$J433,'Standard Cost Estimate'!$J$3:$J$499)</f>
        <v>#VALUE!</v>
      </c>
      <c r="V433" s="34" t="e">
        <f>LARGE('Standard Cost Estimate'!$J$3:$J$499,COUNT(J$3:'Standard Cost Estimate'!$J433))+IF(ISNUMBER(V432),V432,0)</f>
        <v>#VALUE!</v>
      </c>
      <c r="W433" s="28" t="e">
        <f>IF(V433/J$500&lt;0.8,COUNT(V$3:V433)+1,1)</f>
        <v>#VALUE!</v>
      </c>
      <c r="X433" s="35" t="e">
        <f>IF('Standard Cost Estimate'!$U433&lt;=MAX('Standard Cost Estimate'!$W$3:$W$499),"YES","NO")</f>
        <v>#VALUE!</v>
      </c>
      <c r="Y433" s="36" t="e">
        <f>IF(AND('Standard Cost Estimate'!$X433="YES",OR('Standard Cost Estimate'!$R433&gt;0.2,'Standard Cost Estimate'!$R433&lt;-0.2)),"ANALYZE"," ")</f>
        <v>#VALUE!</v>
      </c>
      <c r="Z433" s="72" t="e">
        <f>IF(AND('Standard Cost Estimate'!$X433="YES",OR('Standard Cost Estimate'!$S433&gt;0.2,'Standard Cost Estimate'!$S433&lt;-0.2)),"ANALYZE"," ")</f>
        <v>#VALUE!</v>
      </c>
      <c r="AA433" s="67" t="e">
        <f>RANK('Standard Cost Estimate'!$G433,'Standard Cost Estimate'!$G$3:$G$499)</f>
        <v>#VALUE!</v>
      </c>
      <c r="AB433" s="68" t="e">
        <f>LARGE('Standard Cost Estimate'!$G$3:$G$499,COUNT(G$3:'Standard Cost Estimate'!$G433))+IF(ISNUMBER(AB432),AB432,0)</f>
        <v>#VALUE!</v>
      </c>
      <c r="AC433" s="67" t="e">
        <f>IF(AB433/G$500&lt;0.8,COUNT(V$3:V433)+1,1)</f>
        <v>#VALUE!</v>
      </c>
      <c r="AD433" s="93" t="e">
        <f>IF('Standard Cost Estimate'!$AA433&lt;=MAX('Standard Cost Estimate'!$AC$3:$AC$499),"YES","NO")</f>
        <v>#VALUE!</v>
      </c>
      <c r="AE433" s="94" t="e">
        <f>IF(AND('Standard Cost Estimate'!$AD433="YES",ABS('Standard Cost Estimate'!$R433)&gt;0.2),"ANALYZE"," ")</f>
        <v>#VALUE!</v>
      </c>
      <c r="AF433" s="77"/>
    </row>
    <row r="434" spans="1:32" ht="15" thickBot="1" x14ac:dyDescent="0.4">
      <c r="A434" s="50" t="e">
        <f>Table1[[#This Row],[Item Line Number]]</f>
        <v>#VALUE!</v>
      </c>
      <c r="B434" s="50" t="e">
        <f>Table1[[#This Row],[Item Number]]</f>
        <v>#VALUE!</v>
      </c>
      <c r="C434" s="51" t="e">
        <f>Table1[[#This Row],[Item Description]]</f>
        <v>#VALUE!</v>
      </c>
      <c r="D434" s="50" t="e">
        <f>Table1[[#This Row],[Quantity]]</f>
        <v>#VALUE!</v>
      </c>
      <c r="E434" s="50" t="e">
        <f>Table1[[#This Row],[Units]]</f>
        <v>#VALUE!</v>
      </c>
      <c r="F434" s="52" t="e">
        <f>Table1[[#This Row],[Engineer''s Estimate (EE)]]</f>
        <v>#VALUE!</v>
      </c>
      <c r="G434" s="53" t="e">
        <f>'Standard Cost Estimate'!$D434*'Standard Cost Estimate'!$F434</f>
        <v>#VALUE!</v>
      </c>
      <c r="H434" s="54" t="e">
        <f>'Standard Cost Estimate'!$G434/G$500</f>
        <v>#VALUE!</v>
      </c>
      <c r="I434" s="52" t="e">
        <f>Table1[[#This Row],[Low Bidder 
or CM/GC]]</f>
        <v>#VALUE!</v>
      </c>
      <c r="J434" s="53" t="e">
        <f>'Standard Cost Estimate'!$I434*'Standard Cost Estimate'!$D434</f>
        <v>#VALUE!</v>
      </c>
      <c r="K434" s="55" t="e">
        <f>'Standard Cost Estimate'!$J434/J$500</f>
        <v>#VALUE!</v>
      </c>
      <c r="L434" s="52" t="e">
        <f>TRIMMEAN(Table1[[#This Row],[Low Bidder 
or CM/GC]:[Bidder 23]],2/COUNT(Table1[[#This Row],[Low Bidder 
or CM/GC]:[Bidder 23]]))</f>
        <v>#VALUE!</v>
      </c>
      <c r="M434" s="53" t="e">
        <f>IF('Standard Cost Estimate'!$D434=0,0,'Standard Cost Estimate'!$D434*'Standard Cost Estimate'!$L434)</f>
        <v>#VALUE!</v>
      </c>
      <c r="N434" s="54" t="e">
        <f>'Standard Cost Estimate'!$M434/M$500</f>
        <v>#VALUE!</v>
      </c>
      <c r="O434" s="78" t="e">
        <f>MIN(Table1[[#This Row],[Low Bidder 
or CM/GC]:[Bidder 23]])*D434</f>
        <v>#VALUE!</v>
      </c>
      <c r="P434" s="65" t="e">
        <f>Table2[[#This Row],[LB
Amount]]</f>
        <v>#VALUE!</v>
      </c>
      <c r="Q434" s="79" t="e">
        <f>MAX(Table1[[#This Row],[Low Bidder 
or CM/GC]:[Bidder 23]])*D434</f>
        <v>#VALUE!</v>
      </c>
      <c r="R434" s="33" t="e">
        <f>('Standard Cost Estimate'!$J434-'Standard Cost Estimate'!$G434)/'Standard Cost Estimate'!$G434</f>
        <v>#VALUE!</v>
      </c>
      <c r="S434" s="32" t="e">
        <f>('Standard Cost Estimate'!$J434-'Standard Cost Estimate'!$M434)/'Standard Cost Estimate'!$M434</f>
        <v>#VALUE!</v>
      </c>
      <c r="T434" s="31" t="e">
        <f>'Standard Cost Estimate'!$J434-'Standard Cost Estimate'!$G434</f>
        <v>#VALUE!</v>
      </c>
      <c r="U434" s="28" t="e">
        <f>RANK('Standard Cost Estimate'!$J434,'Standard Cost Estimate'!$J$3:$J$499)</f>
        <v>#VALUE!</v>
      </c>
      <c r="V434" s="34" t="e">
        <f>LARGE('Standard Cost Estimate'!$J$3:$J$499,COUNT(J$3:'Standard Cost Estimate'!$J434))+IF(ISNUMBER(V433),V433,0)</f>
        <v>#VALUE!</v>
      </c>
      <c r="W434" s="28" t="e">
        <f>IF(V434/J$500&lt;0.8,COUNT(V$3:V434)+1,1)</f>
        <v>#VALUE!</v>
      </c>
      <c r="X434" s="35" t="e">
        <f>IF('Standard Cost Estimate'!$U434&lt;=MAX('Standard Cost Estimate'!$W$3:$W$499),"YES","NO")</f>
        <v>#VALUE!</v>
      </c>
      <c r="Y434" s="36" t="e">
        <f>IF(AND('Standard Cost Estimate'!$X434="YES",OR('Standard Cost Estimate'!$R434&gt;0.2,'Standard Cost Estimate'!$R434&lt;-0.2)),"ANALYZE"," ")</f>
        <v>#VALUE!</v>
      </c>
      <c r="Z434" s="72" t="e">
        <f>IF(AND('Standard Cost Estimate'!$X434="YES",OR('Standard Cost Estimate'!$S434&gt;0.2,'Standard Cost Estimate'!$S434&lt;-0.2)),"ANALYZE"," ")</f>
        <v>#VALUE!</v>
      </c>
      <c r="AA434" s="67" t="e">
        <f>RANK('Standard Cost Estimate'!$G434,'Standard Cost Estimate'!$G$3:$G$499)</f>
        <v>#VALUE!</v>
      </c>
      <c r="AB434" s="68" t="e">
        <f>LARGE('Standard Cost Estimate'!$G$3:$G$499,COUNT(G$3:'Standard Cost Estimate'!$G434))+IF(ISNUMBER(AB433),AB433,0)</f>
        <v>#VALUE!</v>
      </c>
      <c r="AC434" s="67" t="e">
        <f>IF(AB434/G$500&lt;0.8,COUNT(V$3:V434)+1,1)</f>
        <v>#VALUE!</v>
      </c>
      <c r="AD434" s="93" t="e">
        <f>IF('Standard Cost Estimate'!$AA434&lt;=MAX('Standard Cost Estimate'!$AC$3:$AC$499),"YES","NO")</f>
        <v>#VALUE!</v>
      </c>
      <c r="AE434" s="94" t="e">
        <f>IF(AND('Standard Cost Estimate'!$AD434="YES",ABS('Standard Cost Estimate'!$R434)&gt;0.2),"ANALYZE"," ")</f>
        <v>#VALUE!</v>
      </c>
      <c r="AF434" s="77"/>
    </row>
    <row r="435" spans="1:32" ht="15" thickBot="1" x14ac:dyDescent="0.4">
      <c r="A435" s="50" t="e">
        <f>Table1[[#This Row],[Item Line Number]]</f>
        <v>#VALUE!</v>
      </c>
      <c r="B435" s="50" t="e">
        <f>Table1[[#This Row],[Item Number]]</f>
        <v>#VALUE!</v>
      </c>
      <c r="C435" s="51" t="e">
        <f>Table1[[#This Row],[Item Description]]</f>
        <v>#VALUE!</v>
      </c>
      <c r="D435" s="50" t="e">
        <f>Table1[[#This Row],[Quantity]]</f>
        <v>#VALUE!</v>
      </c>
      <c r="E435" s="50" t="e">
        <f>Table1[[#This Row],[Units]]</f>
        <v>#VALUE!</v>
      </c>
      <c r="F435" s="52" t="e">
        <f>Table1[[#This Row],[Engineer''s Estimate (EE)]]</f>
        <v>#VALUE!</v>
      </c>
      <c r="G435" s="53" t="e">
        <f>'Standard Cost Estimate'!$D435*'Standard Cost Estimate'!$F435</f>
        <v>#VALUE!</v>
      </c>
      <c r="H435" s="54" t="e">
        <f>'Standard Cost Estimate'!$G435/G$500</f>
        <v>#VALUE!</v>
      </c>
      <c r="I435" s="52" t="e">
        <f>Table1[[#This Row],[Low Bidder 
or CM/GC]]</f>
        <v>#VALUE!</v>
      </c>
      <c r="J435" s="53" t="e">
        <f>'Standard Cost Estimate'!$I435*'Standard Cost Estimate'!$D435</f>
        <v>#VALUE!</v>
      </c>
      <c r="K435" s="55" t="e">
        <f>'Standard Cost Estimate'!$J435/J$500</f>
        <v>#VALUE!</v>
      </c>
      <c r="L435" s="52" t="e">
        <f>TRIMMEAN(Table1[[#This Row],[Low Bidder 
or CM/GC]:[Bidder 23]],2/COUNT(Table1[[#This Row],[Low Bidder 
or CM/GC]:[Bidder 23]]))</f>
        <v>#VALUE!</v>
      </c>
      <c r="M435" s="53" t="e">
        <f>IF('Standard Cost Estimate'!$D435=0,0,'Standard Cost Estimate'!$D435*'Standard Cost Estimate'!$L435)</f>
        <v>#VALUE!</v>
      </c>
      <c r="N435" s="54" t="e">
        <f>'Standard Cost Estimate'!$M435/M$500</f>
        <v>#VALUE!</v>
      </c>
      <c r="O435" s="78" t="e">
        <f>MIN(Table1[[#This Row],[Low Bidder 
or CM/GC]:[Bidder 23]])*D435</f>
        <v>#VALUE!</v>
      </c>
      <c r="P435" s="65" t="e">
        <f>Table2[[#This Row],[LB
Amount]]</f>
        <v>#VALUE!</v>
      </c>
      <c r="Q435" s="79" t="e">
        <f>MAX(Table1[[#This Row],[Low Bidder 
or CM/GC]:[Bidder 23]])*D435</f>
        <v>#VALUE!</v>
      </c>
      <c r="R435" s="33" t="e">
        <f>('Standard Cost Estimate'!$J435-'Standard Cost Estimate'!$G435)/'Standard Cost Estimate'!$G435</f>
        <v>#VALUE!</v>
      </c>
      <c r="S435" s="32" t="e">
        <f>('Standard Cost Estimate'!$J435-'Standard Cost Estimate'!$M435)/'Standard Cost Estimate'!$M435</f>
        <v>#VALUE!</v>
      </c>
      <c r="T435" s="31" t="e">
        <f>'Standard Cost Estimate'!$J435-'Standard Cost Estimate'!$G435</f>
        <v>#VALUE!</v>
      </c>
      <c r="U435" s="28" t="e">
        <f>RANK('Standard Cost Estimate'!$J435,'Standard Cost Estimate'!$J$3:$J$499)</f>
        <v>#VALUE!</v>
      </c>
      <c r="V435" s="34" t="e">
        <f>LARGE('Standard Cost Estimate'!$J$3:$J$499,COUNT(J$3:'Standard Cost Estimate'!$J435))+IF(ISNUMBER(V434),V434,0)</f>
        <v>#VALUE!</v>
      </c>
      <c r="W435" s="28" t="e">
        <f>IF(V435/J$500&lt;0.8,COUNT(V$3:V435)+1,1)</f>
        <v>#VALUE!</v>
      </c>
      <c r="X435" s="35" t="e">
        <f>IF('Standard Cost Estimate'!$U435&lt;=MAX('Standard Cost Estimate'!$W$3:$W$499),"YES","NO")</f>
        <v>#VALUE!</v>
      </c>
      <c r="Y435" s="36" t="e">
        <f>IF(AND('Standard Cost Estimate'!$X435="YES",OR('Standard Cost Estimate'!$R435&gt;0.2,'Standard Cost Estimate'!$R435&lt;-0.2)),"ANALYZE"," ")</f>
        <v>#VALUE!</v>
      </c>
      <c r="Z435" s="72" t="e">
        <f>IF(AND('Standard Cost Estimate'!$X435="YES",OR('Standard Cost Estimate'!$S435&gt;0.2,'Standard Cost Estimate'!$S435&lt;-0.2)),"ANALYZE"," ")</f>
        <v>#VALUE!</v>
      </c>
      <c r="AA435" s="67" t="e">
        <f>RANK('Standard Cost Estimate'!$G435,'Standard Cost Estimate'!$G$3:$G$499)</f>
        <v>#VALUE!</v>
      </c>
      <c r="AB435" s="68" t="e">
        <f>LARGE('Standard Cost Estimate'!$G$3:$G$499,COUNT(G$3:'Standard Cost Estimate'!$G435))+IF(ISNUMBER(AB434),AB434,0)</f>
        <v>#VALUE!</v>
      </c>
      <c r="AC435" s="67" t="e">
        <f>IF(AB435/G$500&lt;0.8,COUNT(V$3:V435)+1,1)</f>
        <v>#VALUE!</v>
      </c>
      <c r="AD435" s="93" t="e">
        <f>IF('Standard Cost Estimate'!$AA435&lt;=MAX('Standard Cost Estimate'!$AC$3:$AC$499),"YES","NO")</f>
        <v>#VALUE!</v>
      </c>
      <c r="AE435" s="94" t="e">
        <f>IF(AND('Standard Cost Estimate'!$AD435="YES",ABS('Standard Cost Estimate'!$R435)&gt;0.2),"ANALYZE"," ")</f>
        <v>#VALUE!</v>
      </c>
      <c r="AF435" s="77"/>
    </row>
    <row r="436" spans="1:32" ht="15" thickBot="1" x14ac:dyDescent="0.4">
      <c r="A436" s="50" t="e">
        <f>Table1[[#This Row],[Item Line Number]]</f>
        <v>#VALUE!</v>
      </c>
      <c r="B436" s="50" t="e">
        <f>Table1[[#This Row],[Item Number]]</f>
        <v>#VALUE!</v>
      </c>
      <c r="C436" s="51" t="e">
        <f>Table1[[#This Row],[Item Description]]</f>
        <v>#VALUE!</v>
      </c>
      <c r="D436" s="50" t="e">
        <f>Table1[[#This Row],[Quantity]]</f>
        <v>#VALUE!</v>
      </c>
      <c r="E436" s="50" t="e">
        <f>Table1[[#This Row],[Units]]</f>
        <v>#VALUE!</v>
      </c>
      <c r="F436" s="52" t="e">
        <f>Table1[[#This Row],[Engineer''s Estimate (EE)]]</f>
        <v>#VALUE!</v>
      </c>
      <c r="G436" s="53" t="e">
        <f>'Standard Cost Estimate'!$D436*'Standard Cost Estimate'!$F436</f>
        <v>#VALUE!</v>
      </c>
      <c r="H436" s="54" t="e">
        <f>'Standard Cost Estimate'!$G436/G$500</f>
        <v>#VALUE!</v>
      </c>
      <c r="I436" s="52" t="e">
        <f>Table1[[#This Row],[Low Bidder 
or CM/GC]]</f>
        <v>#VALUE!</v>
      </c>
      <c r="J436" s="53" t="e">
        <f>'Standard Cost Estimate'!$I436*'Standard Cost Estimate'!$D436</f>
        <v>#VALUE!</v>
      </c>
      <c r="K436" s="55" t="e">
        <f>'Standard Cost Estimate'!$J436/J$500</f>
        <v>#VALUE!</v>
      </c>
      <c r="L436" s="52" t="e">
        <f>TRIMMEAN(Table1[[#This Row],[Low Bidder 
or CM/GC]:[Bidder 23]],2/COUNT(Table1[[#This Row],[Low Bidder 
or CM/GC]:[Bidder 23]]))</f>
        <v>#VALUE!</v>
      </c>
      <c r="M436" s="53" t="e">
        <f>IF('Standard Cost Estimate'!$D436=0,0,'Standard Cost Estimate'!$D436*'Standard Cost Estimate'!$L436)</f>
        <v>#VALUE!</v>
      </c>
      <c r="N436" s="54" t="e">
        <f>'Standard Cost Estimate'!$M436/M$500</f>
        <v>#VALUE!</v>
      </c>
      <c r="O436" s="78" t="e">
        <f>MIN(Table1[[#This Row],[Low Bidder 
or CM/GC]:[Bidder 23]])*D436</f>
        <v>#VALUE!</v>
      </c>
      <c r="P436" s="65" t="e">
        <f>Table2[[#This Row],[LB
Amount]]</f>
        <v>#VALUE!</v>
      </c>
      <c r="Q436" s="79" t="e">
        <f>MAX(Table1[[#This Row],[Low Bidder 
or CM/GC]:[Bidder 23]])*D436</f>
        <v>#VALUE!</v>
      </c>
      <c r="R436" s="33" t="e">
        <f>('Standard Cost Estimate'!$J436-'Standard Cost Estimate'!$G436)/'Standard Cost Estimate'!$G436</f>
        <v>#VALUE!</v>
      </c>
      <c r="S436" s="32" t="e">
        <f>('Standard Cost Estimate'!$J436-'Standard Cost Estimate'!$M436)/'Standard Cost Estimate'!$M436</f>
        <v>#VALUE!</v>
      </c>
      <c r="T436" s="31" t="e">
        <f>'Standard Cost Estimate'!$J436-'Standard Cost Estimate'!$G436</f>
        <v>#VALUE!</v>
      </c>
      <c r="U436" s="28" t="e">
        <f>RANK('Standard Cost Estimate'!$J436,'Standard Cost Estimate'!$J$3:$J$499)</f>
        <v>#VALUE!</v>
      </c>
      <c r="V436" s="34" t="e">
        <f>LARGE('Standard Cost Estimate'!$J$3:$J$499,COUNT(J$3:'Standard Cost Estimate'!$J436))+IF(ISNUMBER(V435),V435,0)</f>
        <v>#VALUE!</v>
      </c>
      <c r="W436" s="28" t="e">
        <f>IF(V436/J$500&lt;0.8,COUNT(V$3:V436)+1,1)</f>
        <v>#VALUE!</v>
      </c>
      <c r="X436" s="35" t="e">
        <f>IF('Standard Cost Estimate'!$U436&lt;=MAX('Standard Cost Estimate'!$W$3:$W$499),"YES","NO")</f>
        <v>#VALUE!</v>
      </c>
      <c r="Y436" s="36" t="e">
        <f>IF(AND('Standard Cost Estimate'!$X436="YES",OR('Standard Cost Estimate'!$R436&gt;0.2,'Standard Cost Estimate'!$R436&lt;-0.2)),"ANALYZE"," ")</f>
        <v>#VALUE!</v>
      </c>
      <c r="Z436" s="72" t="e">
        <f>IF(AND('Standard Cost Estimate'!$X436="YES",OR('Standard Cost Estimate'!$S436&gt;0.2,'Standard Cost Estimate'!$S436&lt;-0.2)),"ANALYZE"," ")</f>
        <v>#VALUE!</v>
      </c>
      <c r="AA436" s="67" t="e">
        <f>RANK('Standard Cost Estimate'!$G436,'Standard Cost Estimate'!$G$3:$G$499)</f>
        <v>#VALUE!</v>
      </c>
      <c r="AB436" s="68" t="e">
        <f>LARGE('Standard Cost Estimate'!$G$3:$G$499,COUNT(G$3:'Standard Cost Estimate'!$G436))+IF(ISNUMBER(AB435),AB435,0)</f>
        <v>#VALUE!</v>
      </c>
      <c r="AC436" s="67" t="e">
        <f>IF(AB436/G$500&lt;0.8,COUNT(V$3:V436)+1,1)</f>
        <v>#VALUE!</v>
      </c>
      <c r="AD436" s="93" t="e">
        <f>IF('Standard Cost Estimate'!$AA436&lt;=MAX('Standard Cost Estimate'!$AC$3:$AC$499),"YES","NO")</f>
        <v>#VALUE!</v>
      </c>
      <c r="AE436" s="94" t="e">
        <f>IF(AND('Standard Cost Estimate'!$AD436="YES",ABS('Standard Cost Estimate'!$R436)&gt;0.2),"ANALYZE"," ")</f>
        <v>#VALUE!</v>
      </c>
      <c r="AF436" s="77"/>
    </row>
    <row r="437" spans="1:32" ht="15" thickBot="1" x14ac:dyDescent="0.4">
      <c r="A437" s="50" t="e">
        <f>Table1[[#This Row],[Item Line Number]]</f>
        <v>#VALUE!</v>
      </c>
      <c r="B437" s="50" t="e">
        <f>Table1[[#This Row],[Item Number]]</f>
        <v>#VALUE!</v>
      </c>
      <c r="C437" s="51" t="e">
        <f>Table1[[#This Row],[Item Description]]</f>
        <v>#VALUE!</v>
      </c>
      <c r="D437" s="50" t="e">
        <f>Table1[[#This Row],[Quantity]]</f>
        <v>#VALUE!</v>
      </c>
      <c r="E437" s="50" t="e">
        <f>Table1[[#This Row],[Units]]</f>
        <v>#VALUE!</v>
      </c>
      <c r="F437" s="52" t="e">
        <f>Table1[[#This Row],[Engineer''s Estimate (EE)]]</f>
        <v>#VALUE!</v>
      </c>
      <c r="G437" s="53" t="e">
        <f>'Standard Cost Estimate'!$D437*'Standard Cost Estimate'!$F437</f>
        <v>#VALUE!</v>
      </c>
      <c r="H437" s="54" t="e">
        <f>'Standard Cost Estimate'!$G437/G$500</f>
        <v>#VALUE!</v>
      </c>
      <c r="I437" s="52" t="e">
        <f>Table1[[#This Row],[Low Bidder 
or CM/GC]]</f>
        <v>#VALUE!</v>
      </c>
      <c r="J437" s="53" t="e">
        <f>'Standard Cost Estimate'!$I437*'Standard Cost Estimate'!$D437</f>
        <v>#VALUE!</v>
      </c>
      <c r="K437" s="55" t="e">
        <f>'Standard Cost Estimate'!$J437/J$500</f>
        <v>#VALUE!</v>
      </c>
      <c r="L437" s="52" t="e">
        <f>TRIMMEAN(Table1[[#This Row],[Low Bidder 
or CM/GC]:[Bidder 23]],2/COUNT(Table1[[#This Row],[Low Bidder 
or CM/GC]:[Bidder 23]]))</f>
        <v>#VALUE!</v>
      </c>
      <c r="M437" s="53" t="e">
        <f>IF('Standard Cost Estimate'!$D437=0,0,'Standard Cost Estimate'!$D437*'Standard Cost Estimate'!$L437)</f>
        <v>#VALUE!</v>
      </c>
      <c r="N437" s="54" t="e">
        <f>'Standard Cost Estimate'!$M437/M$500</f>
        <v>#VALUE!</v>
      </c>
      <c r="O437" s="78" t="e">
        <f>MIN(Table1[[#This Row],[Low Bidder 
or CM/GC]:[Bidder 23]])*D437</f>
        <v>#VALUE!</v>
      </c>
      <c r="P437" s="65" t="e">
        <f>Table2[[#This Row],[LB
Amount]]</f>
        <v>#VALUE!</v>
      </c>
      <c r="Q437" s="79" t="e">
        <f>MAX(Table1[[#This Row],[Low Bidder 
or CM/GC]:[Bidder 23]])*D437</f>
        <v>#VALUE!</v>
      </c>
      <c r="R437" s="33" t="e">
        <f>('Standard Cost Estimate'!$J437-'Standard Cost Estimate'!$G437)/'Standard Cost Estimate'!$G437</f>
        <v>#VALUE!</v>
      </c>
      <c r="S437" s="32" t="e">
        <f>('Standard Cost Estimate'!$J437-'Standard Cost Estimate'!$M437)/'Standard Cost Estimate'!$M437</f>
        <v>#VALUE!</v>
      </c>
      <c r="T437" s="31" t="e">
        <f>'Standard Cost Estimate'!$J437-'Standard Cost Estimate'!$G437</f>
        <v>#VALUE!</v>
      </c>
      <c r="U437" s="28" t="e">
        <f>RANK('Standard Cost Estimate'!$J437,'Standard Cost Estimate'!$J$3:$J$499)</f>
        <v>#VALUE!</v>
      </c>
      <c r="V437" s="34" t="e">
        <f>LARGE('Standard Cost Estimate'!$J$3:$J$499,COUNT(J$3:'Standard Cost Estimate'!$J437))+IF(ISNUMBER(V436),V436,0)</f>
        <v>#VALUE!</v>
      </c>
      <c r="W437" s="28" t="e">
        <f>IF(V437/J$500&lt;0.8,COUNT(V$3:V437)+1,1)</f>
        <v>#VALUE!</v>
      </c>
      <c r="X437" s="35" t="e">
        <f>IF('Standard Cost Estimate'!$U437&lt;=MAX('Standard Cost Estimate'!$W$3:$W$499),"YES","NO")</f>
        <v>#VALUE!</v>
      </c>
      <c r="Y437" s="36" t="e">
        <f>IF(AND('Standard Cost Estimate'!$X437="YES",OR('Standard Cost Estimate'!$R437&gt;0.2,'Standard Cost Estimate'!$R437&lt;-0.2)),"ANALYZE"," ")</f>
        <v>#VALUE!</v>
      </c>
      <c r="Z437" s="72" t="e">
        <f>IF(AND('Standard Cost Estimate'!$X437="YES",OR('Standard Cost Estimate'!$S437&gt;0.2,'Standard Cost Estimate'!$S437&lt;-0.2)),"ANALYZE"," ")</f>
        <v>#VALUE!</v>
      </c>
      <c r="AA437" s="67" t="e">
        <f>RANK('Standard Cost Estimate'!$G437,'Standard Cost Estimate'!$G$3:$G$499)</f>
        <v>#VALUE!</v>
      </c>
      <c r="AB437" s="68" t="e">
        <f>LARGE('Standard Cost Estimate'!$G$3:$G$499,COUNT(G$3:'Standard Cost Estimate'!$G437))+IF(ISNUMBER(AB436),AB436,0)</f>
        <v>#VALUE!</v>
      </c>
      <c r="AC437" s="67" t="e">
        <f>IF(AB437/G$500&lt;0.8,COUNT(V$3:V437)+1,1)</f>
        <v>#VALUE!</v>
      </c>
      <c r="AD437" s="93" t="e">
        <f>IF('Standard Cost Estimate'!$AA437&lt;=MAX('Standard Cost Estimate'!$AC$3:$AC$499),"YES","NO")</f>
        <v>#VALUE!</v>
      </c>
      <c r="AE437" s="94" t="e">
        <f>IF(AND('Standard Cost Estimate'!$AD437="YES",ABS('Standard Cost Estimate'!$R437)&gt;0.2),"ANALYZE"," ")</f>
        <v>#VALUE!</v>
      </c>
      <c r="AF437" s="77"/>
    </row>
    <row r="438" spans="1:32" ht="15" thickBot="1" x14ac:dyDescent="0.4">
      <c r="A438" s="50" t="e">
        <f>Table1[[#This Row],[Item Line Number]]</f>
        <v>#VALUE!</v>
      </c>
      <c r="B438" s="50" t="e">
        <f>Table1[[#This Row],[Item Number]]</f>
        <v>#VALUE!</v>
      </c>
      <c r="C438" s="51" t="e">
        <f>Table1[[#This Row],[Item Description]]</f>
        <v>#VALUE!</v>
      </c>
      <c r="D438" s="50" t="e">
        <f>Table1[[#This Row],[Quantity]]</f>
        <v>#VALUE!</v>
      </c>
      <c r="E438" s="50" t="e">
        <f>Table1[[#This Row],[Units]]</f>
        <v>#VALUE!</v>
      </c>
      <c r="F438" s="52" t="e">
        <f>Table1[[#This Row],[Engineer''s Estimate (EE)]]</f>
        <v>#VALUE!</v>
      </c>
      <c r="G438" s="53" t="e">
        <f>'Standard Cost Estimate'!$D438*'Standard Cost Estimate'!$F438</f>
        <v>#VALUE!</v>
      </c>
      <c r="H438" s="54" t="e">
        <f>'Standard Cost Estimate'!$G438/G$500</f>
        <v>#VALUE!</v>
      </c>
      <c r="I438" s="52" t="e">
        <f>Table1[[#This Row],[Low Bidder 
or CM/GC]]</f>
        <v>#VALUE!</v>
      </c>
      <c r="J438" s="53" t="e">
        <f>'Standard Cost Estimate'!$I438*'Standard Cost Estimate'!$D438</f>
        <v>#VALUE!</v>
      </c>
      <c r="K438" s="55" t="e">
        <f>'Standard Cost Estimate'!$J438/J$500</f>
        <v>#VALUE!</v>
      </c>
      <c r="L438" s="52" t="e">
        <f>TRIMMEAN(Table1[[#This Row],[Low Bidder 
or CM/GC]:[Bidder 23]],2/COUNT(Table1[[#This Row],[Low Bidder 
or CM/GC]:[Bidder 23]]))</f>
        <v>#VALUE!</v>
      </c>
      <c r="M438" s="53" t="e">
        <f>IF('Standard Cost Estimate'!$D438=0,0,'Standard Cost Estimate'!$D438*'Standard Cost Estimate'!$L438)</f>
        <v>#VALUE!</v>
      </c>
      <c r="N438" s="54" t="e">
        <f>'Standard Cost Estimate'!$M438/M$500</f>
        <v>#VALUE!</v>
      </c>
      <c r="O438" s="78" t="e">
        <f>MIN(Table1[[#This Row],[Low Bidder 
or CM/GC]:[Bidder 23]])*D438</f>
        <v>#VALUE!</v>
      </c>
      <c r="P438" s="65" t="e">
        <f>Table2[[#This Row],[LB
Amount]]</f>
        <v>#VALUE!</v>
      </c>
      <c r="Q438" s="79" t="e">
        <f>MAX(Table1[[#This Row],[Low Bidder 
or CM/GC]:[Bidder 23]])*D438</f>
        <v>#VALUE!</v>
      </c>
      <c r="R438" s="33" t="e">
        <f>('Standard Cost Estimate'!$J438-'Standard Cost Estimate'!$G438)/'Standard Cost Estimate'!$G438</f>
        <v>#VALUE!</v>
      </c>
      <c r="S438" s="32" t="e">
        <f>('Standard Cost Estimate'!$J438-'Standard Cost Estimate'!$M438)/'Standard Cost Estimate'!$M438</f>
        <v>#VALUE!</v>
      </c>
      <c r="T438" s="31" t="e">
        <f>'Standard Cost Estimate'!$J438-'Standard Cost Estimate'!$G438</f>
        <v>#VALUE!</v>
      </c>
      <c r="U438" s="28" t="e">
        <f>RANK('Standard Cost Estimate'!$J438,'Standard Cost Estimate'!$J$3:$J$499)</f>
        <v>#VALUE!</v>
      </c>
      <c r="V438" s="34" t="e">
        <f>LARGE('Standard Cost Estimate'!$J$3:$J$499,COUNT(J$3:'Standard Cost Estimate'!$J438))+IF(ISNUMBER(V437),V437,0)</f>
        <v>#VALUE!</v>
      </c>
      <c r="W438" s="28" t="e">
        <f>IF(V438/J$500&lt;0.8,COUNT(V$3:V438)+1,1)</f>
        <v>#VALUE!</v>
      </c>
      <c r="X438" s="35" t="e">
        <f>IF('Standard Cost Estimate'!$U438&lt;=MAX('Standard Cost Estimate'!$W$3:$W$499),"YES","NO")</f>
        <v>#VALUE!</v>
      </c>
      <c r="Y438" s="36" t="e">
        <f>IF(AND('Standard Cost Estimate'!$X438="YES",OR('Standard Cost Estimate'!$R438&gt;0.2,'Standard Cost Estimate'!$R438&lt;-0.2)),"ANALYZE"," ")</f>
        <v>#VALUE!</v>
      </c>
      <c r="Z438" s="72" t="e">
        <f>IF(AND('Standard Cost Estimate'!$X438="YES",OR('Standard Cost Estimate'!$S438&gt;0.2,'Standard Cost Estimate'!$S438&lt;-0.2)),"ANALYZE"," ")</f>
        <v>#VALUE!</v>
      </c>
      <c r="AA438" s="67" t="e">
        <f>RANK('Standard Cost Estimate'!$G438,'Standard Cost Estimate'!$G$3:$G$499)</f>
        <v>#VALUE!</v>
      </c>
      <c r="AB438" s="68" t="e">
        <f>LARGE('Standard Cost Estimate'!$G$3:$G$499,COUNT(G$3:'Standard Cost Estimate'!$G438))+IF(ISNUMBER(AB437),AB437,0)</f>
        <v>#VALUE!</v>
      </c>
      <c r="AC438" s="67" t="e">
        <f>IF(AB438/G$500&lt;0.8,COUNT(V$3:V438)+1,1)</f>
        <v>#VALUE!</v>
      </c>
      <c r="AD438" s="93" t="e">
        <f>IF('Standard Cost Estimate'!$AA438&lt;=MAX('Standard Cost Estimate'!$AC$3:$AC$499),"YES","NO")</f>
        <v>#VALUE!</v>
      </c>
      <c r="AE438" s="94" t="e">
        <f>IF(AND('Standard Cost Estimate'!$AD438="YES",ABS('Standard Cost Estimate'!$R438)&gt;0.2),"ANALYZE"," ")</f>
        <v>#VALUE!</v>
      </c>
      <c r="AF438" s="77"/>
    </row>
    <row r="439" spans="1:32" ht="15" thickBot="1" x14ac:dyDescent="0.4">
      <c r="A439" s="50" t="e">
        <f>Table1[[#This Row],[Item Line Number]]</f>
        <v>#VALUE!</v>
      </c>
      <c r="B439" s="50" t="e">
        <f>Table1[[#This Row],[Item Number]]</f>
        <v>#VALUE!</v>
      </c>
      <c r="C439" s="51" t="e">
        <f>Table1[[#This Row],[Item Description]]</f>
        <v>#VALUE!</v>
      </c>
      <c r="D439" s="50" t="e">
        <f>Table1[[#This Row],[Quantity]]</f>
        <v>#VALUE!</v>
      </c>
      <c r="E439" s="50" t="e">
        <f>Table1[[#This Row],[Units]]</f>
        <v>#VALUE!</v>
      </c>
      <c r="F439" s="52" t="e">
        <f>Table1[[#This Row],[Engineer''s Estimate (EE)]]</f>
        <v>#VALUE!</v>
      </c>
      <c r="G439" s="53" t="e">
        <f>'Standard Cost Estimate'!$D439*'Standard Cost Estimate'!$F439</f>
        <v>#VALUE!</v>
      </c>
      <c r="H439" s="54" t="e">
        <f>'Standard Cost Estimate'!$G439/G$500</f>
        <v>#VALUE!</v>
      </c>
      <c r="I439" s="52" t="e">
        <f>Table1[[#This Row],[Low Bidder 
or CM/GC]]</f>
        <v>#VALUE!</v>
      </c>
      <c r="J439" s="53" t="e">
        <f>'Standard Cost Estimate'!$I439*'Standard Cost Estimate'!$D439</f>
        <v>#VALUE!</v>
      </c>
      <c r="K439" s="55" t="e">
        <f>'Standard Cost Estimate'!$J439/J$500</f>
        <v>#VALUE!</v>
      </c>
      <c r="L439" s="52" t="e">
        <f>TRIMMEAN(Table1[[#This Row],[Low Bidder 
or CM/GC]:[Bidder 23]],2/COUNT(Table1[[#This Row],[Low Bidder 
or CM/GC]:[Bidder 23]]))</f>
        <v>#VALUE!</v>
      </c>
      <c r="M439" s="53" t="e">
        <f>IF('Standard Cost Estimate'!$D439=0,0,'Standard Cost Estimate'!$D439*'Standard Cost Estimate'!$L439)</f>
        <v>#VALUE!</v>
      </c>
      <c r="N439" s="54" t="e">
        <f>'Standard Cost Estimate'!$M439/M$500</f>
        <v>#VALUE!</v>
      </c>
      <c r="O439" s="78" t="e">
        <f>MIN(Table1[[#This Row],[Low Bidder 
or CM/GC]:[Bidder 23]])*D439</f>
        <v>#VALUE!</v>
      </c>
      <c r="P439" s="65" t="e">
        <f>Table2[[#This Row],[LB
Amount]]</f>
        <v>#VALUE!</v>
      </c>
      <c r="Q439" s="79" t="e">
        <f>MAX(Table1[[#This Row],[Low Bidder 
or CM/GC]:[Bidder 23]])*D439</f>
        <v>#VALUE!</v>
      </c>
      <c r="R439" s="33" t="e">
        <f>('Standard Cost Estimate'!$J439-'Standard Cost Estimate'!$G439)/'Standard Cost Estimate'!$G439</f>
        <v>#VALUE!</v>
      </c>
      <c r="S439" s="32" t="e">
        <f>('Standard Cost Estimate'!$J439-'Standard Cost Estimate'!$M439)/'Standard Cost Estimate'!$M439</f>
        <v>#VALUE!</v>
      </c>
      <c r="T439" s="31" t="e">
        <f>'Standard Cost Estimate'!$J439-'Standard Cost Estimate'!$G439</f>
        <v>#VALUE!</v>
      </c>
      <c r="U439" s="28" t="e">
        <f>RANK('Standard Cost Estimate'!$J439,'Standard Cost Estimate'!$J$3:$J$499)</f>
        <v>#VALUE!</v>
      </c>
      <c r="V439" s="34" t="e">
        <f>LARGE('Standard Cost Estimate'!$J$3:$J$499,COUNT(J$3:'Standard Cost Estimate'!$J439))+IF(ISNUMBER(V438),V438,0)</f>
        <v>#VALUE!</v>
      </c>
      <c r="W439" s="28" t="e">
        <f>IF(V439/J$500&lt;0.8,COUNT(V$3:V439)+1,1)</f>
        <v>#VALUE!</v>
      </c>
      <c r="X439" s="35" t="e">
        <f>IF('Standard Cost Estimate'!$U439&lt;=MAX('Standard Cost Estimate'!$W$3:$W$499),"YES","NO")</f>
        <v>#VALUE!</v>
      </c>
      <c r="Y439" s="36" t="e">
        <f>IF(AND('Standard Cost Estimate'!$X439="YES",OR('Standard Cost Estimate'!$R439&gt;0.2,'Standard Cost Estimate'!$R439&lt;-0.2)),"ANALYZE"," ")</f>
        <v>#VALUE!</v>
      </c>
      <c r="Z439" s="72" t="e">
        <f>IF(AND('Standard Cost Estimate'!$X439="YES",OR('Standard Cost Estimate'!$S439&gt;0.2,'Standard Cost Estimate'!$S439&lt;-0.2)),"ANALYZE"," ")</f>
        <v>#VALUE!</v>
      </c>
      <c r="AA439" s="67" t="e">
        <f>RANK('Standard Cost Estimate'!$G439,'Standard Cost Estimate'!$G$3:$G$499)</f>
        <v>#VALUE!</v>
      </c>
      <c r="AB439" s="68" t="e">
        <f>LARGE('Standard Cost Estimate'!$G$3:$G$499,COUNT(G$3:'Standard Cost Estimate'!$G439))+IF(ISNUMBER(AB438),AB438,0)</f>
        <v>#VALUE!</v>
      </c>
      <c r="AC439" s="67" t="e">
        <f>IF(AB439/G$500&lt;0.8,COUNT(V$3:V439)+1,1)</f>
        <v>#VALUE!</v>
      </c>
      <c r="AD439" s="93" t="e">
        <f>IF('Standard Cost Estimate'!$AA439&lt;=MAX('Standard Cost Estimate'!$AC$3:$AC$499),"YES","NO")</f>
        <v>#VALUE!</v>
      </c>
      <c r="AE439" s="94" t="e">
        <f>IF(AND('Standard Cost Estimate'!$AD439="YES",ABS('Standard Cost Estimate'!$R439)&gt;0.2),"ANALYZE"," ")</f>
        <v>#VALUE!</v>
      </c>
      <c r="AF439" s="77"/>
    </row>
    <row r="440" spans="1:32" ht="15" thickBot="1" x14ac:dyDescent="0.4">
      <c r="A440" s="50" t="e">
        <f>Table1[[#This Row],[Item Line Number]]</f>
        <v>#VALUE!</v>
      </c>
      <c r="B440" s="50" t="e">
        <f>Table1[[#This Row],[Item Number]]</f>
        <v>#VALUE!</v>
      </c>
      <c r="C440" s="51" t="e">
        <f>Table1[[#This Row],[Item Description]]</f>
        <v>#VALUE!</v>
      </c>
      <c r="D440" s="50" t="e">
        <f>Table1[[#This Row],[Quantity]]</f>
        <v>#VALUE!</v>
      </c>
      <c r="E440" s="50" t="e">
        <f>Table1[[#This Row],[Units]]</f>
        <v>#VALUE!</v>
      </c>
      <c r="F440" s="52" t="e">
        <f>Table1[[#This Row],[Engineer''s Estimate (EE)]]</f>
        <v>#VALUE!</v>
      </c>
      <c r="G440" s="53" t="e">
        <f>'Standard Cost Estimate'!$D440*'Standard Cost Estimate'!$F440</f>
        <v>#VALUE!</v>
      </c>
      <c r="H440" s="54" t="e">
        <f>'Standard Cost Estimate'!$G440/G$500</f>
        <v>#VALUE!</v>
      </c>
      <c r="I440" s="52" t="e">
        <f>Table1[[#This Row],[Low Bidder 
or CM/GC]]</f>
        <v>#VALUE!</v>
      </c>
      <c r="J440" s="53" t="e">
        <f>'Standard Cost Estimate'!$I440*'Standard Cost Estimate'!$D440</f>
        <v>#VALUE!</v>
      </c>
      <c r="K440" s="55" t="e">
        <f>'Standard Cost Estimate'!$J440/J$500</f>
        <v>#VALUE!</v>
      </c>
      <c r="L440" s="52" t="e">
        <f>TRIMMEAN(Table1[[#This Row],[Low Bidder 
or CM/GC]:[Bidder 23]],2/COUNT(Table1[[#This Row],[Low Bidder 
or CM/GC]:[Bidder 23]]))</f>
        <v>#VALUE!</v>
      </c>
      <c r="M440" s="53" t="e">
        <f>IF('Standard Cost Estimate'!$D440=0,0,'Standard Cost Estimate'!$D440*'Standard Cost Estimate'!$L440)</f>
        <v>#VALUE!</v>
      </c>
      <c r="N440" s="54" t="e">
        <f>'Standard Cost Estimate'!$M440/M$500</f>
        <v>#VALUE!</v>
      </c>
      <c r="O440" s="78" t="e">
        <f>MIN(Table1[[#This Row],[Low Bidder 
or CM/GC]:[Bidder 23]])*D440</f>
        <v>#VALUE!</v>
      </c>
      <c r="P440" s="65" t="e">
        <f>Table2[[#This Row],[LB
Amount]]</f>
        <v>#VALUE!</v>
      </c>
      <c r="Q440" s="79" t="e">
        <f>MAX(Table1[[#This Row],[Low Bidder 
or CM/GC]:[Bidder 23]])*D440</f>
        <v>#VALUE!</v>
      </c>
      <c r="R440" s="33" t="e">
        <f>('Standard Cost Estimate'!$J440-'Standard Cost Estimate'!$G440)/'Standard Cost Estimate'!$G440</f>
        <v>#VALUE!</v>
      </c>
      <c r="S440" s="32" t="e">
        <f>('Standard Cost Estimate'!$J440-'Standard Cost Estimate'!$M440)/'Standard Cost Estimate'!$M440</f>
        <v>#VALUE!</v>
      </c>
      <c r="T440" s="31" t="e">
        <f>'Standard Cost Estimate'!$J440-'Standard Cost Estimate'!$G440</f>
        <v>#VALUE!</v>
      </c>
      <c r="U440" s="28" t="e">
        <f>RANK('Standard Cost Estimate'!$J440,'Standard Cost Estimate'!$J$3:$J$499)</f>
        <v>#VALUE!</v>
      </c>
      <c r="V440" s="34" t="e">
        <f>LARGE('Standard Cost Estimate'!$J$3:$J$499,COUNT(J$3:'Standard Cost Estimate'!$J440))+IF(ISNUMBER(V439),V439,0)</f>
        <v>#VALUE!</v>
      </c>
      <c r="W440" s="28" t="e">
        <f>IF(V440/J$500&lt;0.8,COUNT(V$3:V440)+1,1)</f>
        <v>#VALUE!</v>
      </c>
      <c r="X440" s="35" t="e">
        <f>IF('Standard Cost Estimate'!$U440&lt;=MAX('Standard Cost Estimate'!$W$3:$W$499),"YES","NO")</f>
        <v>#VALUE!</v>
      </c>
      <c r="Y440" s="36" t="e">
        <f>IF(AND('Standard Cost Estimate'!$X440="YES",OR('Standard Cost Estimate'!$R440&gt;0.2,'Standard Cost Estimate'!$R440&lt;-0.2)),"ANALYZE"," ")</f>
        <v>#VALUE!</v>
      </c>
      <c r="Z440" s="72" t="e">
        <f>IF(AND('Standard Cost Estimate'!$X440="YES",OR('Standard Cost Estimate'!$S440&gt;0.2,'Standard Cost Estimate'!$S440&lt;-0.2)),"ANALYZE"," ")</f>
        <v>#VALUE!</v>
      </c>
      <c r="AA440" s="67" t="e">
        <f>RANK('Standard Cost Estimate'!$G440,'Standard Cost Estimate'!$G$3:$G$499)</f>
        <v>#VALUE!</v>
      </c>
      <c r="AB440" s="68" t="e">
        <f>LARGE('Standard Cost Estimate'!$G$3:$G$499,COUNT(G$3:'Standard Cost Estimate'!$G440))+IF(ISNUMBER(AB439),AB439,0)</f>
        <v>#VALUE!</v>
      </c>
      <c r="AC440" s="67" t="e">
        <f>IF(AB440/G$500&lt;0.8,COUNT(V$3:V440)+1,1)</f>
        <v>#VALUE!</v>
      </c>
      <c r="AD440" s="93" t="e">
        <f>IF('Standard Cost Estimate'!$AA440&lt;=MAX('Standard Cost Estimate'!$AC$3:$AC$499),"YES","NO")</f>
        <v>#VALUE!</v>
      </c>
      <c r="AE440" s="94" t="e">
        <f>IF(AND('Standard Cost Estimate'!$AD440="YES",ABS('Standard Cost Estimate'!$R440)&gt;0.2),"ANALYZE"," ")</f>
        <v>#VALUE!</v>
      </c>
      <c r="AF440" s="77"/>
    </row>
    <row r="441" spans="1:32" ht="15" thickBot="1" x14ac:dyDescent="0.4">
      <c r="A441" s="50" t="e">
        <f>Table1[[#This Row],[Item Line Number]]</f>
        <v>#VALUE!</v>
      </c>
      <c r="B441" s="50" t="e">
        <f>Table1[[#This Row],[Item Number]]</f>
        <v>#VALUE!</v>
      </c>
      <c r="C441" s="51" t="e">
        <f>Table1[[#This Row],[Item Description]]</f>
        <v>#VALUE!</v>
      </c>
      <c r="D441" s="50" t="e">
        <f>Table1[[#This Row],[Quantity]]</f>
        <v>#VALUE!</v>
      </c>
      <c r="E441" s="50" t="e">
        <f>Table1[[#This Row],[Units]]</f>
        <v>#VALUE!</v>
      </c>
      <c r="F441" s="52" t="e">
        <f>Table1[[#This Row],[Engineer''s Estimate (EE)]]</f>
        <v>#VALUE!</v>
      </c>
      <c r="G441" s="53" t="e">
        <f>'Standard Cost Estimate'!$D441*'Standard Cost Estimate'!$F441</f>
        <v>#VALUE!</v>
      </c>
      <c r="H441" s="54" t="e">
        <f>'Standard Cost Estimate'!$G441/G$500</f>
        <v>#VALUE!</v>
      </c>
      <c r="I441" s="52" t="e">
        <f>Table1[[#This Row],[Low Bidder 
or CM/GC]]</f>
        <v>#VALUE!</v>
      </c>
      <c r="J441" s="53" t="e">
        <f>'Standard Cost Estimate'!$I441*'Standard Cost Estimate'!$D441</f>
        <v>#VALUE!</v>
      </c>
      <c r="K441" s="55" t="e">
        <f>'Standard Cost Estimate'!$J441/J$500</f>
        <v>#VALUE!</v>
      </c>
      <c r="L441" s="52" t="e">
        <f>TRIMMEAN(Table1[[#This Row],[Low Bidder 
or CM/GC]:[Bidder 23]],2/COUNT(Table1[[#This Row],[Low Bidder 
or CM/GC]:[Bidder 23]]))</f>
        <v>#VALUE!</v>
      </c>
      <c r="M441" s="53" t="e">
        <f>IF('Standard Cost Estimate'!$D441=0,0,'Standard Cost Estimate'!$D441*'Standard Cost Estimate'!$L441)</f>
        <v>#VALUE!</v>
      </c>
      <c r="N441" s="54" t="e">
        <f>'Standard Cost Estimate'!$M441/M$500</f>
        <v>#VALUE!</v>
      </c>
      <c r="O441" s="78" t="e">
        <f>MIN(Table1[[#This Row],[Low Bidder 
or CM/GC]:[Bidder 23]])*D441</f>
        <v>#VALUE!</v>
      </c>
      <c r="P441" s="65" t="e">
        <f>Table2[[#This Row],[LB
Amount]]</f>
        <v>#VALUE!</v>
      </c>
      <c r="Q441" s="79" t="e">
        <f>MAX(Table1[[#This Row],[Low Bidder 
or CM/GC]:[Bidder 23]])*D441</f>
        <v>#VALUE!</v>
      </c>
      <c r="R441" s="33" t="e">
        <f>('Standard Cost Estimate'!$J441-'Standard Cost Estimate'!$G441)/'Standard Cost Estimate'!$G441</f>
        <v>#VALUE!</v>
      </c>
      <c r="S441" s="32" t="e">
        <f>('Standard Cost Estimate'!$J441-'Standard Cost Estimate'!$M441)/'Standard Cost Estimate'!$M441</f>
        <v>#VALUE!</v>
      </c>
      <c r="T441" s="31" t="e">
        <f>'Standard Cost Estimate'!$J441-'Standard Cost Estimate'!$G441</f>
        <v>#VALUE!</v>
      </c>
      <c r="U441" s="28" t="e">
        <f>RANK('Standard Cost Estimate'!$J441,'Standard Cost Estimate'!$J$3:$J$499)</f>
        <v>#VALUE!</v>
      </c>
      <c r="V441" s="34" t="e">
        <f>LARGE('Standard Cost Estimate'!$J$3:$J$499,COUNT(J$3:'Standard Cost Estimate'!$J441))+IF(ISNUMBER(V440),V440,0)</f>
        <v>#VALUE!</v>
      </c>
      <c r="W441" s="28" t="e">
        <f>IF(V441/J$500&lt;0.8,COUNT(V$3:V441)+1,1)</f>
        <v>#VALUE!</v>
      </c>
      <c r="X441" s="35" t="e">
        <f>IF('Standard Cost Estimate'!$U441&lt;=MAX('Standard Cost Estimate'!$W$3:$W$499),"YES","NO")</f>
        <v>#VALUE!</v>
      </c>
      <c r="Y441" s="36" t="e">
        <f>IF(AND('Standard Cost Estimate'!$X441="YES",OR('Standard Cost Estimate'!$R441&gt;0.2,'Standard Cost Estimate'!$R441&lt;-0.2)),"ANALYZE"," ")</f>
        <v>#VALUE!</v>
      </c>
      <c r="Z441" s="72" t="e">
        <f>IF(AND('Standard Cost Estimate'!$X441="YES",OR('Standard Cost Estimate'!$S441&gt;0.2,'Standard Cost Estimate'!$S441&lt;-0.2)),"ANALYZE"," ")</f>
        <v>#VALUE!</v>
      </c>
      <c r="AA441" s="67" t="e">
        <f>RANK('Standard Cost Estimate'!$G441,'Standard Cost Estimate'!$G$3:$G$499)</f>
        <v>#VALUE!</v>
      </c>
      <c r="AB441" s="68" t="e">
        <f>LARGE('Standard Cost Estimate'!$G$3:$G$499,COUNT(G$3:'Standard Cost Estimate'!$G441))+IF(ISNUMBER(AB440),AB440,0)</f>
        <v>#VALUE!</v>
      </c>
      <c r="AC441" s="67" t="e">
        <f>IF(AB441/G$500&lt;0.8,COUNT(V$3:V441)+1,1)</f>
        <v>#VALUE!</v>
      </c>
      <c r="AD441" s="93" t="e">
        <f>IF('Standard Cost Estimate'!$AA441&lt;=MAX('Standard Cost Estimate'!$AC$3:$AC$499),"YES","NO")</f>
        <v>#VALUE!</v>
      </c>
      <c r="AE441" s="94" t="e">
        <f>IF(AND('Standard Cost Estimate'!$AD441="YES",ABS('Standard Cost Estimate'!$R441)&gt;0.2),"ANALYZE"," ")</f>
        <v>#VALUE!</v>
      </c>
      <c r="AF441" s="77"/>
    </row>
    <row r="442" spans="1:32" ht="15" thickBot="1" x14ac:dyDescent="0.4">
      <c r="A442" s="50" t="e">
        <f>Table1[[#This Row],[Item Line Number]]</f>
        <v>#VALUE!</v>
      </c>
      <c r="B442" s="50" t="e">
        <f>Table1[[#This Row],[Item Number]]</f>
        <v>#VALUE!</v>
      </c>
      <c r="C442" s="51" t="e">
        <f>Table1[[#This Row],[Item Description]]</f>
        <v>#VALUE!</v>
      </c>
      <c r="D442" s="50" t="e">
        <f>Table1[[#This Row],[Quantity]]</f>
        <v>#VALUE!</v>
      </c>
      <c r="E442" s="50" t="e">
        <f>Table1[[#This Row],[Units]]</f>
        <v>#VALUE!</v>
      </c>
      <c r="F442" s="52" t="e">
        <f>Table1[[#This Row],[Engineer''s Estimate (EE)]]</f>
        <v>#VALUE!</v>
      </c>
      <c r="G442" s="53" t="e">
        <f>'Standard Cost Estimate'!$D442*'Standard Cost Estimate'!$F442</f>
        <v>#VALUE!</v>
      </c>
      <c r="H442" s="54" t="e">
        <f>'Standard Cost Estimate'!$G442/G$500</f>
        <v>#VALUE!</v>
      </c>
      <c r="I442" s="52" t="e">
        <f>Table1[[#This Row],[Low Bidder 
or CM/GC]]</f>
        <v>#VALUE!</v>
      </c>
      <c r="J442" s="53" t="e">
        <f>'Standard Cost Estimate'!$I442*'Standard Cost Estimate'!$D442</f>
        <v>#VALUE!</v>
      </c>
      <c r="K442" s="55" t="e">
        <f>'Standard Cost Estimate'!$J442/J$500</f>
        <v>#VALUE!</v>
      </c>
      <c r="L442" s="52" t="e">
        <f>TRIMMEAN(Table1[[#This Row],[Low Bidder 
or CM/GC]:[Bidder 23]],2/COUNT(Table1[[#This Row],[Low Bidder 
or CM/GC]:[Bidder 23]]))</f>
        <v>#VALUE!</v>
      </c>
      <c r="M442" s="53" t="e">
        <f>IF('Standard Cost Estimate'!$D442=0,0,'Standard Cost Estimate'!$D442*'Standard Cost Estimate'!$L442)</f>
        <v>#VALUE!</v>
      </c>
      <c r="N442" s="54" t="e">
        <f>'Standard Cost Estimate'!$M442/M$500</f>
        <v>#VALUE!</v>
      </c>
      <c r="O442" s="78" t="e">
        <f>MIN(Table1[[#This Row],[Low Bidder 
or CM/GC]:[Bidder 23]])*D442</f>
        <v>#VALUE!</v>
      </c>
      <c r="P442" s="65" t="e">
        <f>Table2[[#This Row],[LB
Amount]]</f>
        <v>#VALUE!</v>
      </c>
      <c r="Q442" s="79" t="e">
        <f>MAX(Table1[[#This Row],[Low Bidder 
or CM/GC]:[Bidder 23]])*D442</f>
        <v>#VALUE!</v>
      </c>
      <c r="R442" s="33" t="e">
        <f>('Standard Cost Estimate'!$J442-'Standard Cost Estimate'!$G442)/'Standard Cost Estimate'!$G442</f>
        <v>#VALUE!</v>
      </c>
      <c r="S442" s="32" t="e">
        <f>('Standard Cost Estimate'!$J442-'Standard Cost Estimate'!$M442)/'Standard Cost Estimate'!$M442</f>
        <v>#VALUE!</v>
      </c>
      <c r="T442" s="31" t="e">
        <f>'Standard Cost Estimate'!$J442-'Standard Cost Estimate'!$G442</f>
        <v>#VALUE!</v>
      </c>
      <c r="U442" s="28" t="e">
        <f>RANK('Standard Cost Estimate'!$J442,'Standard Cost Estimate'!$J$3:$J$499)</f>
        <v>#VALUE!</v>
      </c>
      <c r="V442" s="34" t="e">
        <f>LARGE('Standard Cost Estimate'!$J$3:$J$499,COUNT(J$3:'Standard Cost Estimate'!$J442))+IF(ISNUMBER(V441),V441,0)</f>
        <v>#VALUE!</v>
      </c>
      <c r="W442" s="28" t="e">
        <f>IF(V442/J$500&lt;0.8,COUNT(V$3:V442)+1,1)</f>
        <v>#VALUE!</v>
      </c>
      <c r="X442" s="35" t="e">
        <f>IF('Standard Cost Estimate'!$U442&lt;=MAX('Standard Cost Estimate'!$W$3:$W$499),"YES","NO")</f>
        <v>#VALUE!</v>
      </c>
      <c r="Y442" s="36" t="e">
        <f>IF(AND('Standard Cost Estimate'!$X442="YES",OR('Standard Cost Estimate'!$R442&gt;0.2,'Standard Cost Estimate'!$R442&lt;-0.2)),"ANALYZE"," ")</f>
        <v>#VALUE!</v>
      </c>
      <c r="Z442" s="72" t="e">
        <f>IF(AND('Standard Cost Estimate'!$X442="YES",OR('Standard Cost Estimate'!$S442&gt;0.2,'Standard Cost Estimate'!$S442&lt;-0.2)),"ANALYZE"," ")</f>
        <v>#VALUE!</v>
      </c>
      <c r="AA442" s="67" t="e">
        <f>RANK('Standard Cost Estimate'!$G442,'Standard Cost Estimate'!$G$3:$G$499)</f>
        <v>#VALUE!</v>
      </c>
      <c r="AB442" s="68" t="e">
        <f>LARGE('Standard Cost Estimate'!$G$3:$G$499,COUNT(G$3:'Standard Cost Estimate'!$G442))+IF(ISNUMBER(AB441),AB441,0)</f>
        <v>#VALUE!</v>
      </c>
      <c r="AC442" s="67" t="e">
        <f>IF(AB442/G$500&lt;0.8,COUNT(V$3:V442)+1,1)</f>
        <v>#VALUE!</v>
      </c>
      <c r="AD442" s="93" t="e">
        <f>IF('Standard Cost Estimate'!$AA442&lt;=MAX('Standard Cost Estimate'!$AC$3:$AC$499),"YES","NO")</f>
        <v>#VALUE!</v>
      </c>
      <c r="AE442" s="94" t="e">
        <f>IF(AND('Standard Cost Estimate'!$AD442="YES",ABS('Standard Cost Estimate'!$R442)&gt;0.2),"ANALYZE"," ")</f>
        <v>#VALUE!</v>
      </c>
      <c r="AF442" s="77"/>
    </row>
    <row r="443" spans="1:32" ht="15" thickBot="1" x14ac:dyDescent="0.4">
      <c r="A443" s="50" t="e">
        <f>Table1[[#This Row],[Item Line Number]]</f>
        <v>#VALUE!</v>
      </c>
      <c r="B443" s="50" t="e">
        <f>Table1[[#This Row],[Item Number]]</f>
        <v>#VALUE!</v>
      </c>
      <c r="C443" s="51" t="e">
        <f>Table1[[#This Row],[Item Description]]</f>
        <v>#VALUE!</v>
      </c>
      <c r="D443" s="50" t="e">
        <f>Table1[[#This Row],[Quantity]]</f>
        <v>#VALUE!</v>
      </c>
      <c r="E443" s="50" t="e">
        <f>Table1[[#This Row],[Units]]</f>
        <v>#VALUE!</v>
      </c>
      <c r="F443" s="52" t="e">
        <f>Table1[[#This Row],[Engineer''s Estimate (EE)]]</f>
        <v>#VALUE!</v>
      </c>
      <c r="G443" s="53" t="e">
        <f>'Standard Cost Estimate'!$D443*'Standard Cost Estimate'!$F443</f>
        <v>#VALUE!</v>
      </c>
      <c r="H443" s="54" t="e">
        <f>'Standard Cost Estimate'!$G443/G$500</f>
        <v>#VALUE!</v>
      </c>
      <c r="I443" s="52" t="e">
        <f>Table1[[#This Row],[Low Bidder 
or CM/GC]]</f>
        <v>#VALUE!</v>
      </c>
      <c r="J443" s="53" t="e">
        <f>'Standard Cost Estimate'!$I443*'Standard Cost Estimate'!$D443</f>
        <v>#VALUE!</v>
      </c>
      <c r="K443" s="55" t="e">
        <f>'Standard Cost Estimate'!$J443/J$500</f>
        <v>#VALUE!</v>
      </c>
      <c r="L443" s="52" t="e">
        <f>TRIMMEAN(Table1[[#This Row],[Low Bidder 
or CM/GC]:[Bidder 23]],2/COUNT(Table1[[#This Row],[Low Bidder 
or CM/GC]:[Bidder 23]]))</f>
        <v>#VALUE!</v>
      </c>
      <c r="M443" s="53" t="e">
        <f>IF('Standard Cost Estimate'!$D443=0,0,'Standard Cost Estimate'!$D443*'Standard Cost Estimate'!$L443)</f>
        <v>#VALUE!</v>
      </c>
      <c r="N443" s="54" t="e">
        <f>'Standard Cost Estimate'!$M443/M$500</f>
        <v>#VALUE!</v>
      </c>
      <c r="O443" s="78" t="e">
        <f>MIN(Table1[[#This Row],[Low Bidder 
or CM/GC]:[Bidder 23]])*D443</f>
        <v>#VALUE!</v>
      </c>
      <c r="P443" s="65" t="e">
        <f>Table2[[#This Row],[LB
Amount]]</f>
        <v>#VALUE!</v>
      </c>
      <c r="Q443" s="79" t="e">
        <f>MAX(Table1[[#This Row],[Low Bidder 
or CM/GC]:[Bidder 23]])*D443</f>
        <v>#VALUE!</v>
      </c>
      <c r="R443" s="33" t="e">
        <f>('Standard Cost Estimate'!$J443-'Standard Cost Estimate'!$G443)/'Standard Cost Estimate'!$G443</f>
        <v>#VALUE!</v>
      </c>
      <c r="S443" s="32" t="e">
        <f>('Standard Cost Estimate'!$J443-'Standard Cost Estimate'!$M443)/'Standard Cost Estimate'!$M443</f>
        <v>#VALUE!</v>
      </c>
      <c r="T443" s="31" t="e">
        <f>'Standard Cost Estimate'!$J443-'Standard Cost Estimate'!$G443</f>
        <v>#VALUE!</v>
      </c>
      <c r="U443" s="28" t="e">
        <f>RANK('Standard Cost Estimate'!$J443,'Standard Cost Estimate'!$J$3:$J$499)</f>
        <v>#VALUE!</v>
      </c>
      <c r="V443" s="34" t="e">
        <f>LARGE('Standard Cost Estimate'!$J$3:$J$499,COUNT(J$3:'Standard Cost Estimate'!$J443))+IF(ISNUMBER(V442),V442,0)</f>
        <v>#VALUE!</v>
      </c>
      <c r="W443" s="28" t="e">
        <f>IF(V443/J$500&lt;0.8,COUNT(V$3:V443)+1,1)</f>
        <v>#VALUE!</v>
      </c>
      <c r="X443" s="35" t="e">
        <f>IF('Standard Cost Estimate'!$U443&lt;=MAX('Standard Cost Estimate'!$W$3:$W$499),"YES","NO")</f>
        <v>#VALUE!</v>
      </c>
      <c r="Y443" s="36" t="e">
        <f>IF(AND('Standard Cost Estimate'!$X443="YES",OR('Standard Cost Estimate'!$R443&gt;0.2,'Standard Cost Estimate'!$R443&lt;-0.2)),"ANALYZE"," ")</f>
        <v>#VALUE!</v>
      </c>
      <c r="Z443" s="72" t="e">
        <f>IF(AND('Standard Cost Estimate'!$X443="YES",OR('Standard Cost Estimate'!$S443&gt;0.2,'Standard Cost Estimate'!$S443&lt;-0.2)),"ANALYZE"," ")</f>
        <v>#VALUE!</v>
      </c>
      <c r="AA443" s="67" t="e">
        <f>RANK('Standard Cost Estimate'!$G443,'Standard Cost Estimate'!$G$3:$G$499)</f>
        <v>#VALUE!</v>
      </c>
      <c r="AB443" s="68" t="e">
        <f>LARGE('Standard Cost Estimate'!$G$3:$G$499,COUNT(G$3:'Standard Cost Estimate'!$G443))+IF(ISNUMBER(AB442),AB442,0)</f>
        <v>#VALUE!</v>
      </c>
      <c r="AC443" s="67" t="e">
        <f>IF(AB443/G$500&lt;0.8,COUNT(V$3:V443)+1,1)</f>
        <v>#VALUE!</v>
      </c>
      <c r="AD443" s="93" t="e">
        <f>IF('Standard Cost Estimate'!$AA443&lt;=MAX('Standard Cost Estimate'!$AC$3:$AC$499),"YES","NO")</f>
        <v>#VALUE!</v>
      </c>
      <c r="AE443" s="94" t="e">
        <f>IF(AND('Standard Cost Estimate'!$AD443="YES",ABS('Standard Cost Estimate'!$R443)&gt;0.2),"ANALYZE"," ")</f>
        <v>#VALUE!</v>
      </c>
      <c r="AF443" s="77"/>
    </row>
    <row r="444" spans="1:32" ht="15" thickBot="1" x14ac:dyDescent="0.4">
      <c r="A444" s="50" t="e">
        <f>Table1[[#This Row],[Item Line Number]]</f>
        <v>#VALUE!</v>
      </c>
      <c r="B444" s="50" t="e">
        <f>Table1[[#This Row],[Item Number]]</f>
        <v>#VALUE!</v>
      </c>
      <c r="C444" s="51" t="e">
        <f>Table1[[#This Row],[Item Description]]</f>
        <v>#VALUE!</v>
      </c>
      <c r="D444" s="50" t="e">
        <f>Table1[[#This Row],[Quantity]]</f>
        <v>#VALUE!</v>
      </c>
      <c r="E444" s="50" t="e">
        <f>Table1[[#This Row],[Units]]</f>
        <v>#VALUE!</v>
      </c>
      <c r="F444" s="52" t="e">
        <f>Table1[[#This Row],[Engineer''s Estimate (EE)]]</f>
        <v>#VALUE!</v>
      </c>
      <c r="G444" s="53" t="e">
        <f>'Standard Cost Estimate'!$D444*'Standard Cost Estimate'!$F444</f>
        <v>#VALUE!</v>
      </c>
      <c r="H444" s="54" t="e">
        <f>'Standard Cost Estimate'!$G444/G$500</f>
        <v>#VALUE!</v>
      </c>
      <c r="I444" s="52" t="e">
        <f>Table1[[#This Row],[Low Bidder 
or CM/GC]]</f>
        <v>#VALUE!</v>
      </c>
      <c r="J444" s="53" t="e">
        <f>'Standard Cost Estimate'!$I444*'Standard Cost Estimate'!$D444</f>
        <v>#VALUE!</v>
      </c>
      <c r="K444" s="55" t="e">
        <f>'Standard Cost Estimate'!$J444/J$500</f>
        <v>#VALUE!</v>
      </c>
      <c r="L444" s="52" t="e">
        <f>TRIMMEAN(Table1[[#This Row],[Low Bidder 
or CM/GC]:[Bidder 23]],2/COUNT(Table1[[#This Row],[Low Bidder 
or CM/GC]:[Bidder 23]]))</f>
        <v>#VALUE!</v>
      </c>
      <c r="M444" s="53" t="e">
        <f>IF('Standard Cost Estimate'!$D444=0,0,'Standard Cost Estimate'!$D444*'Standard Cost Estimate'!$L444)</f>
        <v>#VALUE!</v>
      </c>
      <c r="N444" s="54" t="e">
        <f>'Standard Cost Estimate'!$M444/M$500</f>
        <v>#VALUE!</v>
      </c>
      <c r="O444" s="78" t="e">
        <f>MIN(Table1[[#This Row],[Low Bidder 
or CM/GC]:[Bidder 23]])*D444</f>
        <v>#VALUE!</v>
      </c>
      <c r="P444" s="65" t="e">
        <f>Table2[[#This Row],[LB
Amount]]</f>
        <v>#VALUE!</v>
      </c>
      <c r="Q444" s="79" t="e">
        <f>MAX(Table1[[#This Row],[Low Bidder 
or CM/GC]:[Bidder 23]])*D444</f>
        <v>#VALUE!</v>
      </c>
      <c r="R444" s="33" t="e">
        <f>('Standard Cost Estimate'!$J444-'Standard Cost Estimate'!$G444)/'Standard Cost Estimate'!$G444</f>
        <v>#VALUE!</v>
      </c>
      <c r="S444" s="32" t="e">
        <f>('Standard Cost Estimate'!$J444-'Standard Cost Estimate'!$M444)/'Standard Cost Estimate'!$M444</f>
        <v>#VALUE!</v>
      </c>
      <c r="T444" s="31" t="e">
        <f>'Standard Cost Estimate'!$J444-'Standard Cost Estimate'!$G444</f>
        <v>#VALUE!</v>
      </c>
      <c r="U444" s="28" t="e">
        <f>RANK('Standard Cost Estimate'!$J444,'Standard Cost Estimate'!$J$3:$J$499)</f>
        <v>#VALUE!</v>
      </c>
      <c r="V444" s="34" t="e">
        <f>LARGE('Standard Cost Estimate'!$J$3:$J$499,COUNT(J$3:'Standard Cost Estimate'!$J444))+IF(ISNUMBER(V443),V443,0)</f>
        <v>#VALUE!</v>
      </c>
      <c r="W444" s="28" t="e">
        <f>IF(V444/J$500&lt;0.8,COUNT(V$3:V444)+1,1)</f>
        <v>#VALUE!</v>
      </c>
      <c r="X444" s="35" t="e">
        <f>IF('Standard Cost Estimate'!$U444&lt;=MAX('Standard Cost Estimate'!$W$3:$W$499),"YES","NO")</f>
        <v>#VALUE!</v>
      </c>
      <c r="Y444" s="36" t="e">
        <f>IF(AND('Standard Cost Estimate'!$X444="YES",OR('Standard Cost Estimate'!$R444&gt;0.2,'Standard Cost Estimate'!$R444&lt;-0.2)),"ANALYZE"," ")</f>
        <v>#VALUE!</v>
      </c>
      <c r="Z444" s="72" t="e">
        <f>IF(AND('Standard Cost Estimate'!$X444="YES",OR('Standard Cost Estimate'!$S444&gt;0.2,'Standard Cost Estimate'!$S444&lt;-0.2)),"ANALYZE"," ")</f>
        <v>#VALUE!</v>
      </c>
      <c r="AA444" s="67" t="e">
        <f>RANK('Standard Cost Estimate'!$G444,'Standard Cost Estimate'!$G$3:$G$499)</f>
        <v>#VALUE!</v>
      </c>
      <c r="AB444" s="68" t="e">
        <f>LARGE('Standard Cost Estimate'!$G$3:$G$499,COUNT(G$3:'Standard Cost Estimate'!$G444))+IF(ISNUMBER(AB443),AB443,0)</f>
        <v>#VALUE!</v>
      </c>
      <c r="AC444" s="67" t="e">
        <f>IF(AB444/G$500&lt;0.8,COUNT(V$3:V444)+1,1)</f>
        <v>#VALUE!</v>
      </c>
      <c r="AD444" s="93" t="e">
        <f>IF('Standard Cost Estimate'!$AA444&lt;=MAX('Standard Cost Estimate'!$AC$3:$AC$499),"YES","NO")</f>
        <v>#VALUE!</v>
      </c>
      <c r="AE444" s="94" t="e">
        <f>IF(AND('Standard Cost Estimate'!$AD444="YES",ABS('Standard Cost Estimate'!$R444)&gt;0.2),"ANALYZE"," ")</f>
        <v>#VALUE!</v>
      </c>
      <c r="AF444" s="77"/>
    </row>
    <row r="445" spans="1:32" ht="15" thickBot="1" x14ac:dyDescent="0.4">
      <c r="A445" s="50" t="e">
        <f>Table1[[#This Row],[Item Line Number]]</f>
        <v>#VALUE!</v>
      </c>
      <c r="B445" s="50" t="e">
        <f>Table1[[#This Row],[Item Number]]</f>
        <v>#VALUE!</v>
      </c>
      <c r="C445" s="51" t="e">
        <f>Table1[[#This Row],[Item Description]]</f>
        <v>#VALUE!</v>
      </c>
      <c r="D445" s="50" t="e">
        <f>Table1[[#This Row],[Quantity]]</f>
        <v>#VALUE!</v>
      </c>
      <c r="E445" s="50" t="e">
        <f>Table1[[#This Row],[Units]]</f>
        <v>#VALUE!</v>
      </c>
      <c r="F445" s="52" t="e">
        <f>Table1[[#This Row],[Engineer''s Estimate (EE)]]</f>
        <v>#VALUE!</v>
      </c>
      <c r="G445" s="53" t="e">
        <f>'Standard Cost Estimate'!$D445*'Standard Cost Estimate'!$F445</f>
        <v>#VALUE!</v>
      </c>
      <c r="H445" s="54" t="e">
        <f>'Standard Cost Estimate'!$G445/G$500</f>
        <v>#VALUE!</v>
      </c>
      <c r="I445" s="52" t="e">
        <f>Table1[[#This Row],[Low Bidder 
or CM/GC]]</f>
        <v>#VALUE!</v>
      </c>
      <c r="J445" s="53" t="e">
        <f>'Standard Cost Estimate'!$I445*'Standard Cost Estimate'!$D445</f>
        <v>#VALUE!</v>
      </c>
      <c r="K445" s="55" t="e">
        <f>'Standard Cost Estimate'!$J445/J$500</f>
        <v>#VALUE!</v>
      </c>
      <c r="L445" s="52" t="e">
        <f>TRIMMEAN(Table1[[#This Row],[Low Bidder 
or CM/GC]:[Bidder 23]],2/COUNT(Table1[[#This Row],[Low Bidder 
or CM/GC]:[Bidder 23]]))</f>
        <v>#VALUE!</v>
      </c>
      <c r="M445" s="53" t="e">
        <f>IF('Standard Cost Estimate'!$D445=0,0,'Standard Cost Estimate'!$D445*'Standard Cost Estimate'!$L445)</f>
        <v>#VALUE!</v>
      </c>
      <c r="N445" s="54" t="e">
        <f>'Standard Cost Estimate'!$M445/M$500</f>
        <v>#VALUE!</v>
      </c>
      <c r="O445" s="78" t="e">
        <f>MIN(Table1[[#This Row],[Low Bidder 
or CM/GC]:[Bidder 23]])*D445</f>
        <v>#VALUE!</v>
      </c>
      <c r="P445" s="65" t="e">
        <f>Table2[[#This Row],[LB
Amount]]</f>
        <v>#VALUE!</v>
      </c>
      <c r="Q445" s="79" t="e">
        <f>MAX(Table1[[#This Row],[Low Bidder 
or CM/GC]:[Bidder 23]])*D445</f>
        <v>#VALUE!</v>
      </c>
      <c r="R445" s="33" t="e">
        <f>('Standard Cost Estimate'!$J445-'Standard Cost Estimate'!$G445)/'Standard Cost Estimate'!$G445</f>
        <v>#VALUE!</v>
      </c>
      <c r="S445" s="32" t="e">
        <f>('Standard Cost Estimate'!$J445-'Standard Cost Estimate'!$M445)/'Standard Cost Estimate'!$M445</f>
        <v>#VALUE!</v>
      </c>
      <c r="T445" s="31" t="e">
        <f>'Standard Cost Estimate'!$J445-'Standard Cost Estimate'!$G445</f>
        <v>#VALUE!</v>
      </c>
      <c r="U445" s="28" t="e">
        <f>RANK('Standard Cost Estimate'!$J445,'Standard Cost Estimate'!$J$3:$J$499)</f>
        <v>#VALUE!</v>
      </c>
      <c r="V445" s="34" t="e">
        <f>LARGE('Standard Cost Estimate'!$J$3:$J$499,COUNT(J$3:'Standard Cost Estimate'!$J445))+IF(ISNUMBER(V444),V444,0)</f>
        <v>#VALUE!</v>
      </c>
      <c r="W445" s="28" t="e">
        <f>IF(V445/J$500&lt;0.8,COUNT(V$3:V445)+1,1)</f>
        <v>#VALUE!</v>
      </c>
      <c r="X445" s="35" t="e">
        <f>IF('Standard Cost Estimate'!$U445&lt;=MAX('Standard Cost Estimate'!$W$3:$W$499),"YES","NO")</f>
        <v>#VALUE!</v>
      </c>
      <c r="Y445" s="36" t="e">
        <f>IF(AND('Standard Cost Estimate'!$X445="YES",OR('Standard Cost Estimate'!$R445&gt;0.2,'Standard Cost Estimate'!$R445&lt;-0.2)),"ANALYZE"," ")</f>
        <v>#VALUE!</v>
      </c>
      <c r="Z445" s="72" t="e">
        <f>IF(AND('Standard Cost Estimate'!$X445="YES",OR('Standard Cost Estimate'!$S445&gt;0.2,'Standard Cost Estimate'!$S445&lt;-0.2)),"ANALYZE"," ")</f>
        <v>#VALUE!</v>
      </c>
      <c r="AA445" s="67" t="e">
        <f>RANK('Standard Cost Estimate'!$G445,'Standard Cost Estimate'!$G$3:$G$499)</f>
        <v>#VALUE!</v>
      </c>
      <c r="AB445" s="68" t="e">
        <f>LARGE('Standard Cost Estimate'!$G$3:$G$499,COUNT(G$3:'Standard Cost Estimate'!$G445))+IF(ISNUMBER(AB444),AB444,0)</f>
        <v>#VALUE!</v>
      </c>
      <c r="AC445" s="67" t="e">
        <f>IF(AB445/G$500&lt;0.8,COUNT(V$3:V445)+1,1)</f>
        <v>#VALUE!</v>
      </c>
      <c r="AD445" s="93" t="e">
        <f>IF('Standard Cost Estimate'!$AA445&lt;=MAX('Standard Cost Estimate'!$AC$3:$AC$499),"YES","NO")</f>
        <v>#VALUE!</v>
      </c>
      <c r="AE445" s="94" t="e">
        <f>IF(AND('Standard Cost Estimate'!$AD445="YES",ABS('Standard Cost Estimate'!$R445)&gt;0.2),"ANALYZE"," ")</f>
        <v>#VALUE!</v>
      </c>
      <c r="AF445" s="77"/>
    </row>
    <row r="446" spans="1:32" ht="15" thickBot="1" x14ac:dyDescent="0.4">
      <c r="A446" s="50" t="e">
        <f>Table1[[#This Row],[Item Line Number]]</f>
        <v>#VALUE!</v>
      </c>
      <c r="B446" s="50" t="e">
        <f>Table1[[#This Row],[Item Number]]</f>
        <v>#VALUE!</v>
      </c>
      <c r="C446" s="51" t="e">
        <f>Table1[[#This Row],[Item Description]]</f>
        <v>#VALUE!</v>
      </c>
      <c r="D446" s="50" t="e">
        <f>Table1[[#This Row],[Quantity]]</f>
        <v>#VALUE!</v>
      </c>
      <c r="E446" s="50" t="e">
        <f>Table1[[#This Row],[Units]]</f>
        <v>#VALUE!</v>
      </c>
      <c r="F446" s="52" t="e">
        <f>Table1[[#This Row],[Engineer''s Estimate (EE)]]</f>
        <v>#VALUE!</v>
      </c>
      <c r="G446" s="53" t="e">
        <f>'Standard Cost Estimate'!$D446*'Standard Cost Estimate'!$F446</f>
        <v>#VALUE!</v>
      </c>
      <c r="H446" s="54" t="e">
        <f>'Standard Cost Estimate'!$G446/G$500</f>
        <v>#VALUE!</v>
      </c>
      <c r="I446" s="52" t="e">
        <f>Table1[[#This Row],[Low Bidder 
or CM/GC]]</f>
        <v>#VALUE!</v>
      </c>
      <c r="J446" s="53" t="e">
        <f>'Standard Cost Estimate'!$I446*'Standard Cost Estimate'!$D446</f>
        <v>#VALUE!</v>
      </c>
      <c r="K446" s="55" t="e">
        <f>'Standard Cost Estimate'!$J446/J$500</f>
        <v>#VALUE!</v>
      </c>
      <c r="L446" s="52" t="e">
        <f>TRIMMEAN(Table1[[#This Row],[Low Bidder 
or CM/GC]:[Bidder 23]],2/COUNT(Table1[[#This Row],[Low Bidder 
or CM/GC]:[Bidder 23]]))</f>
        <v>#VALUE!</v>
      </c>
      <c r="M446" s="53" t="e">
        <f>IF('Standard Cost Estimate'!$D446=0,0,'Standard Cost Estimate'!$D446*'Standard Cost Estimate'!$L446)</f>
        <v>#VALUE!</v>
      </c>
      <c r="N446" s="54" t="e">
        <f>'Standard Cost Estimate'!$M446/M$500</f>
        <v>#VALUE!</v>
      </c>
      <c r="O446" s="78" t="e">
        <f>MIN(Table1[[#This Row],[Low Bidder 
or CM/GC]:[Bidder 23]])*D446</f>
        <v>#VALUE!</v>
      </c>
      <c r="P446" s="65" t="e">
        <f>Table2[[#This Row],[LB
Amount]]</f>
        <v>#VALUE!</v>
      </c>
      <c r="Q446" s="79" t="e">
        <f>MAX(Table1[[#This Row],[Low Bidder 
or CM/GC]:[Bidder 23]])*D446</f>
        <v>#VALUE!</v>
      </c>
      <c r="R446" s="33" t="e">
        <f>('Standard Cost Estimate'!$J446-'Standard Cost Estimate'!$G446)/'Standard Cost Estimate'!$G446</f>
        <v>#VALUE!</v>
      </c>
      <c r="S446" s="32" t="e">
        <f>('Standard Cost Estimate'!$J446-'Standard Cost Estimate'!$M446)/'Standard Cost Estimate'!$M446</f>
        <v>#VALUE!</v>
      </c>
      <c r="T446" s="31" t="e">
        <f>'Standard Cost Estimate'!$J446-'Standard Cost Estimate'!$G446</f>
        <v>#VALUE!</v>
      </c>
      <c r="U446" s="28" t="e">
        <f>RANK('Standard Cost Estimate'!$J446,'Standard Cost Estimate'!$J$3:$J$499)</f>
        <v>#VALUE!</v>
      </c>
      <c r="V446" s="34" t="e">
        <f>LARGE('Standard Cost Estimate'!$J$3:$J$499,COUNT(J$3:'Standard Cost Estimate'!$J446))+IF(ISNUMBER(V445),V445,0)</f>
        <v>#VALUE!</v>
      </c>
      <c r="W446" s="28" t="e">
        <f>IF(V446/J$500&lt;0.8,COUNT(V$3:V446)+1,1)</f>
        <v>#VALUE!</v>
      </c>
      <c r="X446" s="35" t="e">
        <f>IF('Standard Cost Estimate'!$U446&lt;=MAX('Standard Cost Estimate'!$W$3:$W$499),"YES","NO")</f>
        <v>#VALUE!</v>
      </c>
      <c r="Y446" s="36" t="e">
        <f>IF(AND('Standard Cost Estimate'!$X446="YES",OR('Standard Cost Estimate'!$R446&gt;0.2,'Standard Cost Estimate'!$R446&lt;-0.2)),"ANALYZE"," ")</f>
        <v>#VALUE!</v>
      </c>
      <c r="Z446" s="72" t="e">
        <f>IF(AND('Standard Cost Estimate'!$X446="YES",OR('Standard Cost Estimate'!$S446&gt;0.2,'Standard Cost Estimate'!$S446&lt;-0.2)),"ANALYZE"," ")</f>
        <v>#VALUE!</v>
      </c>
      <c r="AA446" s="67" t="e">
        <f>RANK('Standard Cost Estimate'!$G446,'Standard Cost Estimate'!$G$3:$G$499)</f>
        <v>#VALUE!</v>
      </c>
      <c r="AB446" s="68" t="e">
        <f>LARGE('Standard Cost Estimate'!$G$3:$G$499,COUNT(G$3:'Standard Cost Estimate'!$G446))+IF(ISNUMBER(AB445),AB445,0)</f>
        <v>#VALUE!</v>
      </c>
      <c r="AC446" s="67" t="e">
        <f>IF(AB446/G$500&lt;0.8,COUNT(V$3:V446)+1,1)</f>
        <v>#VALUE!</v>
      </c>
      <c r="AD446" s="93" t="e">
        <f>IF('Standard Cost Estimate'!$AA446&lt;=MAX('Standard Cost Estimate'!$AC$3:$AC$499),"YES","NO")</f>
        <v>#VALUE!</v>
      </c>
      <c r="AE446" s="94" t="e">
        <f>IF(AND('Standard Cost Estimate'!$AD446="YES",ABS('Standard Cost Estimate'!$R446)&gt;0.2),"ANALYZE"," ")</f>
        <v>#VALUE!</v>
      </c>
      <c r="AF446" s="77"/>
    </row>
    <row r="447" spans="1:32" ht="15" thickBot="1" x14ac:dyDescent="0.4">
      <c r="A447" s="50" t="e">
        <f>Table1[[#This Row],[Item Line Number]]</f>
        <v>#VALUE!</v>
      </c>
      <c r="B447" s="50" t="e">
        <f>Table1[[#This Row],[Item Number]]</f>
        <v>#VALUE!</v>
      </c>
      <c r="C447" s="51" t="e">
        <f>Table1[[#This Row],[Item Description]]</f>
        <v>#VALUE!</v>
      </c>
      <c r="D447" s="50" t="e">
        <f>Table1[[#This Row],[Quantity]]</f>
        <v>#VALUE!</v>
      </c>
      <c r="E447" s="50" t="e">
        <f>Table1[[#This Row],[Units]]</f>
        <v>#VALUE!</v>
      </c>
      <c r="F447" s="52" t="e">
        <f>Table1[[#This Row],[Engineer''s Estimate (EE)]]</f>
        <v>#VALUE!</v>
      </c>
      <c r="G447" s="53" t="e">
        <f>'Standard Cost Estimate'!$D447*'Standard Cost Estimate'!$F447</f>
        <v>#VALUE!</v>
      </c>
      <c r="H447" s="54" t="e">
        <f>'Standard Cost Estimate'!$G447/G$500</f>
        <v>#VALUE!</v>
      </c>
      <c r="I447" s="52" t="e">
        <f>Table1[[#This Row],[Low Bidder 
or CM/GC]]</f>
        <v>#VALUE!</v>
      </c>
      <c r="J447" s="53" t="e">
        <f>'Standard Cost Estimate'!$I447*'Standard Cost Estimate'!$D447</f>
        <v>#VALUE!</v>
      </c>
      <c r="K447" s="55" t="e">
        <f>'Standard Cost Estimate'!$J447/J$500</f>
        <v>#VALUE!</v>
      </c>
      <c r="L447" s="52" t="e">
        <f>TRIMMEAN(Table1[[#This Row],[Low Bidder 
or CM/GC]:[Bidder 23]],2/COUNT(Table1[[#This Row],[Low Bidder 
or CM/GC]:[Bidder 23]]))</f>
        <v>#VALUE!</v>
      </c>
      <c r="M447" s="53" t="e">
        <f>IF('Standard Cost Estimate'!$D447=0,0,'Standard Cost Estimate'!$D447*'Standard Cost Estimate'!$L447)</f>
        <v>#VALUE!</v>
      </c>
      <c r="N447" s="54" t="e">
        <f>'Standard Cost Estimate'!$M447/M$500</f>
        <v>#VALUE!</v>
      </c>
      <c r="O447" s="78" t="e">
        <f>MIN(Table1[[#This Row],[Low Bidder 
or CM/GC]:[Bidder 23]])*D447</f>
        <v>#VALUE!</v>
      </c>
      <c r="P447" s="65" t="e">
        <f>Table2[[#This Row],[LB
Amount]]</f>
        <v>#VALUE!</v>
      </c>
      <c r="Q447" s="79" t="e">
        <f>MAX(Table1[[#This Row],[Low Bidder 
or CM/GC]:[Bidder 23]])*D447</f>
        <v>#VALUE!</v>
      </c>
      <c r="R447" s="33" t="e">
        <f>('Standard Cost Estimate'!$J447-'Standard Cost Estimate'!$G447)/'Standard Cost Estimate'!$G447</f>
        <v>#VALUE!</v>
      </c>
      <c r="S447" s="32" t="e">
        <f>('Standard Cost Estimate'!$J447-'Standard Cost Estimate'!$M447)/'Standard Cost Estimate'!$M447</f>
        <v>#VALUE!</v>
      </c>
      <c r="T447" s="31" t="e">
        <f>'Standard Cost Estimate'!$J447-'Standard Cost Estimate'!$G447</f>
        <v>#VALUE!</v>
      </c>
      <c r="U447" s="28" t="e">
        <f>RANK('Standard Cost Estimate'!$J447,'Standard Cost Estimate'!$J$3:$J$499)</f>
        <v>#VALUE!</v>
      </c>
      <c r="V447" s="34" t="e">
        <f>LARGE('Standard Cost Estimate'!$J$3:$J$499,COUNT(J$3:'Standard Cost Estimate'!$J447))+IF(ISNUMBER(V446),V446,0)</f>
        <v>#VALUE!</v>
      </c>
      <c r="W447" s="28" t="e">
        <f>IF(V447/J$500&lt;0.8,COUNT(V$3:V447)+1,1)</f>
        <v>#VALUE!</v>
      </c>
      <c r="X447" s="35" t="e">
        <f>IF('Standard Cost Estimate'!$U447&lt;=MAX('Standard Cost Estimate'!$W$3:$W$499),"YES","NO")</f>
        <v>#VALUE!</v>
      </c>
      <c r="Y447" s="36" t="e">
        <f>IF(AND('Standard Cost Estimate'!$X447="YES",OR('Standard Cost Estimate'!$R447&gt;0.2,'Standard Cost Estimate'!$R447&lt;-0.2)),"ANALYZE"," ")</f>
        <v>#VALUE!</v>
      </c>
      <c r="Z447" s="72" t="e">
        <f>IF(AND('Standard Cost Estimate'!$X447="YES",OR('Standard Cost Estimate'!$S447&gt;0.2,'Standard Cost Estimate'!$S447&lt;-0.2)),"ANALYZE"," ")</f>
        <v>#VALUE!</v>
      </c>
      <c r="AA447" s="67" t="e">
        <f>RANK('Standard Cost Estimate'!$G447,'Standard Cost Estimate'!$G$3:$G$499)</f>
        <v>#VALUE!</v>
      </c>
      <c r="AB447" s="68" t="e">
        <f>LARGE('Standard Cost Estimate'!$G$3:$G$499,COUNT(G$3:'Standard Cost Estimate'!$G447))+IF(ISNUMBER(AB446),AB446,0)</f>
        <v>#VALUE!</v>
      </c>
      <c r="AC447" s="67" t="e">
        <f>IF(AB447/G$500&lt;0.8,COUNT(V$3:V447)+1,1)</f>
        <v>#VALUE!</v>
      </c>
      <c r="AD447" s="93" t="e">
        <f>IF('Standard Cost Estimate'!$AA447&lt;=MAX('Standard Cost Estimate'!$AC$3:$AC$499),"YES","NO")</f>
        <v>#VALUE!</v>
      </c>
      <c r="AE447" s="94" t="e">
        <f>IF(AND('Standard Cost Estimate'!$AD447="YES",ABS('Standard Cost Estimate'!$R447)&gt;0.2),"ANALYZE"," ")</f>
        <v>#VALUE!</v>
      </c>
      <c r="AF447" s="77"/>
    </row>
    <row r="448" spans="1:32" ht="15" thickBot="1" x14ac:dyDescent="0.4">
      <c r="A448" s="50" t="e">
        <f>Table1[[#This Row],[Item Line Number]]</f>
        <v>#VALUE!</v>
      </c>
      <c r="B448" s="50" t="e">
        <f>Table1[[#This Row],[Item Number]]</f>
        <v>#VALUE!</v>
      </c>
      <c r="C448" s="51" t="e">
        <f>Table1[[#This Row],[Item Description]]</f>
        <v>#VALUE!</v>
      </c>
      <c r="D448" s="50" t="e">
        <f>Table1[[#This Row],[Quantity]]</f>
        <v>#VALUE!</v>
      </c>
      <c r="E448" s="50" t="e">
        <f>Table1[[#This Row],[Units]]</f>
        <v>#VALUE!</v>
      </c>
      <c r="F448" s="52" t="e">
        <f>Table1[[#This Row],[Engineer''s Estimate (EE)]]</f>
        <v>#VALUE!</v>
      </c>
      <c r="G448" s="53" t="e">
        <f>'Standard Cost Estimate'!$D448*'Standard Cost Estimate'!$F448</f>
        <v>#VALUE!</v>
      </c>
      <c r="H448" s="54" t="e">
        <f>'Standard Cost Estimate'!$G448/G$500</f>
        <v>#VALUE!</v>
      </c>
      <c r="I448" s="52" t="e">
        <f>Table1[[#This Row],[Low Bidder 
or CM/GC]]</f>
        <v>#VALUE!</v>
      </c>
      <c r="J448" s="53" t="e">
        <f>'Standard Cost Estimate'!$I448*'Standard Cost Estimate'!$D448</f>
        <v>#VALUE!</v>
      </c>
      <c r="K448" s="55" t="e">
        <f>'Standard Cost Estimate'!$J448/J$500</f>
        <v>#VALUE!</v>
      </c>
      <c r="L448" s="52" t="e">
        <f>TRIMMEAN(Table1[[#This Row],[Low Bidder 
or CM/GC]:[Bidder 23]],2/COUNT(Table1[[#This Row],[Low Bidder 
or CM/GC]:[Bidder 23]]))</f>
        <v>#VALUE!</v>
      </c>
      <c r="M448" s="53" t="e">
        <f>IF('Standard Cost Estimate'!$D448=0,0,'Standard Cost Estimate'!$D448*'Standard Cost Estimate'!$L448)</f>
        <v>#VALUE!</v>
      </c>
      <c r="N448" s="54" t="e">
        <f>'Standard Cost Estimate'!$M448/M$500</f>
        <v>#VALUE!</v>
      </c>
      <c r="O448" s="78" t="e">
        <f>MIN(Table1[[#This Row],[Low Bidder 
or CM/GC]:[Bidder 23]])*D448</f>
        <v>#VALUE!</v>
      </c>
      <c r="P448" s="65" t="e">
        <f>Table2[[#This Row],[LB
Amount]]</f>
        <v>#VALUE!</v>
      </c>
      <c r="Q448" s="79" t="e">
        <f>MAX(Table1[[#This Row],[Low Bidder 
or CM/GC]:[Bidder 23]])*D448</f>
        <v>#VALUE!</v>
      </c>
      <c r="R448" s="33" t="e">
        <f>('Standard Cost Estimate'!$J448-'Standard Cost Estimate'!$G448)/'Standard Cost Estimate'!$G448</f>
        <v>#VALUE!</v>
      </c>
      <c r="S448" s="32" t="e">
        <f>('Standard Cost Estimate'!$J448-'Standard Cost Estimate'!$M448)/'Standard Cost Estimate'!$M448</f>
        <v>#VALUE!</v>
      </c>
      <c r="T448" s="31" t="e">
        <f>'Standard Cost Estimate'!$J448-'Standard Cost Estimate'!$G448</f>
        <v>#VALUE!</v>
      </c>
      <c r="U448" s="28" t="e">
        <f>RANK('Standard Cost Estimate'!$J448,'Standard Cost Estimate'!$J$3:$J$499)</f>
        <v>#VALUE!</v>
      </c>
      <c r="V448" s="34" t="e">
        <f>LARGE('Standard Cost Estimate'!$J$3:$J$499,COUNT(J$3:'Standard Cost Estimate'!$J448))+IF(ISNUMBER(V447),V447,0)</f>
        <v>#VALUE!</v>
      </c>
      <c r="W448" s="28" t="e">
        <f>IF(V448/J$500&lt;0.8,COUNT(V$3:V448)+1,1)</f>
        <v>#VALUE!</v>
      </c>
      <c r="X448" s="35" t="e">
        <f>IF('Standard Cost Estimate'!$U448&lt;=MAX('Standard Cost Estimate'!$W$3:$W$499),"YES","NO")</f>
        <v>#VALUE!</v>
      </c>
      <c r="Y448" s="36" t="e">
        <f>IF(AND('Standard Cost Estimate'!$X448="YES",OR('Standard Cost Estimate'!$R448&gt;0.2,'Standard Cost Estimate'!$R448&lt;-0.2)),"ANALYZE"," ")</f>
        <v>#VALUE!</v>
      </c>
      <c r="Z448" s="72" t="e">
        <f>IF(AND('Standard Cost Estimate'!$X448="YES",OR('Standard Cost Estimate'!$S448&gt;0.2,'Standard Cost Estimate'!$S448&lt;-0.2)),"ANALYZE"," ")</f>
        <v>#VALUE!</v>
      </c>
      <c r="AA448" s="67" t="e">
        <f>RANK('Standard Cost Estimate'!$G448,'Standard Cost Estimate'!$G$3:$G$499)</f>
        <v>#VALUE!</v>
      </c>
      <c r="AB448" s="68" t="e">
        <f>LARGE('Standard Cost Estimate'!$G$3:$G$499,COUNT(G$3:'Standard Cost Estimate'!$G448))+IF(ISNUMBER(AB447),AB447,0)</f>
        <v>#VALUE!</v>
      </c>
      <c r="AC448" s="67" t="e">
        <f>IF(AB448/G$500&lt;0.8,COUNT(V$3:V448)+1,1)</f>
        <v>#VALUE!</v>
      </c>
      <c r="AD448" s="93" t="e">
        <f>IF('Standard Cost Estimate'!$AA448&lt;=MAX('Standard Cost Estimate'!$AC$3:$AC$499),"YES","NO")</f>
        <v>#VALUE!</v>
      </c>
      <c r="AE448" s="94" t="e">
        <f>IF(AND('Standard Cost Estimate'!$AD448="YES",ABS('Standard Cost Estimate'!$R448)&gt;0.2),"ANALYZE"," ")</f>
        <v>#VALUE!</v>
      </c>
      <c r="AF448" s="77"/>
    </row>
    <row r="449" spans="1:32" ht="15" thickBot="1" x14ac:dyDescent="0.4">
      <c r="A449" s="50" t="e">
        <f>Table1[[#This Row],[Item Line Number]]</f>
        <v>#VALUE!</v>
      </c>
      <c r="B449" s="50" t="e">
        <f>Table1[[#This Row],[Item Number]]</f>
        <v>#VALUE!</v>
      </c>
      <c r="C449" s="51" t="e">
        <f>Table1[[#This Row],[Item Description]]</f>
        <v>#VALUE!</v>
      </c>
      <c r="D449" s="50" t="e">
        <f>Table1[[#This Row],[Quantity]]</f>
        <v>#VALUE!</v>
      </c>
      <c r="E449" s="50" t="e">
        <f>Table1[[#This Row],[Units]]</f>
        <v>#VALUE!</v>
      </c>
      <c r="F449" s="52" t="e">
        <f>Table1[[#This Row],[Engineer''s Estimate (EE)]]</f>
        <v>#VALUE!</v>
      </c>
      <c r="G449" s="53" t="e">
        <f>'Standard Cost Estimate'!$D449*'Standard Cost Estimate'!$F449</f>
        <v>#VALUE!</v>
      </c>
      <c r="H449" s="54" t="e">
        <f>'Standard Cost Estimate'!$G449/G$500</f>
        <v>#VALUE!</v>
      </c>
      <c r="I449" s="52" t="e">
        <f>Table1[[#This Row],[Low Bidder 
or CM/GC]]</f>
        <v>#VALUE!</v>
      </c>
      <c r="J449" s="53" t="e">
        <f>'Standard Cost Estimate'!$I449*'Standard Cost Estimate'!$D449</f>
        <v>#VALUE!</v>
      </c>
      <c r="K449" s="55" t="e">
        <f>'Standard Cost Estimate'!$J449/J$500</f>
        <v>#VALUE!</v>
      </c>
      <c r="L449" s="52" t="e">
        <f>TRIMMEAN(Table1[[#This Row],[Low Bidder 
or CM/GC]:[Bidder 23]],2/COUNT(Table1[[#This Row],[Low Bidder 
or CM/GC]:[Bidder 23]]))</f>
        <v>#VALUE!</v>
      </c>
      <c r="M449" s="53" t="e">
        <f>IF('Standard Cost Estimate'!$D449=0,0,'Standard Cost Estimate'!$D449*'Standard Cost Estimate'!$L449)</f>
        <v>#VALUE!</v>
      </c>
      <c r="N449" s="54" t="e">
        <f>'Standard Cost Estimate'!$M449/M$500</f>
        <v>#VALUE!</v>
      </c>
      <c r="O449" s="78" t="e">
        <f>MIN(Table1[[#This Row],[Low Bidder 
or CM/GC]:[Bidder 23]])*D449</f>
        <v>#VALUE!</v>
      </c>
      <c r="P449" s="65" t="e">
        <f>Table2[[#This Row],[LB
Amount]]</f>
        <v>#VALUE!</v>
      </c>
      <c r="Q449" s="79" t="e">
        <f>MAX(Table1[[#This Row],[Low Bidder 
or CM/GC]:[Bidder 23]])*D449</f>
        <v>#VALUE!</v>
      </c>
      <c r="R449" s="33" t="e">
        <f>('Standard Cost Estimate'!$J449-'Standard Cost Estimate'!$G449)/'Standard Cost Estimate'!$G449</f>
        <v>#VALUE!</v>
      </c>
      <c r="S449" s="32" t="e">
        <f>('Standard Cost Estimate'!$J449-'Standard Cost Estimate'!$M449)/'Standard Cost Estimate'!$M449</f>
        <v>#VALUE!</v>
      </c>
      <c r="T449" s="31" t="e">
        <f>'Standard Cost Estimate'!$J449-'Standard Cost Estimate'!$G449</f>
        <v>#VALUE!</v>
      </c>
      <c r="U449" s="28" t="e">
        <f>RANK('Standard Cost Estimate'!$J449,'Standard Cost Estimate'!$J$3:$J$499)</f>
        <v>#VALUE!</v>
      </c>
      <c r="V449" s="34" t="e">
        <f>LARGE('Standard Cost Estimate'!$J$3:$J$499,COUNT(J$3:'Standard Cost Estimate'!$J449))+IF(ISNUMBER(V448),V448,0)</f>
        <v>#VALUE!</v>
      </c>
      <c r="W449" s="28" t="e">
        <f>IF(V449/J$500&lt;0.8,COUNT(V$3:V449)+1,1)</f>
        <v>#VALUE!</v>
      </c>
      <c r="X449" s="35" t="e">
        <f>IF('Standard Cost Estimate'!$U449&lt;=MAX('Standard Cost Estimate'!$W$3:$W$499),"YES","NO")</f>
        <v>#VALUE!</v>
      </c>
      <c r="Y449" s="36" t="e">
        <f>IF(AND('Standard Cost Estimate'!$X449="YES",OR('Standard Cost Estimate'!$R449&gt;0.2,'Standard Cost Estimate'!$R449&lt;-0.2)),"ANALYZE"," ")</f>
        <v>#VALUE!</v>
      </c>
      <c r="Z449" s="72" t="e">
        <f>IF(AND('Standard Cost Estimate'!$X449="YES",OR('Standard Cost Estimate'!$S449&gt;0.2,'Standard Cost Estimate'!$S449&lt;-0.2)),"ANALYZE"," ")</f>
        <v>#VALUE!</v>
      </c>
      <c r="AA449" s="67" t="e">
        <f>RANK('Standard Cost Estimate'!$G449,'Standard Cost Estimate'!$G$3:$G$499)</f>
        <v>#VALUE!</v>
      </c>
      <c r="AB449" s="68" t="e">
        <f>LARGE('Standard Cost Estimate'!$G$3:$G$499,COUNT(G$3:'Standard Cost Estimate'!$G449))+IF(ISNUMBER(AB448),AB448,0)</f>
        <v>#VALUE!</v>
      </c>
      <c r="AC449" s="67" t="e">
        <f>IF(AB449/G$500&lt;0.8,COUNT(V$3:V449)+1,1)</f>
        <v>#VALUE!</v>
      </c>
      <c r="AD449" s="93" t="e">
        <f>IF('Standard Cost Estimate'!$AA449&lt;=MAX('Standard Cost Estimate'!$AC$3:$AC$499),"YES","NO")</f>
        <v>#VALUE!</v>
      </c>
      <c r="AE449" s="94" t="e">
        <f>IF(AND('Standard Cost Estimate'!$AD449="YES",ABS('Standard Cost Estimate'!$R449)&gt;0.2),"ANALYZE"," ")</f>
        <v>#VALUE!</v>
      </c>
      <c r="AF449" s="77"/>
    </row>
    <row r="450" spans="1:32" ht="15" thickBot="1" x14ac:dyDescent="0.4">
      <c r="A450" s="50" t="e">
        <f>Table1[[#This Row],[Item Line Number]]</f>
        <v>#VALUE!</v>
      </c>
      <c r="B450" s="50" t="e">
        <f>Table1[[#This Row],[Item Number]]</f>
        <v>#VALUE!</v>
      </c>
      <c r="C450" s="51" t="e">
        <f>Table1[[#This Row],[Item Description]]</f>
        <v>#VALUE!</v>
      </c>
      <c r="D450" s="50" t="e">
        <f>Table1[[#This Row],[Quantity]]</f>
        <v>#VALUE!</v>
      </c>
      <c r="E450" s="50" t="e">
        <f>Table1[[#This Row],[Units]]</f>
        <v>#VALUE!</v>
      </c>
      <c r="F450" s="52" t="e">
        <f>Table1[[#This Row],[Engineer''s Estimate (EE)]]</f>
        <v>#VALUE!</v>
      </c>
      <c r="G450" s="53" t="e">
        <f>'Standard Cost Estimate'!$D450*'Standard Cost Estimate'!$F450</f>
        <v>#VALUE!</v>
      </c>
      <c r="H450" s="54" t="e">
        <f>'Standard Cost Estimate'!$G450/G$500</f>
        <v>#VALUE!</v>
      </c>
      <c r="I450" s="52" t="e">
        <f>Table1[[#This Row],[Low Bidder 
or CM/GC]]</f>
        <v>#VALUE!</v>
      </c>
      <c r="J450" s="53" t="e">
        <f>'Standard Cost Estimate'!$I450*'Standard Cost Estimate'!$D450</f>
        <v>#VALUE!</v>
      </c>
      <c r="K450" s="55" t="e">
        <f>'Standard Cost Estimate'!$J450/J$500</f>
        <v>#VALUE!</v>
      </c>
      <c r="L450" s="52" t="e">
        <f>TRIMMEAN(Table1[[#This Row],[Low Bidder 
or CM/GC]:[Bidder 23]],2/COUNT(Table1[[#This Row],[Low Bidder 
or CM/GC]:[Bidder 23]]))</f>
        <v>#VALUE!</v>
      </c>
      <c r="M450" s="53" t="e">
        <f>IF('Standard Cost Estimate'!$D450=0,0,'Standard Cost Estimate'!$D450*'Standard Cost Estimate'!$L450)</f>
        <v>#VALUE!</v>
      </c>
      <c r="N450" s="54" t="e">
        <f>'Standard Cost Estimate'!$M450/M$500</f>
        <v>#VALUE!</v>
      </c>
      <c r="O450" s="78" t="e">
        <f>MIN(Table1[[#This Row],[Low Bidder 
or CM/GC]:[Bidder 23]])*D450</f>
        <v>#VALUE!</v>
      </c>
      <c r="P450" s="65" t="e">
        <f>Table2[[#This Row],[LB
Amount]]</f>
        <v>#VALUE!</v>
      </c>
      <c r="Q450" s="79" t="e">
        <f>MAX(Table1[[#This Row],[Low Bidder 
or CM/GC]:[Bidder 23]])*D450</f>
        <v>#VALUE!</v>
      </c>
      <c r="R450" s="33" t="e">
        <f>('Standard Cost Estimate'!$J450-'Standard Cost Estimate'!$G450)/'Standard Cost Estimate'!$G450</f>
        <v>#VALUE!</v>
      </c>
      <c r="S450" s="32" t="e">
        <f>('Standard Cost Estimate'!$J450-'Standard Cost Estimate'!$M450)/'Standard Cost Estimate'!$M450</f>
        <v>#VALUE!</v>
      </c>
      <c r="T450" s="31" t="e">
        <f>'Standard Cost Estimate'!$J450-'Standard Cost Estimate'!$G450</f>
        <v>#VALUE!</v>
      </c>
      <c r="U450" s="28" t="e">
        <f>RANK('Standard Cost Estimate'!$J450,'Standard Cost Estimate'!$J$3:$J$499)</f>
        <v>#VALUE!</v>
      </c>
      <c r="V450" s="34" t="e">
        <f>LARGE('Standard Cost Estimate'!$J$3:$J$499,COUNT(J$3:'Standard Cost Estimate'!$J450))+IF(ISNUMBER(V449),V449,0)</f>
        <v>#VALUE!</v>
      </c>
      <c r="W450" s="28" t="e">
        <f>IF(V450/J$500&lt;0.8,COUNT(V$3:V450)+1,1)</f>
        <v>#VALUE!</v>
      </c>
      <c r="X450" s="35" t="e">
        <f>IF('Standard Cost Estimate'!$U450&lt;=MAX('Standard Cost Estimate'!$W$3:$W$499),"YES","NO")</f>
        <v>#VALUE!</v>
      </c>
      <c r="Y450" s="36" t="e">
        <f>IF(AND('Standard Cost Estimate'!$X450="YES",OR('Standard Cost Estimate'!$R450&gt;0.2,'Standard Cost Estimate'!$R450&lt;-0.2)),"ANALYZE"," ")</f>
        <v>#VALUE!</v>
      </c>
      <c r="Z450" s="72" t="e">
        <f>IF(AND('Standard Cost Estimate'!$X450="YES",OR('Standard Cost Estimate'!$S450&gt;0.2,'Standard Cost Estimate'!$S450&lt;-0.2)),"ANALYZE"," ")</f>
        <v>#VALUE!</v>
      </c>
      <c r="AA450" s="67" t="e">
        <f>RANK('Standard Cost Estimate'!$G450,'Standard Cost Estimate'!$G$3:$G$499)</f>
        <v>#VALUE!</v>
      </c>
      <c r="AB450" s="68" t="e">
        <f>LARGE('Standard Cost Estimate'!$G$3:$G$499,COUNT(G$3:'Standard Cost Estimate'!$G450))+IF(ISNUMBER(AB449),AB449,0)</f>
        <v>#VALUE!</v>
      </c>
      <c r="AC450" s="67" t="e">
        <f>IF(AB450/G$500&lt;0.8,COUNT(V$3:V450)+1,1)</f>
        <v>#VALUE!</v>
      </c>
      <c r="AD450" s="93" t="e">
        <f>IF('Standard Cost Estimate'!$AA450&lt;=MAX('Standard Cost Estimate'!$AC$3:$AC$499),"YES","NO")</f>
        <v>#VALUE!</v>
      </c>
      <c r="AE450" s="94" t="e">
        <f>IF(AND('Standard Cost Estimate'!$AD450="YES",ABS('Standard Cost Estimate'!$R450)&gt;0.2),"ANALYZE"," ")</f>
        <v>#VALUE!</v>
      </c>
      <c r="AF450" s="77"/>
    </row>
    <row r="451" spans="1:32" ht="15" thickBot="1" x14ac:dyDescent="0.4">
      <c r="A451" s="50" t="e">
        <f>Table1[[#This Row],[Item Line Number]]</f>
        <v>#VALUE!</v>
      </c>
      <c r="B451" s="50" t="e">
        <f>Table1[[#This Row],[Item Number]]</f>
        <v>#VALUE!</v>
      </c>
      <c r="C451" s="51" t="e">
        <f>Table1[[#This Row],[Item Description]]</f>
        <v>#VALUE!</v>
      </c>
      <c r="D451" s="50" t="e">
        <f>Table1[[#This Row],[Quantity]]</f>
        <v>#VALUE!</v>
      </c>
      <c r="E451" s="50" t="e">
        <f>Table1[[#This Row],[Units]]</f>
        <v>#VALUE!</v>
      </c>
      <c r="F451" s="52" t="e">
        <f>Table1[[#This Row],[Engineer''s Estimate (EE)]]</f>
        <v>#VALUE!</v>
      </c>
      <c r="G451" s="53" t="e">
        <f>'Standard Cost Estimate'!$D451*'Standard Cost Estimate'!$F451</f>
        <v>#VALUE!</v>
      </c>
      <c r="H451" s="54" t="e">
        <f>'Standard Cost Estimate'!$G451/G$500</f>
        <v>#VALUE!</v>
      </c>
      <c r="I451" s="52" t="e">
        <f>Table1[[#This Row],[Low Bidder 
or CM/GC]]</f>
        <v>#VALUE!</v>
      </c>
      <c r="J451" s="53" t="e">
        <f>'Standard Cost Estimate'!$I451*'Standard Cost Estimate'!$D451</f>
        <v>#VALUE!</v>
      </c>
      <c r="K451" s="55" t="e">
        <f>'Standard Cost Estimate'!$J451/J$500</f>
        <v>#VALUE!</v>
      </c>
      <c r="L451" s="52" t="e">
        <f>TRIMMEAN(Table1[[#This Row],[Low Bidder 
or CM/GC]:[Bidder 23]],2/COUNT(Table1[[#This Row],[Low Bidder 
or CM/GC]:[Bidder 23]]))</f>
        <v>#VALUE!</v>
      </c>
      <c r="M451" s="53" t="e">
        <f>IF('Standard Cost Estimate'!$D451=0,0,'Standard Cost Estimate'!$D451*'Standard Cost Estimate'!$L451)</f>
        <v>#VALUE!</v>
      </c>
      <c r="N451" s="54" t="e">
        <f>'Standard Cost Estimate'!$M451/M$500</f>
        <v>#VALUE!</v>
      </c>
      <c r="O451" s="78" t="e">
        <f>MIN(Table1[[#This Row],[Low Bidder 
or CM/GC]:[Bidder 23]])*D451</f>
        <v>#VALUE!</v>
      </c>
      <c r="P451" s="65" t="e">
        <f>Table2[[#This Row],[LB
Amount]]</f>
        <v>#VALUE!</v>
      </c>
      <c r="Q451" s="79" t="e">
        <f>MAX(Table1[[#This Row],[Low Bidder 
or CM/GC]:[Bidder 23]])*D451</f>
        <v>#VALUE!</v>
      </c>
      <c r="R451" s="33" t="e">
        <f>('Standard Cost Estimate'!$J451-'Standard Cost Estimate'!$G451)/'Standard Cost Estimate'!$G451</f>
        <v>#VALUE!</v>
      </c>
      <c r="S451" s="32" t="e">
        <f>('Standard Cost Estimate'!$J451-'Standard Cost Estimate'!$M451)/'Standard Cost Estimate'!$M451</f>
        <v>#VALUE!</v>
      </c>
      <c r="T451" s="31" t="e">
        <f>'Standard Cost Estimate'!$J451-'Standard Cost Estimate'!$G451</f>
        <v>#VALUE!</v>
      </c>
      <c r="U451" s="28" t="e">
        <f>RANK('Standard Cost Estimate'!$J451,'Standard Cost Estimate'!$J$3:$J$499)</f>
        <v>#VALUE!</v>
      </c>
      <c r="V451" s="34" t="e">
        <f>LARGE('Standard Cost Estimate'!$J$3:$J$499,COUNT(J$3:'Standard Cost Estimate'!$J451))+IF(ISNUMBER(V450),V450,0)</f>
        <v>#VALUE!</v>
      </c>
      <c r="W451" s="28" t="e">
        <f>IF(V451/J$500&lt;0.8,COUNT(V$3:V451)+1,1)</f>
        <v>#VALUE!</v>
      </c>
      <c r="X451" s="35" t="e">
        <f>IF('Standard Cost Estimate'!$U451&lt;=MAX('Standard Cost Estimate'!$W$3:$W$499),"YES","NO")</f>
        <v>#VALUE!</v>
      </c>
      <c r="Y451" s="36" t="e">
        <f>IF(AND('Standard Cost Estimate'!$X451="YES",OR('Standard Cost Estimate'!$R451&gt;0.2,'Standard Cost Estimate'!$R451&lt;-0.2)),"ANALYZE"," ")</f>
        <v>#VALUE!</v>
      </c>
      <c r="Z451" s="72" t="e">
        <f>IF(AND('Standard Cost Estimate'!$X451="YES",OR('Standard Cost Estimate'!$S451&gt;0.2,'Standard Cost Estimate'!$S451&lt;-0.2)),"ANALYZE"," ")</f>
        <v>#VALUE!</v>
      </c>
      <c r="AA451" s="67" t="e">
        <f>RANK('Standard Cost Estimate'!$G451,'Standard Cost Estimate'!$G$3:$G$499)</f>
        <v>#VALUE!</v>
      </c>
      <c r="AB451" s="68" t="e">
        <f>LARGE('Standard Cost Estimate'!$G$3:$G$499,COUNT(G$3:'Standard Cost Estimate'!$G451))+IF(ISNUMBER(AB450),AB450,0)</f>
        <v>#VALUE!</v>
      </c>
      <c r="AC451" s="67" t="e">
        <f>IF(AB451/G$500&lt;0.8,COUNT(V$3:V451)+1,1)</f>
        <v>#VALUE!</v>
      </c>
      <c r="AD451" s="93" t="e">
        <f>IF('Standard Cost Estimate'!$AA451&lt;=MAX('Standard Cost Estimate'!$AC$3:$AC$499),"YES","NO")</f>
        <v>#VALUE!</v>
      </c>
      <c r="AE451" s="94" t="e">
        <f>IF(AND('Standard Cost Estimate'!$AD451="YES",ABS('Standard Cost Estimate'!$R451)&gt;0.2),"ANALYZE"," ")</f>
        <v>#VALUE!</v>
      </c>
      <c r="AF451" s="77"/>
    </row>
    <row r="452" spans="1:32" ht="15" thickBot="1" x14ac:dyDescent="0.4">
      <c r="A452" s="50" t="e">
        <f>Table1[[#This Row],[Item Line Number]]</f>
        <v>#VALUE!</v>
      </c>
      <c r="B452" s="50" t="e">
        <f>Table1[[#This Row],[Item Number]]</f>
        <v>#VALUE!</v>
      </c>
      <c r="C452" s="51" t="e">
        <f>Table1[[#This Row],[Item Description]]</f>
        <v>#VALUE!</v>
      </c>
      <c r="D452" s="50" t="e">
        <f>Table1[[#This Row],[Quantity]]</f>
        <v>#VALUE!</v>
      </c>
      <c r="E452" s="50" t="e">
        <f>Table1[[#This Row],[Units]]</f>
        <v>#VALUE!</v>
      </c>
      <c r="F452" s="52" t="e">
        <f>Table1[[#This Row],[Engineer''s Estimate (EE)]]</f>
        <v>#VALUE!</v>
      </c>
      <c r="G452" s="53" t="e">
        <f>'Standard Cost Estimate'!$D452*'Standard Cost Estimate'!$F452</f>
        <v>#VALUE!</v>
      </c>
      <c r="H452" s="54" t="e">
        <f>'Standard Cost Estimate'!$G452/G$500</f>
        <v>#VALUE!</v>
      </c>
      <c r="I452" s="52" t="e">
        <f>Table1[[#This Row],[Low Bidder 
or CM/GC]]</f>
        <v>#VALUE!</v>
      </c>
      <c r="J452" s="53" t="e">
        <f>'Standard Cost Estimate'!$I452*'Standard Cost Estimate'!$D452</f>
        <v>#VALUE!</v>
      </c>
      <c r="K452" s="55" t="e">
        <f>'Standard Cost Estimate'!$J452/J$500</f>
        <v>#VALUE!</v>
      </c>
      <c r="L452" s="52" t="e">
        <f>TRIMMEAN(Table1[[#This Row],[Low Bidder 
or CM/GC]:[Bidder 23]],2/COUNT(Table1[[#This Row],[Low Bidder 
or CM/GC]:[Bidder 23]]))</f>
        <v>#VALUE!</v>
      </c>
      <c r="M452" s="53" t="e">
        <f>IF('Standard Cost Estimate'!$D452=0,0,'Standard Cost Estimate'!$D452*'Standard Cost Estimate'!$L452)</f>
        <v>#VALUE!</v>
      </c>
      <c r="N452" s="54" t="e">
        <f>'Standard Cost Estimate'!$M452/M$500</f>
        <v>#VALUE!</v>
      </c>
      <c r="O452" s="78" t="e">
        <f>MIN(Table1[[#This Row],[Low Bidder 
or CM/GC]:[Bidder 23]])*D452</f>
        <v>#VALUE!</v>
      </c>
      <c r="P452" s="65" t="e">
        <f>Table2[[#This Row],[LB
Amount]]</f>
        <v>#VALUE!</v>
      </c>
      <c r="Q452" s="79" t="e">
        <f>MAX(Table1[[#This Row],[Low Bidder 
or CM/GC]:[Bidder 23]])*D452</f>
        <v>#VALUE!</v>
      </c>
      <c r="R452" s="33" t="e">
        <f>('Standard Cost Estimate'!$J452-'Standard Cost Estimate'!$G452)/'Standard Cost Estimate'!$G452</f>
        <v>#VALUE!</v>
      </c>
      <c r="S452" s="32" t="e">
        <f>('Standard Cost Estimate'!$J452-'Standard Cost Estimate'!$M452)/'Standard Cost Estimate'!$M452</f>
        <v>#VALUE!</v>
      </c>
      <c r="T452" s="31" t="e">
        <f>'Standard Cost Estimate'!$J452-'Standard Cost Estimate'!$G452</f>
        <v>#VALUE!</v>
      </c>
      <c r="U452" s="28" t="e">
        <f>RANK('Standard Cost Estimate'!$J452,'Standard Cost Estimate'!$J$3:$J$499)</f>
        <v>#VALUE!</v>
      </c>
      <c r="V452" s="34" t="e">
        <f>LARGE('Standard Cost Estimate'!$J$3:$J$499,COUNT(J$3:'Standard Cost Estimate'!$J452))+IF(ISNUMBER(V451),V451,0)</f>
        <v>#VALUE!</v>
      </c>
      <c r="W452" s="28" t="e">
        <f>IF(V452/J$500&lt;0.8,COUNT(V$3:V452)+1,1)</f>
        <v>#VALUE!</v>
      </c>
      <c r="X452" s="35" t="e">
        <f>IF('Standard Cost Estimate'!$U452&lt;=MAX('Standard Cost Estimate'!$W$3:$W$499),"YES","NO")</f>
        <v>#VALUE!</v>
      </c>
      <c r="Y452" s="36" t="e">
        <f>IF(AND('Standard Cost Estimate'!$X452="YES",OR('Standard Cost Estimate'!$R452&gt;0.2,'Standard Cost Estimate'!$R452&lt;-0.2)),"ANALYZE"," ")</f>
        <v>#VALUE!</v>
      </c>
      <c r="Z452" s="72" t="e">
        <f>IF(AND('Standard Cost Estimate'!$X452="YES",OR('Standard Cost Estimate'!$S452&gt;0.2,'Standard Cost Estimate'!$S452&lt;-0.2)),"ANALYZE"," ")</f>
        <v>#VALUE!</v>
      </c>
      <c r="AA452" s="67" t="e">
        <f>RANK('Standard Cost Estimate'!$G452,'Standard Cost Estimate'!$G$3:$G$499)</f>
        <v>#VALUE!</v>
      </c>
      <c r="AB452" s="68" t="e">
        <f>LARGE('Standard Cost Estimate'!$G$3:$G$499,COUNT(G$3:'Standard Cost Estimate'!$G452))+IF(ISNUMBER(AB451),AB451,0)</f>
        <v>#VALUE!</v>
      </c>
      <c r="AC452" s="67" t="e">
        <f>IF(AB452/G$500&lt;0.8,COUNT(V$3:V452)+1,1)</f>
        <v>#VALUE!</v>
      </c>
      <c r="AD452" s="93" t="e">
        <f>IF('Standard Cost Estimate'!$AA452&lt;=MAX('Standard Cost Estimate'!$AC$3:$AC$499),"YES","NO")</f>
        <v>#VALUE!</v>
      </c>
      <c r="AE452" s="94" t="e">
        <f>IF(AND('Standard Cost Estimate'!$AD452="YES",ABS('Standard Cost Estimate'!$R452)&gt;0.2),"ANALYZE"," ")</f>
        <v>#VALUE!</v>
      </c>
      <c r="AF452" s="77"/>
    </row>
    <row r="453" spans="1:32" ht="15" thickBot="1" x14ac:dyDescent="0.4">
      <c r="A453" s="50" t="e">
        <f>Table1[[#This Row],[Item Line Number]]</f>
        <v>#VALUE!</v>
      </c>
      <c r="B453" s="50" t="e">
        <f>Table1[[#This Row],[Item Number]]</f>
        <v>#VALUE!</v>
      </c>
      <c r="C453" s="51" t="e">
        <f>Table1[[#This Row],[Item Description]]</f>
        <v>#VALUE!</v>
      </c>
      <c r="D453" s="50" t="e">
        <f>Table1[[#This Row],[Quantity]]</f>
        <v>#VALUE!</v>
      </c>
      <c r="E453" s="50" t="e">
        <f>Table1[[#This Row],[Units]]</f>
        <v>#VALUE!</v>
      </c>
      <c r="F453" s="52" t="e">
        <f>Table1[[#This Row],[Engineer''s Estimate (EE)]]</f>
        <v>#VALUE!</v>
      </c>
      <c r="G453" s="53" t="e">
        <f>'Standard Cost Estimate'!$D453*'Standard Cost Estimate'!$F453</f>
        <v>#VALUE!</v>
      </c>
      <c r="H453" s="54" t="e">
        <f>'Standard Cost Estimate'!$G453/G$500</f>
        <v>#VALUE!</v>
      </c>
      <c r="I453" s="52" t="e">
        <f>Table1[[#This Row],[Low Bidder 
or CM/GC]]</f>
        <v>#VALUE!</v>
      </c>
      <c r="J453" s="53" t="e">
        <f>'Standard Cost Estimate'!$I453*'Standard Cost Estimate'!$D453</f>
        <v>#VALUE!</v>
      </c>
      <c r="K453" s="55" t="e">
        <f>'Standard Cost Estimate'!$J453/J$500</f>
        <v>#VALUE!</v>
      </c>
      <c r="L453" s="52" t="e">
        <f>TRIMMEAN(Table1[[#This Row],[Low Bidder 
or CM/GC]:[Bidder 23]],2/COUNT(Table1[[#This Row],[Low Bidder 
or CM/GC]:[Bidder 23]]))</f>
        <v>#VALUE!</v>
      </c>
      <c r="M453" s="53" t="e">
        <f>IF('Standard Cost Estimate'!$D453=0,0,'Standard Cost Estimate'!$D453*'Standard Cost Estimate'!$L453)</f>
        <v>#VALUE!</v>
      </c>
      <c r="N453" s="54" t="e">
        <f>'Standard Cost Estimate'!$M453/M$500</f>
        <v>#VALUE!</v>
      </c>
      <c r="O453" s="78" t="e">
        <f>MIN(Table1[[#This Row],[Low Bidder 
or CM/GC]:[Bidder 23]])*D453</f>
        <v>#VALUE!</v>
      </c>
      <c r="P453" s="65" t="e">
        <f>Table2[[#This Row],[LB
Amount]]</f>
        <v>#VALUE!</v>
      </c>
      <c r="Q453" s="79" t="e">
        <f>MAX(Table1[[#This Row],[Low Bidder 
or CM/GC]:[Bidder 23]])*D453</f>
        <v>#VALUE!</v>
      </c>
      <c r="R453" s="33" t="e">
        <f>('Standard Cost Estimate'!$J453-'Standard Cost Estimate'!$G453)/'Standard Cost Estimate'!$G453</f>
        <v>#VALUE!</v>
      </c>
      <c r="S453" s="32" t="e">
        <f>('Standard Cost Estimate'!$J453-'Standard Cost Estimate'!$M453)/'Standard Cost Estimate'!$M453</f>
        <v>#VALUE!</v>
      </c>
      <c r="T453" s="31" t="e">
        <f>'Standard Cost Estimate'!$J453-'Standard Cost Estimate'!$G453</f>
        <v>#VALUE!</v>
      </c>
      <c r="U453" s="28" t="e">
        <f>RANK('Standard Cost Estimate'!$J453,'Standard Cost Estimate'!$J$3:$J$499)</f>
        <v>#VALUE!</v>
      </c>
      <c r="V453" s="34" t="e">
        <f>LARGE('Standard Cost Estimate'!$J$3:$J$499,COUNT(J$3:'Standard Cost Estimate'!$J453))+IF(ISNUMBER(V452),V452,0)</f>
        <v>#VALUE!</v>
      </c>
      <c r="W453" s="28" t="e">
        <f>IF(V453/J$500&lt;0.8,COUNT(V$3:V453)+1,1)</f>
        <v>#VALUE!</v>
      </c>
      <c r="X453" s="35" t="e">
        <f>IF('Standard Cost Estimate'!$U453&lt;=MAX('Standard Cost Estimate'!$W$3:$W$499),"YES","NO")</f>
        <v>#VALUE!</v>
      </c>
      <c r="Y453" s="36" t="e">
        <f>IF(AND('Standard Cost Estimate'!$X453="YES",OR('Standard Cost Estimate'!$R453&gt;0.2,'Standard Cost Estimate'!$R453&lt;-0.2)),"ANALYZE"," ")</f>
        <v>#VALUE!</v>
      </c>
      <c r="Z453" s="72" t="e">
        <f>IF(AND('Standard Cost Estimate'!$X453="YES",OR('Standard Cost Estimate'!$S453&gt;0.2,'Standard Cost Estimate'!$S453&lt;-0.2)),"ANALYZE"," ")</f>
        <v>#VALUE!</v>
      </c>
      <c r="AA453" s="67" t="e">
        <f>RANK('Standard Cost Estimate'!$G453,'Standard Cost Estimate'!$G$3:$G$499)</f>
        <v>#VALUE!</v>
      </c>
      <c r="AB453" s="68" t="e">
        <f>LARGE('Standard Cost Estimate'!$G$3:$G$499,COUNT(G$3:'Standard Cost Estimate'!$G453))+IF(ISNUMBER(AB452),AB452,0)</f>
        <v>#VALUE!</v>
      </c>
      <c r="AC453" s="67" t="e">
        <f>IF(AB453/G$500&lt;0.8,COUNT(V$3:V453)+1,1)</f>
        <v>#VALUE!</v>
      </c>
      <c r="AD453" s="93" t="e">
        <f>IF('Standard Cost Estimate'!$AA453&lt;=MAX('Standard Cost Estimate'!$AC$3:$AC$499),"YES","NO")</f>
        <v>#VALUE!</v>
      </c>
      <c r="AE453" s="94" t="e">
        <f>IF(AND('Standard Cost Estimate'!$AD453="YES",ABS('Standard Cost Estimate'!$R453)&gt;0.2),"ANALYZE"," ")</f>
        <v>#VALUE!</v>
      </c>
      <c r="AF453" s="77"/>
    </row>
    <row r="454" spans="1:32" ht="15" thickBot="1" x14ac:dyDescent="0.4">
      <c r="A454" s="50" t="e">
        <f>Table1[[#This Row],[Item Line Number]]</f>
        <v>#VALUE!</v>
      </c>
      <c r="B454" s="50" t="e">
        <f>Table1[[#This Row],[Item Number]]</f>
        <v>#VALUE!</v>
      </c>
      <c r="C454" s="51" t="e">
        <f>Table1[[#This Row],[Item Description]]</f>
        <v>#VALUE!</v>
      </c>
      <c r="D454" s="50" t="e">
        <f>Table1[[#This Row],[Quantity]]</f>
        <v>#VALUE!</v>
      </c>
      <c r="E454" s="50" t="e">
        <f>Table1[[#This Row],[Units]]</f>
        <v>#VALUE!</v>
      </c>
      <c r="F454" s="52" t="e">
        <f>Table1[[#This Row],[Engineer''s Estimate (EE)]]</f>
        <v>#VALUE!</v>
      </c>
      <c r="G454" s="53" t="e">
        <f>'Standard Cost Estimate'!$D454*'Standard Cost Estimate'!$F454</f>
        <v>#VALUE!</v>
      </c>
      <c r="H454" s="54" t="e">
        <f>'Standard Cost Estimate'!$G454/G$500</f>
        <v>#VALUE!</v>
      </c>
      <c r="I454" s="52" t="e">
        <f>Table1[[#This Row],[Low Bidder 
or CM/GC]]</f>
        <v>#VALUE!</v>
      </c>
      <c r="J454" s="53" t="e">
        <f>'Standard Cost Estimate'!$I454*'Standard Cost Estimate'!$D454</f>
        <v>#VALUE!</v>
      </c>
      <c r="K454" s="55" t="e">
        <f>'Standard Cost Estimate'!$J454/J$500</f>
        <v>#VALUE!</v>
      </c>
      <c r="L454" s="52" t="e">
        <f>TRIMMEAN(Table1[[#This Row],[Low Bidder 
or CM/GC]:[Bidder 23]],2/COUNT(Table1[[#This Row],[Low Bidder 
or CM/GC]:[Bidder 23]]))</f>
        <v>#VALUE!</v>
      </c>
      <c r="M454" s="53" t="e">
        <f>IF('Standard Cost Estimate'!$D454=0,0,'Standard Cost Estimate'!$D454*'Standard Cost Estimate'!$L454)</f>
        <v>#VALUE!</v>
      </c>
      <c r="N454" s="54" t="e">
        <f>'Standard Cost Estimate'!$M454/M$500</f>
        <v>#VALUE!</v>
      </c>
      <c r="O454" s="78" t="e">
        <f>MIN(Table1[[#This Row],[Low Bidder 
or CM/GC]:[Bidder 23]])*D454</f>
        <v>#VALUE!</v>
      </c>
      <c r="P454" s="65" t="e">
        <f>Table2[[#This Row],[LB
Amount]]</f>
        <v>#VALUE!</v>
      </c>
      <c r="Q454" s="79" t="e">
        <f>MAX(Table1[[#This Row],[Low Bidder 
or CM/GC]:[Bidder 23]])*D454</f>
        <v>#VALUE!</v>
      </c>
      <c r="R454" s="33" t="e">
        <f>('Standard Cost Estimate'!$J454-'Standard Cost Estimate'!$G454)/'Standard Cost Estimate'!$G454</f>
        <v>#VALUE!</v>
      </c>
      <c r="S454" s="32" t="e">
        <f>('Standard Cost Estimate'!$J454-'Standard Cost Estimate'!$M454)/'Standard Cost Estimate'!$M454</f>
        <v>#VALUE!</v>
      </c>
      <c r="T454" s="31" t="e">
        <f>'Standard Cost Estimate'!$J454-'Standard Cost Estimate'!$G454</f>
        <v>#VALUE!</v>
      </c>
      <c r="U454" s="28" t="e">
        <f>RANK('Standard Cost Estimate'!$J454,'Standard Cost Estimate'!$J$3:$J$499)</f>
        <v>#VALUE!</v>
      </c>
      <c r="V454" s="34" t="e">
        <f>LARGE('Standard Cost Estimate'!$J$3:$J$499,COUNT(J$3:'Standard Cost Estimate'!$J454))+IF(ISNUMBER(V453),V453,0)</f>
        <v>#VALUE!</v>
      </c>
      <c r="W454" s="28" t="e">
        <f>IF(V454/J$500&lt;0.8,COUNT(V$3:V454)+1,1)</f>
        <v>#VALUE!</v>
      </c>
      <c r="X454" s="35" t="e">
        <f>IF('Standard Cost Estimate'!$U454&lt;=MAX('Standard Cost Estimate'!$W$3:$W$499),"YES","NO")</f>
        <v>#VALUE!</v>
      </c>
      <c r="Y454" s="36" t="e">
        <f>IF(AND('Standard Cost Estimate'!$X454="YES",OR('Standard Cost Estimate'!$R454&gt;0.2,'Standard Cost Estimate'!$R454&lt;-0.2)),"ANALYZE"," ")</f>
        <v>#VALUE!</v>
      </c>
      <c r="Z454" s="72" t="e">
        <f>IF(AND('Standard Cost Estimate'!$X454="YES",OR('Standard Cost Estimate'!$S454&gt;0.2,'Standard Cost Estimate'!$S454&lt;-0.2)),"ANALYZE"," ")</f>
        <v>#VALUE!</v>
      </c>
      <c r="AA454" s="67" t="e">
        <f>RANK('Standard Cost Estimate'!$G454,'Standard Cost Estimate'!$G$3:$G$499)</f>
        <v>#VALUE!</v>
      </c>
      <c r="AB454" s="68" t="e">
        <f>LARGE('Standard Cost Estimate'!$G$3:$G$499,COUNT(G$3:'Standard Cost Estimate'!$G454))+IF(ISNUMBER(AB453),AB453,0)</f>
        <v>#VALUE!</v>
      </c>
      <c r="AC454" s="67" t="e">
        <f>IF(AB454/G$500&lt;0.8,COUNT(V$3:V454)+1,1)</f>
        <v>#VALUE!</v>
      </c>
      <c r="AD454" s="93" t="e">
        <f>IF('Standard Cost Estimate'!$AA454&lt;=MAX('Standard Cost Estimate'!$AC$3:$AC$499),"YES","NO")</f>
        <v>#VALUE!</v>
      </c>
      <c r="AE454" s="94" t="e">
        <f>IF(AND('Standard Cost Estimate'!$AD454="YES",ABS('Standard Cost Estimate'!$R454)&gt;0.2),"ANALYZE"," ")</f>
        <v>#VALUE!</v>
      </c>
      <c r="AF454" s="77"/>
    </row>
    <row r="455" spans="1:32" ht="15" thickBot="1" x14ac:dyDescent="0.4">
      <c r="A455" s="50" t="e">
        <f>Table1[[#This Row],[Item Line Number]]</f>
        <v>#VALUE!</v>
      </c>
      <c r="B455" s="50" t="e">
        <f>Table1[[#This Row],[Item Number]]</f>
        <v>#VALUE!</v>
      </c>
      <c r="C455" s="51" t="e">
        <f>Table1[[#This Row],[Item Description]]</f>
        <v>#VALUE!</v>
      </c>
      <c r="D455" s="50" t="e">
        <f>Table1[[#This Row],[Quantity]]</f>
        <v>#VALUE!</v>
      </c>
      <c r="E455" s="50" t="e">
        <f>Table1[[#This Row],[Units]]</f>
        <v>#VALUE!</v>
      </c>
      <c r="F455" s="52" t="e">
        <f>Table1[[#This Row],[Engineer''s Estimate (EE)]]</f>
        <v>#VALUE!</v>
      </c>
      <c r="G455" s="53" t="e">
        <f>'Standard Cost Estimate'!$D455*'Standard Cost Estimate'!$F455</f>
        <v>#VALUE!</v>
      </c>
      <c r="H455" s="54" t="e">
        <f>'Standard Cost Estimate'!$G455/G$500</f>
        <v>#VALUE!</v>
      </c>
      <c r="I455" s="52" t="e">
        <f>Table1[[#This Row],[Low Bidder 
or CM/GC]]</f>
        <v>#VALUE!</v>
      </c>
      <c r="J455" s="53" t="e">
        <f>'Standard Cost Estimate'!$I455*'Standard Cost Estimate'!$D455</f>
        <v>#VALUE!</v>
      </c>
      <c r="K455" s="55" t="e">
        <f>'Standard Cost Estimate'!$J455/J$500</f>
        <v>#VALUE!</v>
      </c>
      <c r="L455" s="52" t="e">
        <f>TRIMMEAN(Table1[[#This Row],[Low Bidder 
or CM/GC]:[Bidder 23]],2/COUNT(Table1[[#This Row],[Low Bidder 
or CM/GC]:[Bidder 23]]))</f>
        <v>#VALUE!</v>
      </c>
      <c r="M455" s="53" t="e">
        <f>IF('Standard Cost Estimate'!$D455=0,0,'Standard Cost Estimate'!$D455*'Standard Cost Estimate'!$L455)</f>
        <v>#VALUE!</v>
      </c>
      <c r="N455" s="54" t="e">
        <f>'Standard Cost Estimate'!$M455/M$500</f>
        <v>#VALUE!</v>
      </c>
      <c r="O455" s="78" t="e">
        <f>MIN(Table1[[#This Row],[Low Bidder 
or CM/GC]:[Bidder 23]])*D455</f>
        <v>#VALUE!</v>
      </c>
      <c r="P455" s="65" t="e">
        <f>Table2[[#This Row],[LB
Amount]]</f>
        <v>#VALUE!</v>
      </c>
      <c r="Q455" s="79" t="e">
        <f>MAX(Table1[[#This Row],[Low Bidder 
or CM/GC]:[Bidder 23]])*D455</f>
        <v>#VALUE!</v>
      </c>
      <c r="R455" s="33" t="e">
        <f>('Standard Cost Estimate'!$J455-'Standard Cost Estimate'!$G455)/'Standard Cost Estimate'!$G455</f>
        <v>#VALUE!</v>
      </c>
      <c r="S455" s="32" t="e">
        <f>('Standard Cost Estimate'!$J455-'Standard Cost Estimate'!$M455)/'Standard Cost Estimate'!$M455</f>
        <v>#VALUE!</v>
      </c>
      <c r="T455" s="31" t="e">
        <f>'Standard Cost Estimate'!$J455-'Standard Cost Estimate'!$G455</f>
        <v>#VALUE!</v>
      </c>
      <c r="U455" s="28" t="e">
        <f>RANK('Standard Cost Estimate'!$J455,'Standard Cost Estimate'!$J$3:$J$499)</f>
        <v>#VALUE!</v>
      </c>
      <c r="V455" s="34" t="e">
        <f>LARGE('Standard Cost Estimate'!$J$3:$J$499,COUNT(J$3:'Standard Cost Estimate'!$J455))+IF(ISNUMBER(V454),V454,0)</f>
        <v>#VALUE!</v>
      </c>
      <c r="W455" s="28" t="e">
        <f>IF(V455/J$500&lt;0.8,COUNT(V$3:V455)+1,1)</f>
        <v>#VALUE!</v>
      </c>
      <c r="X455" s="35" t="e">
        <f>IF('Standard Cost Estimate'!$U455&lt;=MAX('Standard Cost Estimate'!$W$3:$W$499),"YES","NO")</f>
        <v>#VALUE!</v>
      </c>
      <c r="Y455" s="36" t="e">
        <f>IF(AND('Standard Cost Estimate'!$X455="YES",OR('Standard Cost Estimate'!$R455&gt;0.2,'Standard Cost Estimate'!$R455&lt;-0.2)),"ANALYZE"," ")</f>
        <v>#VALUE!</v>
      </c>
      <c r="Z455" s="72" t="e">
        <f>IF(AND('Standard Cost Estimate'!$X455="YES",OR('Standard Cost Estimate'!$S455&gt;0.2,'Standard Cost Estimate'!$S455&lt;-0.2)),"ANALYZE"," ")</f>
        <v>#VALUE!</v>
      </c>
      <c r="AA455" s="67" t="e">
        <f>RANK('Standard Cost Estimate'!$G455,'Standard Cost Estimate'!$G$3:$G$499)</f>
        <v>#VALUE!</v>
      </c>
      <c r="AB455" s="68" t="e">
        <f>LARGE('Standard Cost Estimate'!$G$3:$G$499,COUNT(G$3:'Standard Cost Estimate'!$G455))+IF(ISNUMBER(AB454),AB454,0)</f>
        <v>#VALUE!</v>
      </c>
      <c r="AC455" s="67" t="e">
        <f>IF(AB455/G$500&lt;0.8,COUNT(V$3:V455)+1,1)</f>
        <v>#VALUE!</v>
      </c>
      <c r="AD455" s="93" t="e">
        <f>IF('Standard Cost Estimate'!$AA455&lt;=MAX('Standard Cost Estimate'!$AC$3:$AC$499),"YES","NO")</f>
        <v>#VALUE!</v>
      </c>
      <c r="AE455" s="94" t="e">
        <f>IF(AND('Standard Cost Estimate'!$AD455="YES",ABS('Standard Cost Estimate'!$R455)&gt;0.2),"ANALYZE"," ")</f>
        <v>#VALUE!</v>
      </c>
      <c r="AF455" s="77"/>
    </row>
    <row r="456" spans="1:32" ht="15" thickBot="1" x14ac:dyDescent="0.4">
      <c r="A456" s="50" t="e">
        <f>Table1[[#This Row],[Item Line Number]]</f>
        <v>#VALUE!</v>
      </c>
      <c r="B456" s="50" t="e">
        <f>Table1[[#This Row],[Item Number]]</f>
        <v>#VALUE!</v>
      </c>
      <c r="C456" s="51" t="e">
        <f>Table1[[#This Row],[Item Description]]</f>
        <v>#VALUE!</v>
      </c>
      <c r="D456" s="50" t="e">
        <f>Table1[[#This Row],[Quantity]]</f>
        <v>#VALUE!</v>
      </c>
      <c r="E456" s="50" t="e">
        <f>Table1[[#This Row],[Units]]</f>
        <v>#VALUE!</v>
      </c>
      <c r="F456" s="52" t="e">
        <f>Table1[[#This Row],[Engineer''s Estimate (EE)]]</f>
        <v>#VALUE!</v>
      </c>
      <c r="G456" s="53" t="e">
        <f>'Standard Cost Estimate'!$D456*'Standard Cost Estimate'!$F456</f>
        <v>#VALUE!</v>
      </c>
      <c r="H456" s="54" t="e">
        <f>'Standard Cost Estimate'!$G456/G$500</f>
        <v>#VALUE!</v>
      </c>
      <c r="I456" s="52" t="e">
        <f>Table1[[#This Row],[Low Bidder 
or CM/GC]]</f>
        <v>#VALUE!</v>
      </c>
      <c r="J456" s="53" t="e">
        <f>'Standard Cost Estimate'!$I456*'Standard Cost Estimate'!$D456</f>
        <v>#VALUE!</v>
      </c>
      <c r="K456" s="55" t="e">
        <f>'Standard Cost Estimate'!$J456/J$500</f>
        <v>#VALUE!</v>
      </c>
      <c r="L456" s="52" t="e">
        <f>TRIMMEAN(Table1[[#This Row],[Low Bidder 
or CM/GC]:[Bidder 23]],2/COUNT(Table1[[#This Row],[Low Bidder 
or CM/GC]:[Bidder 23]]))</f>
        <v>#VALUE!</v>
      </c>
      <c r="M456" s="53" t="e">
        <f>IF('Standard Cost Estimate'!$D456=0,0,'Standard Cost Estimate'!$D456*'Standard Cost Estimate'!$L456)</f>
        <v>#VALUE!</v>
      </c>
      <c r="N456" s="54" t="e">
        <f>'Standard Cost Estimate'!$M456/M$500</f>
        <v>#VALUE!</v>
      </c>
      <c r="O456" s="78" t="e">
        <f>MIN(Table1[[#This Row],[Low Bidder 
or CM/GC]:[Bidder 23]])*D456</f>
        <v>#VALUE!</v>
      </c>
      <c r="P456" s="65" t="e">
        <f>Table2[[#This Row],[LB
Amount]]</f>
        <v>#VALUE!</v>
      </c>
      <c r="Q456" s="79" t="e">
        <f>MAX(Table1[[#This Row],[Low Bidder 
or CM/GC]:[Bidder 23]])*D456</f>
        <v>#VALUE!</v>
      </c>
      <c r="R456" s="33" t="e">
        <f>('Standard Cost Estimate'!$J456-'Standard Cost Estimate'!$G456)/'Standard Cost Estimate'!$G456</f>
        <v>#VALUE!</v>
      </c>
      <c r="S456" s="32" t="e">
        <f>('Standard Cost Estimate'!$J456-'Standard Cost Estimate'!$M456)/'Standard Cost Estimate'!$M456</f>
        <v>#VALUE!</v>
      </c>
      <c r="T456" s="31" t="e">
        <f>'Standard Cost Estimate'!$J456-'Standard Cost Estimate'!$G456</f>
        <v>#VALUE!</v>
      </c>
      <c r="U456" s="28" t="e">
        <f>RANK('Standard Cost Estimate'!$J456,'Standard Cost Estimate'!$J$3:$J$499)</f>
        <v>#VALUE!</v>
      </c>
      <c r="V456" s="34" t="e">
        <f>LARGE('Standard Cost Estimate'!$J$3:$J$499,COUNT(J$3:'Standard Cost Estimate'!$J456))+IF(ISNUMBER(V455),V455,0)</f>
        <v>#VALUE!</v>
      </c>
      <c r="W456" s="28" t="e">
        <f>IF(V456/J$500&lt;0.8,COUNT(V$3:V456)+1,1)</f>
        <v>#VALUE!</v>
      </c>
      <c r="X456" s="35" t="e">
        <f>IF('Standard Cost Estimate'!$U456&lt;=MAX('Standard Cost Estimate'!$W$3:$W$499),"YES","NO")</f>
        <v>#VALUE!</v>
      </c>
      <c r="Y456" s="36" t="e">
        <f>IF(AND('Standard Cost Estimate'!$X456="YES",OR('Standard Cost Estimate'!$R456&gt;0.2,'Standard Cost Estimate'!$R456&lt;-0.2)),"ANALYZE"," ")</f>
        <v>#VALUE!</v>
      </c>
      <c r="Z456" s="72" t="e">
        <f>IF(AND('Standard Cost Estimate'!$X456="YES",OR('Standard Cost Estimate'!$S456&gt;0.2,'Standard Cost Estimate'!$S456&lt;-0.2)),"ANALYZE"," ")</f>
        <v>#VALUE!</v>
      </c>
      <c r="AA456" s="67" t="e">
        <f>RANK('Standard Cost Estimate'!$G456,'Standard Cost Estimate'!$G$3:$G$499)</f>
        <v>#VALUE!</v>
      </c>
      <c r="AB456" s="68" t="e">
        <f>LARGE('Standard Cost Estimate'!$G$3:$G$499,COUNT(G$3:'Standard Cost Estimate'!$G456))+IF(ISNUMBER(AB455),AB455,0)</f>
        <v>#VALUE!</v>
      </c>
      <c r="AC456" s="67" t="e">
        <f>IF(AB456/G$500&lt;0.8,COUNT(V$3:V456)+1,1)</f>
        <v>#VALUE!</v>
      </c>
      <c r="AD456" s="93" t="e">
        <f>IF('Standard Cost Estimate'!$AA456&lt;=MAX('Standard Cost Estimate'!$AC$3:$AC$499),"YES","NO")</f>
        <v>#VALUE!</v>
      </c>
      <c r="AE456" s="94" t="e">
        <f>IF(AND('Standard Cost Estimate'!$AD456="YES",ABS('Standard Cost Estimate'!$R456)&gt;0.2),"ANALYZE"," ")</f>
        <v>#VALUE!</v>
      </c>
      <c r="AF456" s="77"/>
    </row>
    <row r="457" spans="1:32" ht="15" thickBot="1" x14ac:dyDescent="0.4">
      <c r="A457" s="50" t="e">
        <f>Table1[[#This Row],[Item Line Number]]</f>
        <v>#VALUE!</v>
      </c>
      <c r="B457" s="50" t="e">
        <f>Table1[[#This Row],[Item Number]]</f>
        <v>#VALUE!</v>
      </c>
      <c r="C457" s="51" t="e">
        <f>Table1[[#This Row],[Item Description]]</f>
        <v>#VALUE!</v>
      </c>
      <c r="D457" s="50" t="e">
        <f>Table1[[#This Row],[Quantity]]</f>
        <v>#VALUE!</v>
      </c>
      <c r="E457" s="50" t="e">
        <f>Table1[[#This Row],[Units]]</f>
        <v>#VALUE!</v>
      </c>
      <c r="F457" s="52" t="e">
        <f>Table1[[#This Row],[Engineer''s Estimate (EE)]]</f>
        <v>#VALUE!</v>
      </c>
      <c r="G457" s="53" t="e">
        <f>'Standard Cost Estimate'!$D457*'Standard Cost Estimate'!$F457</f>
        <v>#VALUE!</v>
      </c>
      <c r="H457" s="54" t="e">
        <f>'Standard Cost Estimate'!$G457/G$500</f>
        <v>#VALUE!</v>
      </c>
      <c r="I457" s="52" t="e">
        <f>Table1[[#This Row],[Low Bidder 
or CM/GC]]</f>
        <v>#VALUE!</v>
      </c>
      <c r="J457" s="53" t="e">
        <f>'Standard Cost Estimate'!$I457*'Standard Cost Estimate'!$D457</f>
        <v>#VALUE!</v>
      </c>
      <c r="K457" s="55" t="e">
        <f>'Standard Cost Estimate'!$J457/J$500</f>
        <v>#VALUE!</v>
      </c>
      <c r="L457" s="52" t="e">
        <f>TRIMMEAN(Table1[[#This Row],[Low Bidder 
or CM/GC]:[Bidder 23]],2/COUNT(Table1[[#This Row],[Low Bidder 
or CM/GC]:[Bidder 23]]))</f>
        <v>#VALUE!</v>
      </c>
      <c r="M457" s="53" t="e">
        <f>IF('Standard Cost Estimate'!$D457=0,0,'Standard Cost Estimate'!$D457*'Standard Cost Estimate'!$L457)</f>
        <v>#VALUE!</v>
      </c>
      <c r="N457" s="54" t="e">
        <f>'Standard Cost Estimate'!$M457/M$500</f>
        <v>#VALUE!</v>
      </c>
      <c r="O457" s="78" t="e">
        <f>MIN(Table1[[#This Row],[Low Bidder 
or CM/GC]:[Bidder 23]])*D457</f>
        <v>#VALUE!</v>
      </c>
      <c r="P457" s="65" t="e">
        <f>Table2[[#This Row],[LB
Amount]]</f>
        <v>#VALUE!</v>
      </c>
      <c r="Q457" s="79" t="e">
        <f>MAX(Table1[[#This Row],[Low Bidder 
or CM/GC]:[Bidder 23]])*D457</f>
        <v>#VALUE!</v>
      </c>
      <c r="R457" s="33" t="e">
        <f>('Standard Cost Estimate'!$J457-'Standard Cost Estimate'!$G457)/'Standard Cost Estimate'!$G457</f>
        <v>#VALUE!</v>
      </c>
      <c r="S457" s="32" t="e">
        <f>('Standard Cost Estimate'!$J457-'Standard Cost Estimate'!$M457)/'Standard Cost Estimate'!$M457</f>
        <v>#VALUE!</v>
      </c>
      <c r="T457" s="31" t="e">
        <f>'Standard Cost Estimate'!$J457-'Standard Cost Estimate'!$G457</f>
        <v>#VALUE!</v>
      </c>
      <c r="U457" s="28" t="e">
        <f>RANK('Standard Cost Estimate'!$J457,'Standard Cost Estimate'!$J$3:$J$499)</f>
        <v>#VALUE!</v>
      </c>
      <c r="V457" s="34" t="e">
        <f>LARGE('Standard Cost Estimate'!$J$3:$J$499,COUNT(J$3:'Standard Cost Estimate'!$J457))+IF(ISNUMBER(V456),V456,0)</f>
        <v>#VALUE!</v>
      </c>
      <c r="W457" s="28" t="e">
        <f>IF(V457/J$500&lt;0.8,COUNT(V$3:V457)+1,1)</f>
        <v>#VALUE!</v>
      </c>
      <c r="X457" s="35" t="e">
        <f>IF('Standard Cost Estimate'!$U457&lt;=MAX('Standard Cost Estimate'!$W$3:$W$499),"YES","NO")</f>
        <v>#VALUE!</v>
      </c>
      <c r="Y457" s="36" t="e">
        <f>IF(AND('Standard Cost Estimate'!$X457="YES",OR('Standard Cost Estimate'!$R457&gt;0.2,'Standard Cost Estimate'!$R457&lt;-0.2)),"ANALYZE"," ")</f>
        <v>#VALUE!</v>
      </c>
      <c r="Z457" s="72" t="e">
        <f>IF(AND('Standard Cost Estimate'!$X457="YES",OR('Standard Cost Estimate'!$S457&gt;0.2,'Standard Cost Estimate'!$S457&lt;-0.2)),"ANALYZE"," ")</f>
        <v>#VALUE!</v>
      </c>
      <c r="AA457" s="67" t="e">
        <f>RANK('Standard Cost Estimate'!$G457,'Standard Cost Estimate'!$G$3:$G$499)</f>
        <v>#VALUE!</v>
      </c>
      <c r="AB457" s="68" t="e">
        <f>LARGE('Standard Cost Estimate'!$G$3:$G$499,COUNT(G$3:'Standard Cost Estimate'!$G457))+IF(ISNUMBER(AB456),AB456,0)</f>
        <v>#VALUE!</v>
      </c>
      <c r="AC457" s="67" t="e">
        <f>IF(AB457/G$500&lt;0.8,COUNT(V$3:V457)+1,1)</f>
        <v>#VALUE!</v>
      </c>
      <c r="AD457" s="93" t="e">
        <f>IF('Standard Cost Estimate'!$AA457&lt;=MAX('Standard Cost Estimate'!$AC$3:$AC$499),"YES","NO")</f>
        <v>#VALUE!</v>
      </c>
      <c r="AE457" s="94" t="e">
        <f>IF(AND('Standard Cost Estimate'!$AD457="YES",ABS('Standard Cost Estimate'!$R457)&gt;0.2),"ANALYZE"," ")</f>
        <v>#VALUE!</v>
      </c>
      <c r="AF457" s="77"/>
    </row>
    <row r="458" spans="1:32" ht="15" thickBot="1" x14ac:dyDescent="0.4">
      <c r="A458" s="50" t="e">
        <f>Table1[[#This Row],[Item Line Number]]</f>
        <v>#VALUE!</v>
      </c>
      <c r="B458" s="50" t="e">
        <f>Table1[[#This Row],[Item Number]]</f>
        <v>#VALUE!</v>
      </c>
      <c r="C458" s="51" t="e">
        <f>Table1[[#This Row],[Item Description]]</f>
        <v>#VALUE!</v>
      </c>
      <c r="D458" s="50" t="e">
        <f>Table1[[#This Row],[Quantity]]</f>
        <v>#VALUE!</v>
      </c>
      <c r="E458" s="50" t="e">
        <f>Table1[[#This Row],[Units]]</f>
        <v>#VALUE!</v>
      </c>
      <c r="F458" s="52" t="e">
        <f>Table1[[#This Row],[Engineer''s Estimate (EE)]]</f>
        <v>#VALUE!</v>
      </c>
      <c r="G458" s="53" t="e">
        <f>'Standard Cost Estimate'!$D458*'Standard Cost Estimate'!$F458</f>
        <v>#VALUE!</v>
      </c>
      <c r="H458" s="54" t="e">
        <f>'Standard Cost Estimate'!$G458/G$500</f>
        <v>#VALUE!</v>
      </c>
      <c r="I458" s="52" t="e">
        <f>Table1[[#This Row],[Low Bidder 
or CM/GC]]</f>
        <v>#VALUE!</v>
      </c>
      <c r="J458" s="53" t="e">
        <f>'Standard Cost Estimate'!$I458*'Standard Cost Estimate'!$D458</f>
        <v>#VALUE!</v>
      </c>
      <c r="K458" s="55" t="e">
        <f>'Standard Cost Estimate'!$J458/J$500</f>
        <v>#VALUE!</v>
      </c>
      <c r="L458" s="52" t="e">
        <f>TRIMMEAN(Table1[[#This Row],[Low Bidder 
or CM/GC]:[Bidder 23]],2/COUNT(Table1[[#This Row],[Low Bidder 
or CM/GC]:[Bidder 23]]))</f>
        <v>#VALUE!</v>
      </c>
      <c r="M458" s="53" t="e">
        <f>IF('Standard Cost Estimate'!$D458=0,0,'Standard Cost Estimate'!$D458*'Standard Cost Estimate'!$L458)</f>
        <v>#VALUE!</v>
      </c>
      <c r="N458" s="54" t="e">
        <f>'Standard Cost Estimate'!$M458/M$500</f>
        <v>#VALUE!</v>
      </c>
      <c r="O458" s="78" t="e">
        <f>MIN(Table1[[#This Row],[Low Bidder 
or CM/GC]:[Bidder 23]])*D458</f>
        <v>#VALUE!</v>
      </c>
      <c r="P458" s="65" t="e">
        <f>Table2[[#This Row],[LB
Amount]]</f>
        <v>#VALUE!</v>
      </c>
      <c r="Q458" s="79" t="e">
        <f>MAX(Table1[[#This Row],[Low Bidder 
or CM/GC]:[Bidder 23]])*D458</f>
        <v>#VALUE!</v>
      </c>
      <c r="R458" s="33" t="e">
        <f>('Standard Cost Estimate'!$J458-'Standard Cost Estimate'!$G458)/'Standard Cost Estimate'!$G458</f>
        <v>#VALUE!</v>
      </c>
      <c r="S458" s="32" t="e">
        <f>('Standard Cost Estimate'!$J458-'Standard Cost Estimate'!$M458)/'Standard Cost Estimate'!$M458</f>
        <v>#VALUE!</v>
      </c>
      <c r="T458" s="31" t="e">
        <f>'Standard Cost Estimate'!$J458-'Standard Cost Estimate'!$G458</f>
        <v>#VALUE!</v>
      </c>
      <c r="U458" s="28" t="e">
        <f>RANK('Standard Cost Estimate'!$J458,'Standard Cost Estimate'!$J$3:$J$499)</f>
        <v>#VALUE!</v>
      </c>
      <c r="V458" s="34" t="e">
        <f>LARGE('Standard Cost Estimate'!$J$3:$J$499,COUNT(J$3:'Standard Cost Estimate'!$J458))+IF(ISNUMBER(V457),V457,0)</f>
        <v>#VALUE!</v>
      </c>
      <c r="W458" s="28" t="e">
        <f>IF(V458/J$500&lt;0.8,COUNT(V$3:V458)+1,1)</f>
        <v>#VALUE!</v>
      </c>
      <c r="X458" s="35" t="e">
        <f>IF('Standard Cost Estimate'!$U458&lt;=MAX('Standard Cost Estimate'!$W$3:$W$499),"YES","NO")</f>
        <v>#VALUE!</v>
      </c>
      <c r="Y458" s="36" t="e">
        <f>IF(AND('Standard Cost Estimate'!$X458="YES",OR('Standard Cost Estimate'!$R458&gt;0.2,'Standard Cost Estimate'!$R458&lt;-0.2)),"ANALYZE"," ")</f>
        <v>#VALUE!</v>
      </c>
      <c r="Z458" s="72" t="e">
        <f>IF(AND('Standard Cost Estimate'!$X458="YES",OR('Standard Cost Estimate'!$S458&gt;0.2,'Standard Cost Estimate'!$S458&lt;-0.2)),"ANALYZE"," ")</f>
        <v>#VALUE!</v>
      </c>
      <c r="AA458" s="67" t="e">
        <f>RANK('Standard Cost Estimate'!$G458,'Standard Cost Estimate'!$G$3:$G$499)</f>
        <v>#VALUE!</v>
      </c>
      <c r="AB458" s="68" t="e">
        <f>LARGE('Standard Cost Estimate'!$G$3:$G$499,COUNT(G$3:'Standard Cost Estimate'!$G458))+IF(ISNUMBER(AB457),AB457,0)</f>
        <v>#VALUE!</v>
      </c>
      <c r="AC458" s="67" t="e">
        <f>IF(AB458/G$500&lt;0.8,COUNT(V$3:V458)+1,1)</f>
        <v>#VALUE!</v>
      </c>
      <c r="AD458" s="93" t="e">
        <f>IF('Standard Cost Estimate'!$AA458&lt;=MAX('Standard Cost Estimate'!$AC$3:$AC$499),"YES","NO")</f>
        <v>#VALUE!</v>
      </c>
      <c r="AE458" s="94" t="e">
        <f>IF(AND('Standard Cost Estimate'!$AD458="YES",ABS('Standard Cost Estimate'!$R458)&gt;0.2),"ANALYZE"," ")</f>
        <v>#VALUE!</v>
      </c>
      <c r="AF458" s="77"/>
    </row>
    <row r="459" spans="1:32" ht="15" thickBot="1" x14ac:dyDescent="0.4">
      <c r="A459" s="50" t="e">
        <f>Table1[[#This Row],[Item Line Number]]</f>
        <v>#VALUE!</v>
      </c>
      <c r="B459" s="50" t="e">
        <f>Table1[[#This Row],[Item Number]]</f>
        <v>#VALUE!</v>
      </c>
      <c r="C459" s="51" t="e">
        <f>Table1[[#This Row],[Item Description]]</f>
        <v>#VALUE!</v>
      </c>
      <c r="D459" s="50" t="e">
        <f>Table1[[#This Row],[Quantity]]</f>
        <v>#VALUE!</v>
      </c>
      <c r="E459" s="50" t="e">
        <f>Table1[[#This Row],[Units]]</f>
        <v>#VALUE!</v>
      </c>
      <c r="F459" s="52" t="e">
        <f>Table1[[#This Row],[Engineer''s Estimate (EE)]]</f>
        <v>#VALUE!</v>
      </c>
      <c r="G459" s="53" t="e">
        <f>'Standard Cost Estimate'!$D459*'Standard Cost Estimate'!$F459</f>
        <v>#VALUE!</v>
      </c>
      <c r="H459" s="54" t="e">
        <f>'Standard Cost Estimate'!$G459/G$500</f>
        <v>#VALUE!</v>
      </c>
      <c r="I459" s="52" t="e">
        <f>Table1[[#This Row],[Low Bidder 
or CM/GC]]</f>
        <v>#VALUE!</v>
      </c>
      <c r="J459" s="53" t="e">
        <f>'Standard Cost Estimate'!$I459*'Standard Cost Estimate'!$D459</f>
        <v>#VALUE!</v>
      </c>
      <c r="K459" s="55" t="e">
        <f>'Standard Cost Estimate'!$J459/J$500</f>
        <v>#VALUE!</v>
      </c>
      <c r="L459" s="52" t="e">
        <f>TRIMMEAN(Table1[[#This Row],[Low Bidder 
or CM/GC]:[Bidder 23]],2/COUNT(Table1[[#This Row],[Low Bidder 
or CM/GC]:[Bidder 23]]))</f>
        <v>#VALUE!</v>
      </c>
      <c r="M459" s="53" t="e">
        <f>IF('Standard Cost Estimate'!$D459=0,0,'Standard Cost Estimate'!$D459*'Standard Cost Estimate'!$L459)</f>
        <v>#VALUE!</v>
      </c>
      <c r="N459" s="54" t="e">
        <f>'Standard Cost Estimate'!$M459/M$500</f>
        <v>#VALUE!</v>
      </c>
      <c r="O459" s="78" t="e">
        <f>MIN(Table1[[#This Row],[Low Bidder 
or CM/GC]:[Bidder 23]])*D459</f>
        <v>#VALUE!</v>
      </c>
      <c r="P459" s="65" t="e">
        <f>Table2[[#This Row],[LB
Amount]]</f>
        <v>#VALUE!</v>
      </c>
      <c r="Q459" s="79" t="e">
        <f>MAX(Table1[[#This Row],[Low Bidder 
or CM/GC]:[Bidder 23]])*D459</f>
        <v>#VALUE!</v>
      </c>
      <c r="R459" s="33" t="e">
        <f>('Standard Cost Estimate'!$J459-'Standard Cost Estimate'!$G459)/'Standard Cost Estimate'!$G459</f>
        <v>#VALUE!</v>
      </c>
      <c r="S459" s="32" t="e">
        <f>('Standard Cost Estimate'!$J459-'Standard Cost Estimate'!$M459)/'Standard Cost Estimate'!$M459</f>
        <v>#VALUE!</v>
      </c>
      <c r="T459" s="31" t="e">
        <f>'Standard Cost Estimate'!$J459-'Standard Cost Estimate'!$G459</f>
        <v>#VALUE!</v>
      </c>
      <c r="U459" s="28" t="e">
        <f>RANK('Standard Cost Estimate'!$J459,'Standard Cost Estimate'!$J$3:$J$499)</f>
        <v>#VALUE!</v>
      </c>
      <c r="V459" s="34" t="e">
        <f>LARGE('Standard Cost Estimate'!$J$3:$J$499,COUNT(J$3:'Standard Cost Estimate'!$J459))+IF(ISNUMBER(V458),V458,0)</f>
        <v>#VALUE!</v>
      </c>
      <c r="W459" s="28" t="e">
        <f>IF(V459/J$500&lt;0.8,COUNT(V$3:V459)+1,1)</f>
        <v>#VALUE!</v>
      </c>
      <c r="X459" s="35" t="e">
        <f>IF('Standard Cost Estimate'!$U459&lt;=MAX('Standard Cost Estimate'!$W$3:$W$499),"YES","NO")</f>
        <v>#VALUE!</v>
      </c>
      <c r="Y459" s="36" t="e">
        <f>IF(AND('Standard Cost Estimate'!$X459="YES",OR('Standard Cost Estimate'!$R459&gt;0.2,'Standard Cost Estimate'!$R459&lt;-0.2)),"ANALYZE"," ")</f>
        <v>#VALUE!</v>
      </c>
      <c r="Z459" s="72" t="e">
        <f>IF(AND('Standard Cost Estimate'!$X459="YES",OR('Standard Cost Estimate'!$S459&gt;0.2,'Standard Cost Estimate'!$S459&lt;-0.2)),"ANALYZE"," ")</f>
        <v>#VALUE!</v>
      </c>
      <c r="AA459" s="67" t="e">
        <f>RANK('Standard Cost Estimate'!$G459,'Standard Cost Estimate'!$G$3:$G$499)</f>
        <v>#VALUE!</v>
      </c>
      <c r="AB459" s="68" t="e">
        <f>LARGE('Standard Cost Estimate'!$G$3:$G$499,COUNT(G$3:'Standard Cost Estimate'!$G459))+IF(ISNUMBER(AB458),AB458,0)</f>
        <v>#VALUE!</v>
      </c>
      <c r="AC459" s="67" t="e">
        <f>IF(AB459/G$500&lt;0.8,COUNT(V$3:V459)+1,1)</f>
        <v>#VALUE!</v>
      </c>
      <c r="AD459" s="93" t="e">
        <f>IF('Standard Cost Estimate'!$AA459&lt;=MAX('Standard Cost Estimate'!$AC$3:$AC$499),"YES","NO")</f>
        <v>#VALUE!</v>
      </c>
      <c r="AE459" s="94" t="e">
        <f>IF(AND('Standard Cost Estimate'!$AD459="YES",ABS('Standard Cost Estimate'!$R459)&gt;0.2),"ANALYZE"," ")</f>
        <v>#VALUE!</v>
      </c>
      <c r="AF459" s="77"/>
    </row>
    <row r="460" spans="1:32" ht="15" thickBot="1" x14ac:dyDescent="0.4">
      <c r="A460" s="50" t="e">
        <f>Table1[[#This Row],[Item Line Number]]</f>
        <v>#VALUE!</v>
      </c>
      <c r="B460" s="50" t="e">
        <f>Table1[[#This Row],[Item Number]]</f>
        <v>#VALUE!</v>
      </c>
      <c r="C460" s="51" t="e">
        <f>Table1[[#This Row],[Item Description]]</f>
        <v>#VALUE!</v>
      </c>
      <c r="D460" s="50" t="e">
        <f>Table1[[#This Row],[Quantity]]</f>
        <v>#VALUE!</v>
      </c>
      <c r="E460" s="50" t="e">
        <f>Table1[[#This Row],[Units]]</f>
        <v>#VALUE!</v>
      </c>
      <c r="F460" s="52" t="e">
        <f>Table1[[#This Row],[Engineer''s Estimate (EE)]]</f>
        <v>#VALUE!</v>
      </c>
      <c r="G460" s="53" t="e">
        <f>'Standard Cost Estimate'!$D460*'Standard Cost Estimate'!$F460</f>
        <v>#VALUE!</v>
      </c>
      <c r="H460" s="54" t="e">
        <f>'Standard Cost Estimate'!$G460/G$500</f>
        <v>#VALUE!</v>
      </c>
      <c r="I460" s="52" t="e">
        <f>Table1[[#This Row],[Low Bidder 
or CM/GC]]</f>
        <v>#VALUE!</v>
      </c>
      <c r="J460" s="53" t="e">
        <f>'Standard Cost Estimate'!$I460*'Standard Cost Estimate'!$D460</f>
        <v>#VALUE!</v>
      </c>
      <c r="K460" s="55" t="e">
        <f>'Standard Cost Estimate'!$J460/J$500</f>
        <v>#VALUE!</v>
      </c>
      <c r="L460" s="52" t="e">
        <f>TRIMMEAN(Table1[[#This Row],[Low Bidder 
or CM/GC]:[Bidder 23]],2/COUNT(Table1[[#This Row],[Low Bidder 
or CM/GC]:[Bidder 23]]))</f>
        <v>#VALUE!</v>
      </c>
      <c r="M460" s="53" t="e">
        <f>IF('Standard Cost Estimate'!$D460=0,0,'Standard Cost Estimate'!$D460*'Standard Cost Estimate'!$L460)</f>
        <v>#VALUE!</v>
      </c>
      <c r="N460" s="54" t="e">
        <f>'Standard Cost Estimate'!$M460/M$500</f>
        <v>#VALUE!</v>
      </c>
      <c r="O460" s="78" t="e">
        <f>MIN(Table1[[#This Row],[Low Bidder 
or CM/GC]:[Bidder 23]])*D460</f>
        <v>#VALUE!</v>
      </c>
      <c r="P460" s="65" t="e">
        <f>Table2[[#This Row],[LB
Amount]]</f>
        <v>#VALUE!</v>
      </c>
      <c r="Q460" s="79" t="e">
        <f>MAX(Table1[[#This Row],[Low Bidder 
or CM/GC]:[Bidder 23]])*D460</f>
        <v>#VALUE!</v>
      </c>
      <c r="R460" s="33" t="e">
        <f>('Standard Cost Estimate'!$J460-'Standard Cost Estimate'!$G460)/'Standard Cost Estimate'!$G460</f>
        <v>#VALUE!</v>
      </c>
      <c r="S460" s="32" t="e">
        <f>('Standard Cost Estimate'!$J460-'Standard Cost Estimate'!$M460)/'Standard Cost Estimate'!$M460</f>
        <v>#VALUE!</v>
      </c>
      <c r="T460" s="31" t="e">
        <f>'Standard Cost Estimate'!$J460-'Standard Cost Estimate'!$G460</f>
        <v>#VALUE!</v>
      </c>
      <c r="U460" s="28" t="e">
        <f>RANK('Standard Cost Estimate'!$J460,'Standard Cost Estimate'!$J$3:$J$499)</f>
        <v>#VALUE!</v>
      </c>
      <c r="V460" s="34" t="e">
        <f>LARGE('Standard Cost Estimate'!$J$3:$J$499,COUNT(J$3:'Standard Cost Estimate'!$J460))+IF(ISNUMBER(V459),V459,0)</f>
        <v>#VALUE!</v>
      </c>
      <c r="W460" s="28" t="e">
        <f>IF(V460/J$500&lt;0.8,COUNT(V$3:V460)+1,1)</f>
        <v>#VALUE!</v>
      </c>
      <c r="X460" s="35" t="e">
        <f>IF('Standard Cost Estimate'!$U460&lt;=MAX('Standard Cost Estimate'!$W$3:$W$499),"YES","NO")</f>
        <v>#VALUE!</v>
      </c>
      <c r="Y460" s="36" t="e">
        <f>IF(AND('Standard Cost Estimate'!$X460="YES",OR('Standard Cost Estimate'!$R460&gt;0.2,'Standard Cost Estimate'!$R460&lt;-0.2)),"ANALYZE"," ")</f>
        <v>#VALUE!</v>
      </c>
      <c r="Z460" s="72" t="e">
        <f>IF(AND('Standard Cost Estimate'!$X460="YES",OR('Standard Cost Estimate'!$S460&gt;0.2,'Standard Cost Estimate'!$S460&lt;-0.2)),"ANALYZE"," ")</f>
        <v>#VALUE!</v>
      </c>
      <c r="AA460" s="67" t="e">
        <f>RANK('Standard Cost Estimate'!$G460,'Standard Cost Estimate'!$G$3:$G$499)</f>
        <v>#VALUE!</v>
      </c>
      <c r="AB460" s="68" t="e">
        <f>LARGE('Standard Cost Estimate'!$G$3:$G$499,COUNT(G$3:'Standard Cost Estimate'!$G460))+IF(ISNUMBER(AB459),AB459,0)</f>
        <v>#VALUE!</v>
      </c>
      <c r="AC460" s="67" t="e">
        <f>IF(AB460/G$500&lt;0.8,COUNT(V$3:V460)+1,1)</f>
        <v>#VALUE!</v>
      </c>
      <c r="AD460" s="93" t="e">
        <f>IF('Standard Cost Estimate'!$AA460&lt;=MAX('Standard Cost Estimate'!$AC$3:$AC$499),"YES","NO")</f>
        <v>#VALUE!</v>
      </c>
      <c r="AE460" s="94" t="e">
        <f>IF(AND('Standard Cost Estimate'!$AD460="YES",ABS('Standard Cost Estimate'!$R460)&gt;0.2),"ANALYZE"," ")</f>
        <v>#VALUE!</v>
      </c>
      <c r="AF460" s="77"/>
    </row>
    <row r="461" spans="1:32" ht="15" thickBot="1" x14ac:dyDescent="0.4">
      <c r="A461" s="50" t="e">
        <f>Table1[[#This Row],[Item Line Number]]</f>
        <v>#VALUE!</v>
      </c>
      <c r="B461" s="50" t="e">
        <f>Table1[[#This Row],[Item Number]]</f>
        <v>#VALUE!</v>
      </c>
      <c r="C461" s="51" t="e">
        <f>Table1[[#This Row],[Item Description]]</f>
        <v>#VALUE!</v>
      </c>
      <c r="D461" s="50" t="e">
        <f>Table1[[#This Row],[Quantity]]</f>
        <v>#VALUE!</v>
      </c>
      <c r="E461" s="50" t="e">
        <f>Table1[[#This Row],[Units]]</f>
        <v>#VALUE!</v>
      </c>
      <c r="F461" s="52" t="e">
        <f>Table1[[#This Row],[Engineer''s Estimate (EE)]]</f>
        <v>#VALUE!</v>
      </c>
      <c r="G461" s="53" t="e">
        <f>'Standard Cost Estimate'!$D461*'Standard Cost Estimate'!$F461</f>
        <v>#VALUE!</v>
      </c>
      <c r="H461" s="54" t="e">
        <f>'Standard Cost Estimate'!$G461/G$500</f>
        <v>#VALUE!</v>
      </c>
      <c r="I461" s="52" t="e">
        <f>Table1[[#This Row],[Low Bidder 
or CM/GC]]</f>
        <v>#VALUE!</v>
      </c>
      <c r="J461" s="53" t="e">
        <f>'Standard Cost Estimate'!$I461*'Standard Cost Estimate'!$D461</f>
        <v>#VALUE!</v>
      </c>
      <c r="K461" s="55" t="e">
        <f>'Standard Cost Estimate'!$J461/J$500</f>
        <v>#VALUE!</v>
      </c>
      <c r="L461" s="52" t="e">
        <f>TRIMMEAN(Table1[[#This Row],[Low Bidder 
or CM/GC]:[Bidder 23]],2/COUNT(Table1[[#This Row],[Low Bidder 
or CM/GC]:[Bidder 23]]))</f>
        <v>#VALUE!</v>
      </c>
      <c r="M461" s="53" t="e">
        <f>IF('Standard Cost Estimate'!$D461=0,0,'Standard Cost Estimate'!$D461*'Standard Cost Estimate'!$L461)</f>
        <v>#VALUE!</v>
      </c>
      <c r="N461" s="54" t="e">
        <f>'Standard Cost Estimate'!$M461/M$500</f>
        <v>#VALUE!</v>
      </c>
      <c r="O461" s="78" t="e">
        <f>MIN(Table1[[#This Row],[Low Bidder 
or CM/GC]:[Bidder 23]])*D461</f>
        <v>#VALUE!</v>
      </c>
      <c r="P461" s="65" t="e">
        <f>Table2[[#This Row],[LB
Amount]]</f>
        <v>#VALUE!</v>
      </c>
      <c r="Q461" s="79" t="e">
        <f>MAX(Table1[[#This Row],[Low Bidder 
or CM/GC]:[Bidder 23]])*D461</f>
        <v>#VALUE!</v>
      </c>
      <c r="R461" s="33" t="e">
        <f>('Standard Cost Estimate'!$J461-'Standard Cost Estimate'!$G461)/'Standard Cost Estimate'!$G461</f>
        <v>#VALUE!</v>
      </c>
      <c r="S461" s="32" t="e">
        <f>('Standard Cost Estimate'!$J461-'Standard Cost Estimate'!$M461)/'Standard Cost Estimate'!$M461</f>
        <v>#VALUE!</v>
      </c>
      <c r="T461" s="31" t="e">
        <f>'Standard Cost Estimate'!$J461-'Standard Cost Estimate'!$G461</f>
        <v>#VALUE!</v>
      </c>
      <c r="U461" s="28" t="e">
        <f>RANK('Standard Cost Estimate'!$J461,'Standard Cost Estimate'!$J$3:$J$499)</f>
        <v>#VALUE!</v>
      </c>
      <c r="V461" s="34" t="e">
        <f>LARGE('Standard Cost Estimate'!$J$3:$J$499,COUNT(J$3:'Standard Cost Estimate'!$J461))+IF(ISNUMBER(V460),V460,0)</f>
        <v>#VALUE!</v>
      </c>
      <c r="W461" s="28" t="e">
        <f>IF(V461/J$500&lt;0.8,COUNT(V$3:V461)+1,1)</f>
        <v>#VALUE!</v>
      </c>
      <c r="X461" s="35" t="e">
        <f>IF('Standard Cost Estimate'!$U461&lt;=MAX('Standard Cost Estimate'!$W$3:$W$499),"YES","NO")</f>
        <v>#VALUE!</v>
      </c>
      <c r="Y461" s="36" t="e">
        <f>IF(AND('Standard Cost Estimate'!$X461="YES",OR('Standard Cost Estimate'!$R461&gt;0.2,'Standard Cost Estimate'!$R461&lt;-0.2)),"ANALYZE"," ")</f>
        <v>#VALUE!</v>
      </c>
      <c r="Z461" s="72" t="e">
        <f>IF(AND('Standard Cost Estimate'!$X461="YES",OR('Standard Cost Estimate'!$S461&gt;0.2,'Standard Cost Estimate'!$S461&lt;-0.2)),"ANALYZE"," ")</f>
        <v>#VALUE!</v>
      </c>
      <c r="AA461" s="67" t="e">
        <f>RANK('Standard Cost Estimate'!$G461,'Standard Cost Estimate'!$G$3:$G$499)</f>
        <v>#VALUE!</v>
      </c>
      <c r="AB461" s="68" t="e">
        <f>LARGE('Standard Cost Estimate'!$G$3:$G$499,COUNT(G$3:'Standard Cost Estimate'!$G461))+IF(ISNUMBER(AB460),AB460,0)</f>
        <v>#VALUE!</v>
      </c>
      <c r="AC461" s="67" t="e">
        <f>IF(AB461/G$500&lt;0.8,COUNT(V$3:V461)+1,1)</f>
        <v>#VALUE!</v>
      </c>
      <c r="AD461" s="93" t="e">
        <f>IF('Standard Cost Estimate'!$AA461&lt;=MAX('Standard Cost Estimate'!$AC$3:$AC$499),"YES","NO")</f>
        <v>#VALUE!</v>
      </c>
      <c r="AE461" s="94" t="e">
        <f>IF(AND('Standard Cost Estimate'!$AD461="YES",ABS('Standard Cost Estimate'!$R461)&gt;0.2),"ANALYZE"," ")</f>
        <v>#VALUE!</v>
      </c>
      <c r="AF461" s="77"/>
    </row>
    <row r="462" spans="1:32" ht="15" thickBot="1" x14ac:dyDescent="0.4">
      <c r="A462" s="50" t="e">
        <f>Table1[[#This Row],[Item Line Number]]</f>
        <v>#VALUE!</v>
      </c>
      <c r="B462" s="50" t="e">
        <f>Table1[[#This Row],[Item Number]]</f>
        <v>#VALUE!</v>
      </c>
      <c r="C462" s="51" t="e">
        <f>Table1[[#This Row],[Item Description]]</f>
        <v>#VALUE!</v>
      </c>
      <c r="D462" s="50" t="e">
        <f>Table1[[#This Row],[Quantity]]</f>
        <v>#VALUE!</v>
      </c>
      <c r="E462" s="50" t="e">
        <f>Table1[[#This Row],[Units]]</f>
        <v>#VALUE!</v>
      </c>
      <c r="F462" s="52" t="e">
        <f>Table1[[#This Row],[Engineer''s Estimate (EE)]]</f>
        <v>#VALUE!</v>
      </c>
      <c r="G462" s="53" t="e">
        <f>'Standard Cost Estimate'!$D462*'Standard Cost Estimate'!$F462</f>
        <v>#VALUE!</v>
      </c>
      <c r="H462" s="54" t="e">
        <f>'Standard Cost Estimate'!$G462/G$500</f>
        <v>#VALUE!</v>
      </c>
      <c r="I462" s="52" t="e">
        <f>Table1[[#This Row],[Low Bidder 
or CM/GC]]</f>
        <v>#VALUE!</v>
      </c>
      <c r="J462" s="53" t="e">
        <f>'Standard Cost Estimate'!$I462*'Standard Cost Estimate'!$D462</f>
        <v>#VALUE!</v>
      </c>
      <c r="K462" s="55" t="e">
        <f>'Standard Cost Estimate'!$J462/J$500</f>
        <v>#VALUE!</v>
      </c>
      <c r="L462" s="52" t="e">
        <f>TRIMMEAN(Table1[[#This Row],[Low Bidder 
or CM/GC]:[Bidder 23]],2/COUNT(Table1[[#This Row],[Low Bidder 
or CM/GC]:[Bidder 23]]))</f>
        <v>#VALUE!</v>
      </c>
      <c r="M462" s="53" t="e">
        <f>IF('Standard Cost Estimate'!$D462=0,0,'Standard Cost Estimate'!$D462*'Standard Cost Estimate'!$L462)</f>
        <v>#VALUE!</v>
      </c>
      <c r="N462" s="54" t="e">
        <f>'Standard Cost Estimate'!$M462/M$500</f>
        <v>#VALUE!</v>
      </c>
      <c r="O462" s="78" t="e">
        <f>MIN(Table1[[#This Row],[Low Bidder 
or CM/GC]:[Bidder 23]])*D462</f>
        <v>#VALUE!</v>
      </c>
      <c r="P462" s="65" t="e">
        <f>Table2[[#This Row],[LB
Amount]]</f>
        <v>#VALUE!</v>
      </c>
      <c r="Q462" s="79" t="e">
        <f>MAX(Table1[[#This Row],[Low Bidder 
or CM/GC]:[Bidder 23]])*D462</f>
        <v>#VALUE!</v>
      </c>
      <c r="R462" s="33" t="e">
        <f>('Standard Cost Estimate'!$J462-'Standard Cost Estimate'!$G462)/'Standard Cost Estimate'!$G462</f>
        <v>#VALUE!</v>
      </c>
      <c r="S462" s="32" t="e">
        <f>('Standard Cost Estimate'!$J462-'Standard Cost Estimate'!$M462)/'Standard Cost Estimate'!$M462</f>
        <v>#VALUE!</v>
      </c>
      <c r="T462" s="31" t="e">
        <f>'Standard Cost Estimate'!$J462-'Standard Cost Estimate'!$G462</f>
        <v>#VALUE!</v>
      </c>
      <c r="U462" s="28" t="e">
        <f>RANK('Standard Cost Estimate'!$J462,'Standard Cost Estimate'!$J$3:$J$499)</f>
        <v>#VALUE!</v>
      </c>
      <c r="V462" s="34" t="e">
        <f>LARGE('Standard Cost Estimate'!$J$3:$J$499,COUNT(J$3:'Standard Cost Estimate'!$J462))+IF(ISNUMBER(V461),V461,0)</f>
        <v>#VALUE!</v>
      </c>
      <c r="W462" s="28" t="e">
        <f>IF(V462/J$500&lt;0.8,COUNT(V$3:V462)+1,1)</f>
        <v>#VALUE!</v>
      </c>
      <c r="X462" s="35" t="e">
        <f>IF('Standard Cost Estimate'!$U462&lt;=MAX('Standard Cost Estimate'!$W$3:$W$499),"YES","NO")</f>
        <v>#VALUE!</v>
      </c>
      <c r="Y462" s="36" t="e">
        <f>IF(AND('Standard Cost Estimate'!$X462="YES",OR('Standard Cost Estimate'!$R462&gt;0.2,'Standard Cost Estimate'!$R462&lt;-0.2)),"ANALYZE"," ")</f>
        <v>#VALUE!</v>
      </c>
      <c r="Z462" s="72" t="e">
        <f>IF(AND('Standard Cost Estimate'!$X462="YES",OR('Standard Cost Estimate'!$S462&gt;0.2,'Standard Cost Estimate'!$S462&lt;-0.2)),"ANALYZE"," ")</f>
        <v>#VALUE!</v>
      </c>
      <c r="AA462" s="67" t="e">
        <f>RANK('Standard Cost Estimate'!$G462,'Standard Cost Estimate'!$G$3:$G$499)</f>
        <v>#VALUE!</v>
      </c>
      <c r="AB462" s="68" t="e">
        <f>LARGE('Standard Cost Estimate'!$G$3:$G$499,COUNT(G$3:'Standard Cost Estimate'!$G462))+IF(ISNUMBER(AB461),AB461,0)</f>
        <v>#VALUE!</v>
      </c>
      <c r="AC462" s="67" t="e">
        <f>IF(AB462/G$500&lt;0.8,COUNT(V$3:V462)+1,1)</f>
        <v>#VALUE!</v>
      </c>
      <c r="AD462" s="93" t="e">
        <f>IF('Standard Cost Estimate'!$AA462&lt;=MAX('Standard Cost Estimate'!$AC$3:$AC$499),"YES","NO")</f>
        <v>#VALUE!</v>
      </c>
      <c r="AE462" s="94" t="e">
        <f>IF(AND('Standard Cost Estimate'!$AD462="YES",ABS('Standard Cost Estimate'!$R462)&gt;0.2),"ANALYZE"," ")</f>
        <v>#VALUE!</v>
      </c>
      <c r="AF462" s="77"/>
    </row>
    <row r="463" spans="1:32" ht="15" thickBot="1" x14ac:dyDescent="0.4">
      <c r="A463" s="50" t="e">
        <f>Table1[[#This Row],[Item Line Number]]</f>
        <v>#VALUE!</v>
      </c>
      <c r="B463" s="50" t="e">
        <f>Table1[[#This Row],[Item Number]]</f>
        <v>#VALUE!</v>
      </c>
      <c r="C463" s="51" t="e">
        <f>Table1[[#This Row],[Item Description]]</f>
        <v>#VALUE!</v>
      </c>
      <c r="D463" s="50" t="e">
        <f>Table1[[#This Row],[Quantity]]</f>
        <v>#VALUE!</v>
      </c>
      <c r="E463" s="50" t="e">
        <f>Table1[[#This Row],[Units]]</f>
        <v>#VALUE!</v>
      </c>
      <c r="F463" s="52" t="e">
        <f>Table1[[#This Row],[Engineer''s Estimate (EE)]]</f>
        <v>#VALUE!</v>
      </c>
      <c r="G463" s="53" t="e">
        <f>'Standard Cost Estimate'!$D463*'Standard Cost Estimate'!$F463</f>
        <v>#VALUE!</v>
      </c>
      <c r="H463" s="54" t="e">
        <f>'Standard Cost Estimate'!$G463/G$500</f>
        <v>#VALUE!</v>
      </c>
      <c r="I463" s="52" t="e">
        <f>Table1[[#This Row],[Low Bidder 
or CM/GC]]</f>
        <v>#VALUE!</v>
      </c>
      <c r="J463" s="53" t="e">
        <f>'Standard Cost Estimate'!$I463*'Standard Cost Estimate'!$D463</f>
        <v>#VALUE!</v>
      </c>
      <c r="K463" s="55" t="e">
        <f>'Standard Cost Estimate'!$J463/J$500</f>
        <v>#VALUE!</v>
      </c>
      <c r="L463" s="52" t="e">
        <f>TRIMMEAN(Table1[[#This Row],[Low Bidder 
or CM/GC]:[Bidder 23]],2/COUNT(Table1[[#This Row],[Low Bidder 
or CM/GC]:[Bidder 23]]))</f>
        <v>#VALUE!</v>
      </c>
      <c r="M463" s="53" t="e">
        <f>IF('Standard Cost Estimate'!$D463=0,0,'Standard Cost Estimate'!$D463*'Standard Cost Estimate'!$L463)</f>
        <v>#VALUE!</v>
      </c>
      <c r="N463" s="54" t="e">
        <f>'Standard Cost Estimate'!$M463/M$500</f>
        <v>#VALUE!</v>
      </c>
      <c r="O463" s="78" t="e">
        <f>MIN(Table1[[#This Row],[Low Bidder 
or CM/GC]:[Bidder 23]])*D463</f>
        <v>#VALUE!</v>
      </c>
      <c r="P463" s="65" t="e">
        <f>Table2[[#This Row],[LB
Amount]]</f>
        <v>#VALUE!</v>
      </c>
      <c r="Q463" s="79" t="e">
        <f>MAX(Table1[[#This Row],[Low Bidder 
or CM/GC]:[Bidder 23]])*D463</f>
        <v>#VALUE!</v>
      </c>
      <c r="R463" s="33" t="e">
        <f>('Standard Cost Estimate'!$J463-'Standard Cost Estimate'!$G463)/'Standard Cost Estimate'!$G463</f>
        <v>#VALUE!</v>
      </c>
      <c r="S463" s="32" t="e">
        <f>('Standard Cost Estimate'!$J463-'Standard Cost Estimate'!$M463)/'Standard Cost Estimate'!$M463</f>
        <v>#VALUE!</v>
      </c>
      <c r="T463" s="31" t="e">
        <f>'Standard Cost Estimate'!$J463-'Standard Cost Estimate'!$G463</f>
        <v>#VALUE!</v>
      </c>
      <c r="U463" s="28" t="e">
        <f>RANK('Standard Cost Estimate'!$J463,'Standard Cost Estimate'!$J$3:$J$499)</f>
        <v>#VALUE!</v>
      </c>
      <c r="V463" s="34" t="e">
        <f>LARGE('Standard Cost Estimate'!$J$3:$J$499,COUNT(J$3:'Standard Cost Estimate'!$J463))+IF(ISNUMBER(V462),V462,0)</f>
        <v>#VALUE!</v>
      </c>
      <c r="W463" s="28" t="e">
        <f>IF(V463/J$500&lt;0.8,COUNT(V$3:V463)+1,1)</f>
        <v>#VALUE!</v>
      </c>
      <c r="X463" s="35" t="e">
        <f>IF('Standard Cost Estimate'!$U463&lt;=MAX('Standard Cost Estimate'!$W$3:$W$499),"YES","NO")</f>
        <v>#VALUE!</v>
      </c>
      <c r="Y463" s="36" t="e">
        <f>IF(AND('Standard Cost Estimate'!$X463="YES",OR('Standard Cost Estimate'!$R463&gt;0.2,'Standard Cost Estimate'!$R463&lt;-0.2)),"ANALYZE"," ")</f>
        <v>#VALUE!</v>
      </c>
      <c r="Z463" s="72" t="e">
        <f>IF(AND('Standard Cost Estimate'!$X463="YES",OR('Standard Cost Estimate'!$S463&gt;0.2,'Standard Cost Estimate'!$S463&lt;-0.2)),"ANALYZE"," ")</f>
        <v>#VALUE!</v>
      </c>
      <c r="AA463" s="67" t="e">
        <f>RANK('Standard Cost Estimate'!$G463,'Standard Cost Estimate'!$G$3:$G$499)</f>
        <v>#VALUE!</v>
      </c>
      <c r="AB463" s="68" t="e">
        <f>LARGE('Standard Cost Estimate'!$G$3:$G$499,COUNT(G$3:'Standard Cost Estimate'!$G463))+IF(ISNUMBER(AB462),AB462,0)</f>
        <v>#VALUE!</v>
      </c>
      <c r="AC463" s="67" t="e">
        <f>IF(AB463/G$500&lt;0.8,COUNT(V$3:V463)+1,1)</f>
        <v>#VALUE!</v>
      </c>
      <c r="AD463" s="93" t="e">
        <f>IF('Standard Cost Estimate'!$AA463&lt;=MAX('Standard Cost Estimate'!$AC$3:$AC$499),"YES","NO")</f>
        <v>#VALUE!</v>
      </c>
      <c r="AE463" s="94" t="e">
        <f>IF(AND('Standard Cost Estimate'!$AD463="YES",ABS('Standard Cost Estimate'!$R463)&gt;0.2),"ANALYZE"," ")</f>
        <v>#VALUE!</v>
      </c>
      <c r="AF463" s="77"/>
    </row>
    <row r="464" spans="1:32" ht="15" thickBot="1" x14ac:dyDescent="0.4">
      <c r="A464" s="50" t="e">
        <f>Table1[[#This Row],[Item Line Number]]</f>
        <v>#VALUE!</v>
      </c>
      <c r="B464" s="50" t="e">
        <f>Table1[[#This Row],[Item Number]]</f>
        <v>#VALUE!</v>
      </c>
      <c r="C464" s="51" t="e">
        <f>Table1[[#This Row],[Item Description]]</f>
        <v>#VALUE!</v>
      </c>
      <c r="D464" s="50" t="e">
        <f>Table1[[#This Row],[Quantity]]</f>
        <v>#VALUE!</v>
      </c>
      <c r="E464" s="50" t="e">
        <f>Table1[[#This Row],[Units]]</f>
        <v>#VALUE!</v>
      </c>
      <c r="F464" s="52" t="e">
        <f>Table1[[#This Row],[Engineer''s Estimate (EE)]]</f>
        <v>#VALUE!</v>
      </c>
      <c r="G464" s="53" t="e">
        <f>'Standard Cost Estimate'!$D464*'Standard Cost Estimate'!$F464</f>
        <v>#VALUE!</v>
      </c>
      <c r="H464" s="54" t="e">
        <f>'Standard Cost Estimate'!$G464/G$500</f>
        <v>#VALUE!</v>
      </c>
      <c r="I464" s="52" t="e">
        <f>Table1[[#This Row],[Low Bidder 
or CM/GC]]</f>
        <v>#VALUE!</v>
      </c>
      <c r="J464" s="53" t="e">
        <f>'Standard Cost Estimate'!$I464*'Standard Cost Estimate'!$D464</f>
        <v>#VALUE!</v>
      </c>
      <c r="K464" s="55" t="e">
        <f>'Standard Cost Estimate'!$J464/J$500</f>
        <v>#VALUE!</v>
      </c>
      <c r="L464" s="52" t="e">
        <f>TRIMMEAN(Table1[[#This Row],[Low Bidder 
or CM/GC]:[Bidder 23]],2/COUNT(Table1[[#This Row],[Low Bidder 
or CM/GC]:[Bidder 23]]))</f>
        <v>#VALUE!</v>
      </c>
      <c r="M464" s="53" t="e">
        <f>IF('Standard Cost Estimate'!$D464=0,0,'Standard Cost Estimate'!$D464*'Standard Cost Estimate'!$L464)</f>
        <v>#VALUE!</v>
      </c>
      <c r="N464" s="54" t="e">
        <f>'Standard Cost Estimate'!$M464/M$500</f>
        <v>#VALUE!</v>
      </c>
      <c r="O464" s="78" t="e">
        <f>MIN(Table1[[#This Row],[Low Bidder 
or CM/GC]:[Bidder 23]])*D464</f>
        <v>#VALUE!</v>
      </c>
      <c r="P464" s="65" t="e">
        <f>Table2[[#This Row],[LB
Amount]]</f>
        <v>#VALUE!</v>
      </c>
      <c r="Q464" s="79" t="e">
        <f>MAX(Table1[[#This Row],[Low Bidder 
or CM/GC]:[Bidder 23]])*D464</f>
        <v>#VALUE!</v>
      </c>
      <c r="R464" s="33" t="e">
        <f>('Standard Cost Estimate'!$J464-'Standard Cost Estimate'!$G464)/'Standard Cost Estimate'!$G464</f>
        <v>#VALUE!</v>
      </c>
      <c r="S464" s="32" t="e">
        <f>('Standard Cost Estimate'!$J464-'Standard Cost Estimate'!$M464)/'Standard Cost Estimate'!$M464</f>
        <v>#VALUE!</v>
      </c>
      <c r="T464" s="31" t="e">
        <f>'Standard Cost Estimate'!$J464-'Standard Cost Estimate'!$G464</f>
        <v>#VALUE!</v>
      </c>
      <c r="U464" s="28" t="e">
        <f>RANK('Standard Cost Estimate'!$J464,'Standard Cost Estimate'!$J$3:$J$499)</f>
        <v>#VALUE!</v>
      </c>
      <c r="V464" s="34" t="e">
        <f>LARGE('Standard Cost Estimate'!$J$3:$J$499,COUNT(J$3:'Standard Cost Estimate'!$J464))+IF(ISNUMBER(V463),V463,0)</f>
        <v>#VALUE!</v>
      </c>
      <c r="W464" s="28" t="e">
        <f>IF(V464/J$500&lt;0.8,COUNT(V$3:V464)+1,1)</f>
        <v>#VALUE!</v>
      </c>
      <c r="X464" s="35" t="e">
        <f>IF('Standard Cost Estimate'!$U464&lt;=MAX('Standard Cost Estimate'!$W$3:$W$499),"YES","NO")</f>
        <v>#VALUE!</v>
      </c>
      <c r="Y464" s="36" t="e">
        <f>IF(AND('Standard Cost Estimate'!$X464="YES",OR('Standard Cost Estimate'!$R464&gt;0.2,'Standard Cost Estimate'!$R464&lt;-0.2)),"ANALYZE"," ")</f>
        <v>#VALUE!</v>
      </c>
      <c r="Z464" s="72" t="e">
        <f>IF(AND('Standard Cost Estimate'!$X464="YES",OR('Standard Cost Estimate'!$S464&gt;0.2,'Standard Cost Estimate'!$S464&lt;-0.2)),"ANALYZE"," ")</f>
        <v>#VALUE!</v>
      </c>
      <c r="AA464" s="67" t="e">
        <f>RANK('Standard Cost Estimate'!$G464,'Standard Cost Estimate'!$G$3:$G$499)</f>
        <v>#VALUE!</v>
      </c>
      <c r="AB464" s="68" t="e">
        <f>LARGE('Standard Cost Estimate'!$G$3:$G$499,COUNT(G$3:'Standard Cost Estimate'!$G464))+IF(ISNUMBER(AB463),AB463,0)</f>
        <v>#VALUE!</v>
      </c>
      <c r="AC464" s="67" t="e">
        <f>IF(AB464/G$500&lt;0.8,COUNT(V$3:V464)+1,1)</f>
        <v>#VALUE!</v>
      </c>
      <c r="AD464" s="93" t="e">
        <f>IF('Standard Cost Estimate'!$AA464&lt;=MAX('Standard Cost Estimate'!$AC$3:$AC$499),"YES","NO")</f>
        <v>#VALUE!</v>
      </c>
      <c r="AE464" s="94" t="e">
        <f>IF(AND('Standard Cost Estimate'!$AD464="YES",ABS('Standard Cost Estimate'!$R464)&gt;0.2),"ANALYZE"," ")</f>
        <v>#VALUE!</v>
      </c>
      <c r="AF464" s="77"/>
    </row>
    <row r="465" spans="1:32" ht="15" thickBot="1" x14ac:dyDescent="0.4">
      <c r="A465" s="50" t="e">
        <f>Table1[[#This Row],[Item Line Number]]</f>
        <v>#VALUE!</v>
      </c>
      <c r="B465" s="50" t="e">
        <f>Table1[[#This Row],[Item Number]]</f>
        <v>#VALUE!</v>
      </c>
      <c r="C465" s="51" t="e">
        <f>Table1[[#This Row],[Item Description]]</f>
        <v>#VALUE!</v>
      </c>
      <c r="D465" s="50" t="e">
        <f>Table1[[#This Row],[Quantity]]</f>
        <v>#VALUE!</v>
      </c>
      <c r="E465" s="50" t="e">
        <f>Table1[[#This Row],[Units]]</f>
        <v>#VALUE!</v>
      </c>
      <c r="F465" s="52" t="e">
        <f>Table1[[#This Row],[Engineer''s Estimate (EE)]]</f>
        <v>#VALUE!</v>
      </c>
      <c r="G465" s="53" t="e">
        <f>'Standard Cost Estimate'!$D465*'Standard Cost Estimate'!$F465</f>
        <v>#VALUE!</v>
      </c>
      <c r="H465" s="54" t="e">
        <f>'Standard Cost Estimate'!$G465/G$500</f>
        <v>#VALUE!</v>
      </c>
      <c r="I465" s="52" t="e">
        <f>Table1[[#This Row],[Low Bidder 
or CM/GC]]</f>
        <v>#VALUE!</v>
      </c>
      <c r="J465" s="53" t="e">
        <f>'Standard Cost Estimate'!$I465*'Standard Cost Estimate'!$D465</f>
        <v>#VALUE!</v>
      </c>
      <c r="K465" s="55" t="e">
        <f>'Standard Cost Estimate'!$J465/J$500</f>
        <v>#VALUE!</v>
      </c>
      <c r="L465" s="52" t="e">
        <f>TRIMMEAN(Table1[[#This Row],[Low Bidder 
or CM/GC]:[Bidder 23]],2/COUNT(Table1[[#This Row],[Low Bidder 
or CM/GC]:[Bidder 23]]))</f>
        <v>#VALUE!</v>
      </c>
      <c r="M465" s="53" t="e">
        <f>IF('Standard Cost Estimate'!$D465=0,0,'Standard Cost Estimate'!$D465*'Standard Cost Estimate'!$L465)</f>
        <v>#VALUE!</v>
      </c>
      <c r="N465" s="54" t="e">
        <f>'Standard Cost Estimate'!$M465/M$500</f>
        <v>#VALUE!</v>
      </c>
      <c r="O465" s="78" t="e">
        <f>MIN(Table1[[#This Row],[Low Bidder 
or CM/GC]:[Bidder 23]])*D465</f>
        <v>#VALUE!</v>
      </c>
      <c r="P465" s="65" t="e">
        <f>Table2[[#This Row],[LB
Amount]]</f>
        <v>#VALUE!</v>
      </c>
      <c r="Q465" s="79" t="e">
        <f>MAX(Table1[[#This Row],[Low Bidder 
or CM/GC]:[Bidder 23]])*D465</f>
        <v>#VALUE!</v>
      </c>
      <c r="R465" s="33" t="e">
        <f>('Standard Cost Estimate'!$J465-'Standard Cost Estimate'!$G465)/'Standard Cost Estimate'!$G465</f>
        <v>#VALUE!</v>
      </c>
      <c r="S465" s="32" t="e">
        <f>('Standard Cost Estimate'!$J465-'Standard Cost Estimate'!$M465)/'Standard Cost Estimate'!$M465</f>
        <v>#VALUE!</v>
      </c>
      <c r="T465" s="31" t="e">
        <f>'Standard Cost Estimate'!$J465-'Standard Cost Estimate'!$G465</f>
        <v>#VALUE!</v>
      </c>
      <c r="U465" s="28" t="e">
        <f>RANK('Standard Cost Estimate'!$J465,'Standard Cost Estimate'!$J$3:$J$499)</f>
        <v>#VALUE!</v>
      </c>
      <c r="V465" s="34" t="e">
        <f>LARGE('Standard Cost Estimate'!$J$3:$J$499,COUNT(J$3:'Standard Cost Estimate'!$J465))+IF(ISNUMBER(V464),V464,0)</f>
        <v>#VALUE!</v>
      </c>
      <c r="W465" s="28" t="e">
        <f>IF(V465/J$500&lt;0.8,COUNT(V$3:V465)+1,1)</f>
        <v>#VALUE!</v>
      </c>
      <c r="X465" s="35" t="e">
        <f>IF('Standard Cost Estimate'!$U465&lt;=MAX('Standard Cost Estimate'!$W$3:$W$499),"YES","NO")</f>
        <v>#VALUE!</v>
      </c>
      <c r="Y465" s="36" t="e">
        <f>IF(AND('Standard Cost Estimate'!$X465="YES",OR('Standard Cost Estimate'!$R465&gt;0.2,'Standard Cost Estimate'!$R465&lt;-0.2)),"ANALYZE"," ")</f>
        <v>#VALUE!</v>
      </c>
      <c r="Z465" s="72" t="e">
        <f>IF(AND('Standard Cost Estimate'!$X465="YES",OR('Standard Cost Estimate'!$S465&gt;0.2,'Standard Cost Estimate'!$S465&lt;-0.2)),"ANALYZE"," ")</f>
        <v>#VALUE!</v>
      </c>
      <c r="AA465" s="67" t="e">
        <f>RANK('Standard Cost Estimate'!$G465,'Standard Cost Estimate'!$G$3:$G$499)</f>
        <v>#VALUE!</v>
      </c>
      <c r="AB465" s="68" t="e">
        <f>LARGE('Standard Cost Estimate'!$G$3:$G$499,COUNT(G$3:'Standard Cost Estimate'!$G465))+IF(ISNUMBER(AB464),AB464,0)</f>
        <v>#VALUE!</v>
      </c>
      <c r="AC465" s="67" t="e">
        <f>IF(AB465/G$500&lt;0.8,COUNT(V$3:V465)+1,1)</f>
        <v>#VALUE!</v>
      </c>
      <c r="AD465" s="93" t="e">
        <f>IF('Standard Cost Estimate'!$AA465&lt;=MAX('Standard Cost Estimate'!$AC$3:$AC$499),"YES","NO")</f>
        <v>#VALUE!</v>
      </c>
      <c r="AE465" s="94" t="e">
        <f>IF(AND('Standard Cost Estimate'!$AD465="YES",ABS('Standard Cost Estimate'!$R465)&gt;0.2),"ANALYZE"," ")</f>
        <v>#VALUE!</v>
      </c>
      <c r="AF465" s="77"/>
    </row>
    <row r="466" spans="1:32" ht="15" thickBot="1" x14ac:dyDescent="0.4">
      <c r="A466" s="50" t="e">
        <f>Table1[[#This Row],[Item Line Number]]</f>
        <v>#VALUE!</v>
      </c>
      <c r="B466" s="50" t="e">
        <f>Table1[[#This Row],[Item Number]]</f>
        <v>#VALUE!</v>
      </c>
      <c r="C466" s="51" t="e">
        <f>Table1[[#This Row],[Item Description]]</f>
        <v>#VALUE!</v>
      </c>
      <c r="D466" s="50" t="e">
        <f>Table1[[#This Row],[Quantity]]</f>
        <v>#VALUE!</v>
      </c>
      <c r="E466" s="50" t="e">
        <f>Table1[[#This Row],[Units]]</f>
        <v>#VALUE!</v>
      </c>
      <c r="F466" s="52" t="e">
        <f>Table1[[#This Row],[Engineer''s Estimate (EE)]]</f>
        <v>#VALUE!</v>
      </c>
      <c r="G466" s="53" t="e">
        <f>'Standard Cost Estimate'!$D466*'Standard Cost Estimate'!$F466</f>
        <v>#VALUE!</v>
      </c>
      <c r="H466" s="54" t="e">
        <f>'Standard Cost Estimate'!$G466/G$500</f>
        <v>#VALUE!</v>
      </c>
      <c r="I466" s="52" t="e">
        <f>Table1[[#This Row],[Low Bidder 
or CM/GC]]</f>
        <v>#VALUE!</v>
      </c>
      <c r="J466" s="53" t="e">
        <f>'Standard Cost Estimate'!$I466*'Standard Cost Estimate'!$D466</f>
        <v>#VALUE!</v>
      </c>
      <c r="K466" s="55" t="e">
        <f>'Standard Cost Estimate'!$J466/J$500</f>
        <v>#VALUE!</v>
      </c>
      <c r="L466" s="52" t="e">
        <f>TRIMMEAN(Table1[[#This Row],[Low Bidder 
or CM/GC]:[Bidder 23]],2/COUNT(Table1[[#This Row],[Low Bidder 
or CM/GC]:[Bidder 23]]))</f>
        <v>#VALUE!</v>
      </c>
      <c r="M466" s="53" t="e">
        <f>IF('Standard Cost Estimate'!$D466=0,0,'Standard Cost Estimate'!$D466*'Standard Cost Estimate'!$L466)</f>
        <v>#VALUE!</v>
      </c>
      <c r="N466" s="54" t="e">
        <f>'Standard Cost Estimate'!$M466/M$500</f>
        <v>#VALUE!</v>
      </c>
      <c r="O466" s="78" t="e">
        <f>MIN(Table1[[#This Row],[Low Bidder 
or CM/GC]:[Bidder 23]])*D466</f>
        <v>#VALUE!</v>
      </c>
      <c r="P466" s="65" t="e">
        <f>Table2[[#This Row],[LB
Amount]]</f>
        <v>#VALUE!</v>
      </c>
      <c r="Q466" s="79" t="e">
        <f>MAX(Table1[[#This Row],[Low Bidder 
or CM/GC]:[Bidder 23]])*D466</f>
        <v>#VALUE!</v>
      </c>
      <c r="R466" s="33" t="e">
        <f>('Standard Cost Estimate'!$J466-'Standard Cost Estimate'!$G466)/'Standard Cost Estimate'!$G466</f>
        <v>#VALUE!</v>
      </c>
      <c r="S466" s="32" t="e">
        <f>('Standard Cost Estimate'!$J466-'Standard Cost Estimate'!$M466)/'Standard Cost Estimate'!$M466</f>
        <v>#VALUE!</v>
      </c>
      <c r="T466" s="31" t="e">
        <f>'Standard Cost Estimate'!$J466-'Standard Cost Estimate'!$G466</f>
        <v>#VALUE!</v>
      </c>
      <c r="U466" s="28" t="e">
        <f>RANK('Standard Cost Estimate'!$J466,'Standard Cost Estimate'!$J$3:$J$499)</f>
        <v>#VALUE!</v>
      </c>
      <c r="V466" s="34" t="e">
        <f>LARGE('Standard Cost Estimate'!$J$3:$J$499,COUNT(J$3:'Standard Cost Estimate'!$J466))+IF(ISNUMBER(V465),V465,0)</f>
        <v>#VALUE!</v>
      </c>
      <c r="W466" s="28" t="e">
        <f>IF(V466/J$500&lt;0.8,COUNT(V$3:V466)+1,1)</f>
        <v>#VALUE!</v>
      </c>
      <c r="X466" s="35" t="e">
        <f>IF('Standard Cost Estimate'!$U466&lt;=MAX('Standard Cost Estimate'!$W$3:$W$499),"YES","NO")</f>
        <v>#VALUE!</v>
      </c>
      <c r="Y466" s="36" t="e">
        <f>IF(AND('Standard Cost Estimate'!$X466="YES",OR('Standard Cost Estimate'!$R466&gt;0.2,'Standard Cost Estimate'!$R466&lt;-0.2)),"ANALYZE"," ")</f>
        <v>#VALUE!</v>
      </c>
      <c r="Z466" s="72" t="e">
        <f>IF(AND('Standard Cost Estimate'!$X466="YES",OR('Standard Cost Estimate'!$S466&gt;0.2,'Standard Cost Estimate'!$S466&lt;-0.2)),"ANALYZE"," ")</f>
        <v>#VALUE!</v>
      </c>
      <c r="AA466" s="67" t="e">
        <f>RANK('Standard Cost Estimate'!$G466,'Standard Cost Estimate'!$G$3:$G$499)</f>
        <v>#VALUE!</v>
      </c>
      <c r="AB466" s="68" t="e">
        <f>LARGE('Standard Cost Estimate'!$G$3:$G$499,COUNT(G$3:'Standard Cost Estimate'!$G466))+IF(ISNUMBER(AB465),AB465,0)</f>
        <v>#VALUE!</v>
      </c>
      <c r="AC466" s="67" t="e">
        <f>IF(AB466/G$500&lt;0.8,COUNT(V$3:V466)+1,1)</f>
        <v>#VALUE!</v>
      </c>
      <c r="AD466" s="93" t="e">
        <f>IF('Standard Cost Estimate'!$AA466&lt;=MAX('Standard Cost Estimate'!$AC$3:$AC$499),"YES","NO")</f>
        <v>#VALUE!</v>
      </c>
      <c r="AE466" s="94" t="e">
        <f>IF(AND('Standard Cost Estimate'!$AD466="YES",ABS('Standard Cost Estimate'!$R466)&gt;0.2),"ANALYZE"," ")</f>
        <v>#VALUE!</v>
      </c>
      <c r="AF466" s="77"/>
    </row>
    <row r="467" spans="1:32" ht="15" thickBot="1" x14ac:dyDescent="0.4">
      <c r="A467" s="50" t="e">
        <f>Table1[[#This Row],[Item Line Number]]</f>
        <v>#VALUE!</v>
      </c>
      <c r="B467" s="50" t="e">
        <f>Table1[[#This Row],[Item Number]]</f>
        <v>#VALUE!</v>
      </c>
      <c r="C467" s="51" t="e">
        <f>Table1[[#This Row],[Item Description]]</f>
        <v>#VALUE!</v>
      </c>
      <c r="D467" s="50" t="e">
        <f>Table1[[#This Row],[Quantity]]</f>
        <v>#VALUE!</v>
      </c>
      <c r="E467" s="50" t="e">
        <f>Table1[[#This Row],[Units]]</f>
        <v>#VALUE!</v>
      </c>
      <c r="F467" s="52" t="e">
        <f>Table1[[#This Row],[Engineer''s Estimate (EE)]]</f>
        <v>#VALUE!</v>
      </c>
      <c r="G467" s="53" t="e">
        <f>'Standard Cost Estimate'!$D467*'Standard Cost Estimate'!$F467</f>
        <v>#VALUE!</v>
      </c>
      <c r="H467" s="54" t="e">
        <f>'Standard Cost Estimate'!$G467/G$500</f>
        <v>#VALUE!</v>
      </c>
      <c r="I467" s="52" t="e">
        <f>Table1[[#This Row],[Low Bidder 
or CM/GC]]</f>
        <v>#VALUE!</v>
      </c>
      <c r="J467" s="53" t="e">
        <f>'Standard Cost Estimate'!$I467*'Standard Cost Estimate'!$D467</f>
        <v>#VALUE!</v>
      </c>
      <c r="K467" s="55" t="e">
        <f>'Standard Cost Estimate'!$J467/J$500</f>
        <v>#VALUE!</v>
      </c>
      <c r="L467" s="52" t="e">
        <f>TRIMMEAN(Table1[[#This Row],[Low Bidder 
or CM/GC]:[Bidder 23]],2/COUNT(Table1[[#This Row],[Low Bidder 
or CM/GC]:[Bidder 23]]))</f>
        <v>#VALUE!</v>
      </c>
      <c r="M467" s="53" t="e">
        <f>IF('Standard Cost Estimate'!$D467=0,0,'Standard Cost Estimate'!$D467*'Standard Cost Estimate'!$L467)</f>
        <v>#VALUE!</v>
      </c>
      <c r="N467" s="54" t="e">
        <f>'Standard Cost Estimate'!$M467/M$500</f>
        <v>#VALUE!</v>
      </c>
      <c r="O467" s="78" t="e">
        <f>MIN(Table1[[#This Row],[Low Bidder 
or CM/GC]:[Bidder 23]])*D467</f>
        <v>#VALUE!</v>
      </c>
      <c r="P467" s="65" t="e">
        <f>Table2[[#This Row],[LB
Amount]]</f>
        <v>#VALUE!</v>
      </c>
      <c r="Q467" s="79" t="e">
        <f>MAX(Table1[[#This Row],[Low Bidder 
or CM/GC]:[Bidder 23]])*D467</f>
        <v>#VALUE!</v>
      </c>
      <c r="R467" s="33" t="e">
        <f>('Standard Cost Estimate'!$J467-'Standard Cost Estimate'!$G467)/'Standard Cost Estimate'!$G467</f>
        <v>#VALUE!</v>
      </c>
      <c r="S467" s="32" t="e">
        <f>('Standard Cost Estimate'!$J467-'Standard Cost Estimate'!$M467)/'Standard Cost Estimate'!$M467</f>
        <v>#VALUE!</v>
      </c>
      <c r="T467" s="31" t="e">
        <f>'Standard Cost Estimate'!$J467-'Standard Cost Estimate'!$G467</f>
        <v>#VALUE!</v>
      </c>
      <c r="U467" s="28" t="e">
        <f>RANK('Standard Cost Estimate'!$J467,'Standard Cost Estimate'!$J$3:$J$499)</f>
        <v>#VALUE!</v>
      </c>
      <c r="V467" s="34" t="e">
        <f>LARGE('Standard Cost Estimate'!$J$3:$J$499,COUNT(J$3:'Standard Cost Estimate'!$J467))+IF(ISNUMBER(V466),V466,0)</f>
        <v>#VALUE!</v>
      </c>
      <c r="W467" s="28" t="e">
        <f>IF(V467/J$500&lt;0.8,COUNT(V$3:V467)+1,1)</f>
        <v>#VALUE!</v>
      </c>
      <c r="X467" s="35" t="e">
        <f>IF('Standard Cost Estimate'!$U467&lt;=MAX('Standard Cost Estimate'!$W$3:$W$499),"YES","NO")</f>
        <v>#VALUE!</v>
      </c>
      <c r="Y467" s="36" t="e">
        <f>IF(AND('Standard Cost Estimate'!$X467="YES",OR('Standard Cost Estimate'!$R467&gt;0.2,'Standard Cost Estimate'!$R467&lt;-0.2)),"ANALYZE"," ")</f>
        <v>#VALUE!</v>
      </c>
      <c r="Z467" s="72" t="e">
        <f>IF(AND('Standard Cost Estimate'!$X467="YES",OR('Standard Cost Estimate'!$S467&gt;0.2,'Standard Cost Estimate'!$S467&lt;-0.2)),"ANALYZE"," ")</f>
        <v>#VALUE!</v>
      </c>
      <c r="AA467" s="67" t="e">
        <f>RANK('Standard Cost Estimate'!$G467,'Standard Cost Estimate'!$G$3:$G$499)</f>
        <v>#VALUE!</v>
      </c>
      <c r="AB467" s="68" t="e">
        <f>LARGE('Standard Cost Estimate'!$G$3:$G$499,COUNT(G$3:'Standard Cost Estimate'!$G467))+IF(ISNUMBER(AB466),AB466,0)</f>
        <v>#VALUE!</v>
      </c>
      <c r="AC467" s="67" t="e">
        <f>IF(AB467/G$500&lt;0.8,COUNT(V$3:V467)+1,1)</f>
        <v>#VALUE!</v>
      </c>
      <c r="AD467" s="93" t="e">
        <f>IF('Standard Cost Estimate'!$AA467&lt;=MAX('Standard Cost Estimate'!$AC$3:$AC$499),"YES","NO")</f>
        <v>#VALUE!</v>
      </c>
      <c r="AE467" s="94" t="e">
        <f>IF(AND('Standard Cost Estimate'!$AD467="YES",ABS('Standard Cost Estimate'!$R467)&gt;0.2),"ANALYZE"," ")</f>
        <v>#VALUE!</v>
      </c>
      <c r="AF467" s="77"/>
    </row>
    <row r="468" spans="1:32" ht="15" thickBot="1" x14ac:dyDescent="0.4">
      <c r="A468" s="50" t="e">
        <f>Table1[[#This Row],[Item Line Number]]</f>
        <v>#VALUE!</v>
      </c>
      <c r="B468" s="50" t="e">
        <f>Table1[[#This Row],[Item Number]]</f>
        <v>#VALUE!</v>
      </c>
      <c r="C468" s="51" t="e">
        <f>Table1[[#This Row],[Item Description]]</f>
        <v>#VALUE!</v>
      </c>
      <c r="D468" s="50" t="e">
        <f>Table1[[#This Row],[Quantity]]</f>
        <v>#VALUE!</v>
      </c>
      <c r="E468" s="50" t="e">
        <f>Table1[[#This Row],[Units]]</f>
        <v>#VALUE!</v>
      </c>
      <c r="F468" s="52" t="e">
        <f>Table1[[#This Row],[Engineer''s Estimate (EE)]]</f>
        <v>#VALUE!</v>
      </c>
      <c r="G468" s="53" t="e">
        <f>'Standard Cost Estimate'!$D468*'Standard Cost Estimate'!$F468</f>
        <v>#VALUE!</v>
      </c>
      <c r="H468" s="54" t="e">
        <f>'Standard Cost Estimate'!$G468/G$500</f>
        <v>#VALUE!</v>
      </c>
      <c r="I468" s="52" t="e">
        <f>Table1[[#This Row],[Low Bidder 
or CM/GC]]</f>
        <v>#VALUE!</v>
      </c>
      <c r="J468" s="53" t="e">
        <f>'Standard Cost Estimate'!$I468*'Standard Cost Estimate'!$D468</f>
        <v>#VALUE!</v>
      </c>
      <c r="K468" s="55" t="e">
        <f>'Standard Cost Estimate'!$J468/J$500</f>
        <v>#VALUE!</v>
      </c>
      <c r="L468" s="52" t="e">
        <f>TRIMMEAN(Table1[[#This Row],[Low Bidder 
or CM/GC]:[Bidder 23]],2/COUNT(Table1[[#This Row],[Low Bidder 
or CM/GC]:[Bidder 23]]))</f>
        <v>#VALUE!</v>
      </c>
      <c r="M468" s="53" t="e">
        <f>IF('Standard Cost Estimate'!$D468=0,0,'Standard Cost Estimate'!$D468*'Standard Cost Estimate'!$L468)</f>
        <v>#VALUE!</v>
      </c>
      <c r="N468" s="54" t="e">
        <f>'Standard Cost Estimate'!$M468/M$500</f>
        <v>#VALUE!</v>
      </c>
      <c r="O468" s="78" t="e">
        <f>MIN(Table1[[#This Row],[Low Bidder 
or CM/GC]:[Bidder 23]])*D468</f>
        <v>#VALUE!</v>
      </c>
      <c r="P468" s="65" t="e">
        <f>Table2[[#This Row],[LB
Amount]]</f>
        <v>#VALUE!</v>
      </c>
      <c r="Q468" s="79" t="e">
        <f>MAX(Table1[[#This Row],[Low Bidder 
or CM/GC]:[Bidder 23]])*D468</f>
        <v>#VALUE!</v>
      </c>
      <c r="R468" s="33" t="e">
        <f>('Standard Cost Estimate'!$J468-'Standard Cost Estimate'!$G468)/'Standard Cost Estimate'!$G468</f>
        <v>#VALUE!</v>
      </c>
      <c r="S468" s="32" t="e">
        <f>('Standard Cost Estimate'!$J468-'Standard Cost Estimate'!$M468)/'Standard Cost Estimate'!$M468</f>
        <v>#VALUE!</v>
      </c>
      <c r="T468" s="31" t="e">
        <f>'Standard Cost Estimate'!$J468-'Standard Cost Estimate'!$G468</f>
        <v>#VALUE!</v>
      </c>
      <c r="U468" s="28" t="e">
        <f>RANK('Standard Cost Estimate'!$J468,'Standard Cost Estimate'!$J$3:$J$499)</f>
        <v>#VALUE!</v>
      </c>
      <c r="V468" s="34" t="e">
        <f>LARGE('Standard Cost Estimate'!$J$3:$J$499,COUNT(J$3:'Standard Cost Estimate'!$J468))+IF(ISNUMBER(V467),V467,0)</f>
        <v>#VALUE!</v>
      </c>
      <c r="W468" s="28" t="e">
        <f>IF(V468/J$500&lt;0.8,COUNT(V$3:V468)+1,1)</f>
        <v>#VALUE!</v>
      </c>
      <c r="X468" s="35" t="e">
        <f>IF('Standard Cost Estimate'!$U468&lt;=MAX('Standard Cost Estimate'!$W$3:$W$499),"YES","NO")</f>
        <v>#VALUE!</v>
      </c>
      <c r="Y468" s="36" t="e">
        <f>IF(AND('Standard Cost Estimate'!$X468="YES",OR('Standard Cost Estimate'!$R468&gt;0.2,'Standard Cost Estimate'!$R468&lt;-0.2)),"ANALYZE"," ")</f>
        <v>#VALUE!</v>
      </c>
      <c r="Z468" s="72" t="e">
        <f>IF(AND('Standard Cost Estimate'!$X468="YES",OR('Standard Cost Estimate'!$S468&gt;0.2,'Standard Cost Estimate'!$S468&lt;-0.2)),"ANALYZE"," ")</f>
        <v>#VALUE!</v>
      </c>
      <c r="AA468" s="67" t="e">
        <f>RANK('Standard Cost Estimate'!$G468,'Standard Cost Estimate'!$G$3:$G$499)</f>
        <v>#VALUE!</v>
      </c>
      <c r="AB468" s="68" t="e">
        <f>LARGE('Standard Cost Estimate'!$G$3:$G$499,COUNT(G$3:'Standard Cost Estimate'!$G468))+IF(ISNUMBER(AB467),AB467,0)</f>
        <v>#VALUE!</v>
      </c>
      <c r="AC468" s="67" t="e">
        <f>IF(AB468/G$500&lt;0.8,COUNT(V$3:V468)+1,1)</f>
        <v>#VALUE!</v>
      </c>
      <c r="AD468" s="93" t="e">
        <f>IF('Standard Cost Estimate'!$AA468&lt;=MAX('Standard Cost Estimate'!$AC$3:$AC$499),"YES","NO")</f>
        <v>#VALUE!</v>
      </c>
      <c r="AE468" s="94" t="e">
        <f>IF(AND('Standard Cost Estimate'!$AD468="YES",ABS('Standard Cost Estimate'!$R468)&gt;0.2),"ANALYZE"," ")</f>
        <v>#VALUE!</v>
      </c>
      <c r="AF468" s="77"/>
    </row>
    <row r="469" spans="1:32" ht="15" thickBot="1" x14ac:dyDescent="0.4">
      <c r="A469" s="50" t="e">
        <f>Table1[[#This Row],[Item Line Number]]</f>
        <v>#VALUE!</v>
      </c>
      <c r="B469" s="50" t="e">
        <f>Table1[[#This Row],[Item Number]]</f>
        <v>#VALUE!</v>
      </c>
      <c r="C469" s="51" t="e">
        <f>Table1[[#This Row],[Item Description]]</f>
        <v>#VALUE!</v>
      </c>
      <c r="D469" s="50" t="e">
        <f>Table1[[#This Row],[Quantity]]</f>
        <v>#VALUE!</v>
      </c>
      <c r="E469" s="50" t="e">
        <f>Table1[[#This Row],[Units]]</f>
        <v>#VALUE!</v>
      </c>
      <c r="F469" s="52" t="e">
        <f>Table1[[#This Row],[Engineer''s Estimate (EE)]]</f>
        <v>#VALUE!</v>
      </c>
      <c r="G469" s="53" t="e">
        <f>'Standard Cost Estimate'!$D469*'Standard Cost Estimate'!$F469</f>
        <v>#VALUE!</v>
      </c>
      <c r="H469" s="54" t="e">
        <f>'Standard Cost Estimate'!$G469/G$500</f>
        <v>#VALUE!</v>
      </c>
      <c r="I469" s="52" t="e">
        <f>Table1[[#This Row],[Low Bidder 
or CM/GC]]</f>
        <v>#VALUE!</v>
      </c>
      <c r="J469" s="53" t="e">
        <f>'Standard Cost Estimate'!$I469*'Standard Cost Estimate'!$D469</f>
        <v>#VALUE!</v>
      </c>
      <c r="K469" s="55" t="e">
        <f>'Standard Cost Estimate'!$J469/J$500</f>
        <v>#VALUE!</v>
      </c>
      <c r="L469" s="52" t="e">
        <f>TRIMMEAN(Table1[[#This Row],[Low Bidder 
or CM/GC]:[Bidder 23]],2/COUNT(Table1[[#This Row],[Low Bidder 
or CM/GC]:[Bidder 23]]))</f>
        <v>#VALUE!</v>
      </c>
      <c r="M469" s="53" t="e">
        <f>IF('Standard Cost Estimate'!$D469=0,0,'Standard Cost Estimate'!$D469*'Standard Cost Estimate'!$L469)</f>
        <v>#VALUE!</v>
      </c>
      <c r="N469" s="54" t="e">
        <f>'Standard Cost Estimate'!$M469/M$500</f>
        <v>#VALUE!</v>
      </c>
      <c r="O469" s="78" t="e">
        <f>MIN(Table1[[#This Row],[Low Bidder 
or CM/GC]:[Bidder 23]])*D469</f>
        <v>#VALUE!</v>
      </c>
      <c r="P469" s="65" t="e">
        <f>Table2[[#This Row],[LB
Amount]]</f>
        <v>#VALUE!</v>
      </c>
      <c r="Q469" s="79" t="e">
        <f>MAX(Table1[[#This Row],[Low Bidder 
or CM/GC]:[Bidder 23]])*D469</f>
        <v>#VALUE!</v>
      </c>
      <c r="R469" s="33" t="e">
        <f>('Standard Cost Estimate'!$J469-'Standard Cost Estimate'!$G469)/'Standard Cost Estimate'!$G469</f>
        <v>#VALUE!</v>
      </c>
      <c r="S469" s="32" t="e">
        <f>('Standard Cost Estimate'!$J469-'Standard Cost Estimate'!$M469)/'Standard Cost Estimate'!$M469</f>
        <v>#VALUE!</v>
      </c>
      <c r="T469" s="31" t="e">
        <f>'Standard Cost Estimate'!$J469-'Standard Cost Estimate'!$G469</f>
        <v>#VALUE!</v>
      </c>
      <c r="U469" s="28" t="e">
        <f>RANK('Standard Cost Estimate'!$J469,'Standard Cost Estimate'!$J$3:$J$499)</f>
        <v>#VALUE!</v>
      </c>
      <c r="V469" s="34" t="e">
        <f>LARGE('Standard Cost Estimate'!$J$3:$J$499,COUNT(J$3:'Standard Cost Estimate'!$J469))+IF(ISNUMBER(V468),V468,0)</f>
        <v>#VALUE!</v>
      </c>
      <c r="W469" s="28" t="e">
        <f>IF(V469/J$500&lt;0.8,COUNT(V$3:V469)+1,1)</f>
        <v>#VALUE!</v>
      </c>
      <c r="X469" s="35" t="e">
        <f>IF('Standard Cost Estimate'!$U469&lt;=MAX('Standard Cost Estimate'!$W$3:$W$499),"YES","NO")</f>
        <v>#VALUE!</v>
      </c>
      <c r="Y469" s="36" t="e">
        <f>IF(AND('Standard Cost Estimate'!$X469="YES",OR('Standard Cost Estimate'!$R469&gt;0.2,'Standard Cost Estimate'!$R469&lt;-0.2)),"ANALYZE"," ")</f>
        <v>#VALUE!</v>
      </c>
      <c r="Z469" s="72" t="e">
        <f>IF(AND('Standard Cost Estimate'!$X469="YES",OR('Standard Cost Estimate'!$S469&gt;0.2,'Standard Cost Estimate'!$S469&lt;-0.2)),"ANALYZE"," ")</f>
        <v>#VALUE!</v>
      </c>
      <c r="AA469" s="67" t="e">
        <f>RANK('Standard Cost Estimate'!$G469,'Standard Cost Estimate'!$G$3:$G$499)</f>
        <v>#VALUE!</v>
      </c>
      <c r="AB469" s="68" t="e">
        <f>LARGE('Standard Cost Estimate'!$G$3:$G$499,COUNT(G$3:'Standard Cost Estimate'!$G469))+IF(ISNUMBER(AB468),AB468,0)</f>
        <v>#VALUE!</v>
      </c>
      <c r="AC469" s="67" t="e">
        <f>IF(AB469/G$500&lt;0.8,COUNT(V$3:V469)+1,1)</f>
        <v>#VALUE!</v>
      </c>
      <c r="AD469" s="93" t="e">
        <f>IF('Standard Cost Estimate'!$AA469&lt;=MAX('Standard Cost Estimate'!$AC$3:$AC$499),"YES","NO")</f>
        <v>#VALUE!</v>
      </c>
      <c r="AE469" s="94" t="e">
        <f>IF(AND('Standard Cost Estimate'!$AD469="YES",ABS('Standard Cost Estimate'!$R469)&gt;0.2),"ANALYZE"," ")</f>
        <v>#VALUE!</v>
      </c>
      <c r="AF469" s="77"/>
    </row>
    <row r="470" spans="1:32" ht="15" thickBot="1" x14ac:dyDescent="0.4">
      <c r="A470" s="50" t="e">
        <f>Table1[[#This Row],[Item Line Number]]</f>
        <v>#VALUE!</v>
      </c>
      <c r="B470" s="50" t="e">
        <f>Table1[[#This Row],[Item Number]]</f>
        <v>#VALUE!</v>
      </c>
      <c r="C470" s="51" t="e">
        <f>Table1[[#This Row],[Item Description]]</f>
        <v>#VALUE!</v>
      </c>
      <c r="D470" s="50" t="e">
        <f>Table1[[#This Row],[Quantity]]</f>
        <v>#VALUE!</v>
      </c>
      <c r="E470" s="50" t="e">
        <f>Table1[[#This Row],[Units]]</f>
        <v>#VALUE!</v>
      </c>
      <c r="F470" s="52" t="e">
        <f>Table1[[#This Row],[Engineer''s Estimate (EE)]]</f>
        <v>#VALUE!</v>
      </c>
      <c r="G470" s="53" t="e">
        <f>'Standard Cost Estimate'!$D470*'Standard Cost Estimate'!$F470</f>
        <v>#VALUE!</v>
      </c>
      <c r="H470" s="54" t="e">
        <f>'Standard Cost Estimate'!$G470/G$500</f>
        <v>#VALUE!</v>
      </c>
      <c r="I470" s="52" t="e">
        <f>Table1[[#This Row],[Low Bidder 
or CM/GC]]</f>
        <v>#VALUE!</v>
      </c>
      <c r="J470" s="53" t="e">
        <f>'Standard Cost Estimate'!$I470*'Standard Cost Estimate'!$D470</f>
        <v>#VALUE!</v>
      </c>
      <c r="K470" s="55" t="e">
        <f>'Standard Cost Estimate'!$J470/J$500</f>
        <v>#VALUE!</v>
      </c>
      <c r="L470" s="52" t="e">
        <f>TRIMMEAN(Table1[[#This Row],[Low Bidder 
or CM/GC]:[Bidder 23]],2/COUNT(Table1[[#This Row],[Low Bidder 
or CM/GC]:[Bidder 23]]))</f>
        <v>#VALUE!</v>
      </c>
      <c r="M470" s="53" t="e">
        <f>IF('Standard Cost Estimate'!$D470=0,0,'Standard Cost Estimate'!$D470*'Standard Cost Estimate'!$L470)</f>
        <v>#VALUE!</v>
      </c>
      <c r="N470" s="54" t="e">
        <f>'Standard Cost Estimate'!$M470/M$500</f>
        <v>#VALUE!</v>
      </c>
      <c r="O470" s="78" t="e">
        <f>MIN(Table1[[#This Row],[Low Bidder 
or CM/GC]:[Bidder 23]])*D470</f>
        <v>#VALUE!</v>
      </c>
      <c r="P470" s="65" t="e">
        <f>Table2[[#This Row],[LB
Amount]]</f>
        <v>#VALUE!</v>
      </c>
      <c r="Q470" s="79" t="e">
        <f>MAX(Table1[[#This Row],[Low Bidder 
or CM/GC]:[Bidder 23]])*D470</f>
        <v>#VALUE!</v>
      </c>
      <c r="R470" s="33" t="e">
        <f>('Standard Cost Estimate'!$J470-'Standard Cost Estimate'!$G470)/'Standard Cost Estimate'!$G470</f>
        <v>#VALUE!</v>
      </c>
      <c r="S470" s="32" t="e">
        <f>('Standard Cost Estimate'!$J470-'Standard Cost Estimate'!$M470)/'Standard Cost Estimate'!$M470</f>
        <v>#VALUE!</v>
      </c>
      <c r="T470" s="31" t="e">
        <f>'Standard Cost Estimate'!$J470-'Standard Cost Estimate'!$G470</f>
        <v>#VALUE!</v>
      </c>
      <c r="U470" s="28" t="e">
        <f>RANK('Standard Cost Estimate'!$J470,'Standard Cost Estimate'!$J$3:$J$499)</f>
        <v>#VALUE!</v>
      </c>
      <c r="V470" s="34" t="e">
        <f>LARGE('Standard Cost Estimate'!$J$3:$J$499,COUNT(J$3:'Standard Cost Estimate'!$J470))+IF(ISNUMBER(V469),V469,0)</f>
        <v>#VALUE!</v>
      </c>
      <c r="W470" s="28" t="e">
        <f>IF(V470/J$500&lt;0.8,COUNT(V$3:V470)+1,1)</f>
        <v>#VALUE!</v>
      </c>
      <c r="X470" s="35" t="e">
        <f>IF('Standard Cost Estimate'!$U470&lt;=MAX('Standard Cost Estimate'!$W$3:$W$499),"YES","NO")</f>
        <v>#VALUE!</v>
      </c>
      <c r="Y470" s="36" t="e">
        <f>IF(AND('Standard Cost Estimate'!$X470="YES",OR('Standard Cost Estimate'!$R470&gt;0.2,'Standard Cost Estimate'!$R470&lt;-0.2)),"ANALYZE"," ")</f>
        <v>#VALUE!</v>
      </c>
      <c r="Z470" s="72" t="e">
        <f>IF(AND('Standard Cost Estimate'!$X470="YES",OR('Standard Cost Estimate'!$S470&gt;0.2,'Standard Cost Estimate'!$S470&lt;-0.2)),"ANALYZE"," ")</f>
        <v>#VALUE!</v>
      </c>
      <c r="AA470" s="67" t="e">
        <f>RANK('Standard Cost Estimate'!$G470,'Standard Cost Estimate'!$G$3:$G$499)</f>
        <v>#VALUE!</v>
      </c>
      <c r="AB470" s="68" t="e">
        <f>LARGE('Standard Cost Estimate'!$G$3:$G$499,COUNT(G$3:'Standard Cost Estimate'!$G470))+IF(ISNUMBER(AB469),AB469,0)</f>
        <v>#VALUE!</v>
      </c>
      <c r="AC470" s="67" t="e">
        <f>IF(AB470/G$500&lt;0.8,COUNT(V$3:V470)+1,1)</f>
        <v>#VALUE!</v>
      </c>
      <c r="AD470" s="93" t="e">
        <f>IF('Standard Cost Estimate'!$AA470&lt;=MAX('Standard Cost Estimate'!$AC$3:$AC$499),"YES","NO")</f>
        <v>#VALUE!</v>
      </c>
      <c r="AE470" s="94" t="e">
        <f>IF(AND('Standard Cost Estimate'!$AD470="YES",ABS('Standard Cost Estimate'!$R470)&gt;0.2),"ANALYZE"," ")</f>
        <v>#VALUE!</v>
      </c>
      <c r="AF470" s="77"/>
    </row>
    <row r="471" spans="1:32" ht="15" thickBot="1" x14ac:dyDescent="0.4">
      <c r="A471" s="50" t="e">
        <f>Table1[[#This Row],[Item Line Number]]</f>
        <v>#VALUE!</v>
      </c>
      <c r="B471" s="50" t="e">
        <f>Table1[[#This Row],[Item Number]]</f>
        <v>#VALUE!</v>
      </c>
      <c r="C471" s="51" t="e">
        <f>Table1[[#This Row],[Item Description]]</f>
        <v>#VALUE!</v>
      </c>
      <c r="D471" s="50" t="e">
        <f>Table1[[#This Row],[Quantity]]</f>
        <v>#VALUE!</v>
      </c>
      <c r="E471" s="50" t="e">
        <f>Table1[[#This Row],[Units]]</f>
        <v>#VALUE!</v>
      </c>
      <c r="F471" s="52" t="e">
        <f>Table1[[#This Row],[Engineer''s Estimate (EE)]]</f>
        <v>#VALUE!</v>
      </c>
      <c r="G471" s="53" t="e">
        <f>'Standard Cost Estimate'!$D471*'Standard Cost Estimate'!$F471</f>
        <v>#VALUE!</v>
      </c>
      <c r="H471" s="54" t="e">
        <f>'Standard Cost Estimate'!$G471/G$500</f>
        <v>#VALUE!</v>
      </c>
      <c r="I471" s="52" t="e">
        <f>Table1[[#This Row],[Low Bidder 
or CM/GC]]</f>
        <v>#VALUE!</v>
      </c>
      <c r="J471" s="53" t="e">
        <f>'Standard Cost Estimate'!$I471*'Standard Cost Estimate'!$D471</f>
        <v>#VALUE!</v>
      </c>
      <c r="K471" s="55" t="e">
        <f>'Standard Cost Estimate'!$J471/J$500</f>
        <v>#VALUE!</v>
      </c>
      <c r="L471" s="52" t="e">
        <f>TRIMMEAN(Table1[[#This Row],[Low Bidder 
or CM/GC]:[Bidder 23]],2/COUNT(Table1[[#This Row],[Low Bidder 
or CM/GC]:[Bidder 23]]))</f>
        <v>#VALUE!</v>
      </c>
      <c r="M471" s="53" t="e">
        <f>IF('Standard Cost Estimate'!$D471=0,0,'Standard Cost Estimate'!$D471*'Standard Cost Estimate'!$L471)</f>
        <v>#VALUE!</v>
      </c>
      <c r="N471" s="54" t="e">
        <f>'Standard Cost Estimate'!$M471/M$500</f>
        <v>#VALUE!</v>
      </c>
      <c r="O471" s="78" t="e">
        <f>MIN(Table1[[#This Row],[Low Bidder 
or CM/GC]:[Bidder 23]])*D471</f>
        <v>#VALUE!</v>
      </c>
      <c r="P471" s="65" t="e">
        <f>Table2[[#This Row],[LB
Amount]]</f>
        <v>#VALUE!</v>
      </c>
      <c r="Q471" s="79" t="e">
        <f>MAX(Table1[[#This Row],[Low Bidder 
or CM/GC]:[Bidder 23]])*D471</f>
        <v>#VALUE!</v>
      </c>
      <c r="R471" s="33" t="e">
        <f>('Standard Cost Estimate'!$J471-'Standard Cost Estimate'!$G471)/'Standard Cost Estimate'!$G471</f>
        <v>#VALUE!</v>
      </c>
      <c r="S471" s="32" t="e">
        <f>('Standard Cost Estimate'!$J471-'Standard Cost Estimate'!$M471)/'Standard Cost Estimate'!$M471</f>
        <v>#VALUE!</v>
      </c>
      <c r="T471" s="31" t="e">
        <f>'Standard Cost Estimate'!$J471-'Standard Cost Estimate'!$G471</f>
        <v>#VALUE!</v>
      </c>
      <c r="U471" s="28" t="e">
        <f>RANK('Standard Cost Estimate'!$J471,'Standard Cost Estimate'!$J$3:$J$499)</f>
        <v>#VALUE!</v>
      </c>
      <c r="V471" s="34" t="e">
        <f>LARGE('Standard Cost Estimate'!$J$3:$J$499,COUNT(J$3:'Standard Cost Estimate'!$J471))+IF(ISNUMBER(V470),V470,0)</f>
        <v>#VALUE!</v>
      </c>
      <c r="W471" s="28" t="e">
        <f>IF(V471/J$500&lt;0.8,COUNT(V$3:V471)+1,1)</f>
        <v>#VALUE!</v>
      </c>
      <c r="X471" s="35" t="e">
        <f>IF('Standard Cost Estimate'!$U471&lt;=MAX('Standard Cost Estimate'!$W$3:$W$499),"YES","NO")</f>
        <v>#VALUE!</v>
      </c>
      <c r="Y471" s="36" t="e">
        <f>IF(AND('Standard Cost Estimate'!$X471="YES",OR('Standard Cost Estimate'!$R471&gt;0.2,'Standard Cost Estimate'!$R471&lt;-0.2)),"ANALYZE"," ")</f>
        <v>#VALUE!</v>
      </c>
      <c r="Z471" s="72" t="e">
        <f>IF(AND('Standard Cost Estimate'!$X471="YES",OR('Standard Cost Estimate'!$S471&gt;0.2,'Standard Cost Estimate'!$S471&lt;-0.2)),"ANALYZE"," ")</f>
        <v>#VALUE!</v>
      </c>
      <c r="AA471" s="67" t="e">
        <f>RANK('Standard Cost Estimate'!$G471,'Standard Cost Estimate'!$G$3:$G$499)</f>
        <v>#VALUE!</v>
      </c>
      <c r="AB471" s="68" t="e">
        <f>LARGE('Standard Cost Estimate'!$G$3:$G$499,COUNT(G$3:'Standard Cost Estimate'!$G471))+IF(ISNUMBER(AB470),AB470,0)</f>
        <v>#VALUE!</v>
      </c>
      <c r="AC471" s="67" t="e">
        <f>IF(AB471/G$500&lt;0.8,COUNT(V$3:V471)+1,1)</f>
        <v>#VALUE!</v>
      </c>
      <c r="AD471" s="93" t="e">
        <f>IF('Standard Cost Estimate'!$AA471&lt;=MAX('Standard Cost Estimate'!$AC$3:$AC$499),"YES","NO")</f>
        <v>#VALUE!</v>
      </c>
      <c r="AE471" s="94" t="e">
        <f>IF(AND('Standard Cost Estimate'!$AD471="YES",ABS('Standard Cost Estimate'!$R471)&gt;0.2),"ANALYZE"," ")</f>
        <v>#VALUE!</v>
      </c>
      <c r="AF471" s="77"/>
    </row>
    <row r="472" spans="1:32" ht="15" thickBot="1" x14ac:dyDescent="0.4">
      <c r="A472" s="50" t="e">
        <f>Table1[[#This Row],[Item Line Number]]</f>
        <v>#VALUE!</v>
      </c>
      <c r="B472" s="50" t="e">
        <f>Table1[[#This Row],[Item Number]]</f>
        <v>#VALUE!</v>
      </c>
      <c r="C472" s="51" t="e">
        <f>Table1[[#This Row],[Item Description]]</f>
        <v>#VALUE!</v>
      </c>
      <c r="D472" s="50" t="e">
        <f>Table1[[#This Row],[Quantity]]</f>
        <v>#VALUE!</v>
      </c>
      <c r="E472" s="50" t="e">
        <f>Table1[[#This Row],[Units]]</f>
        <v>#VALUE!</v>
      </c>
      <c r="F472" s="52" t="e">
        <f>Table1[[#This Row],[Engineer''s Estimate (EE)]]</f>
        <v>#VALUE!</v>
      </c>
      <c r="G472" s="53" t="e">
        <f>'Standard Cost Estimate'!$D472*'Standard Cost Estimate'!$F472</f>
        <v>#VALUE!</v>
      </c>
      <c r="H472" s="54" t="e">
        <f>'Standard Cost Estimate'!$G472/G$500</f>
        <v>#VALUE!</v>
      </c>
      <c r="I472" s="52" t="e">
        <f>Table1[[#This Row],[Low Bidder 
or CM/GC]]</f>
        <v>#VALUE!</v>
      </c>
      <c r="J472" s="53" t="e">
        <f>'Standard Cost Estimate'!$I472*'Standard Cost Estimate'!$D472</f>
        <v>#VALUE!</v>
      </c>
      <c r="K472" s="55" t="e">
        <f>'Standard Cost Estimate'!$J472/J$500</f>
        <v>#VALUE!</v>
      </c>
      <c r="L472" s="52" t="e">
        <f>TRIMMEAN(Table1[[#This Row],[Low Bidder 
or CM/GC]:[Bidder 23]],2/COUNT(Table1[[#This Row],[Low Bidder 
or CM/GC]:[Bidder 23]]))</f>
        <v>#VALUE!</v>
      </c>
      <c r="M472" s="53" t="e">
        <f>IF('Standard Cost Estimate'!$D472=0,0,'Standard Cost Estimate'!$D472*'Standard Cost Estimate'!$L472)</f>
        <v>#VALUE!</v>
      </c>
      <c r="N472" s="54" t="e">
        <f>'Standard Cost Estimate'!$M472/M$500</f>
        <v>#VALUE!</v>
      </c>
      <c r="O472" s="78" t="e">
        <f>MIN(Table1[[#This Row],[Low Bidder 
or CM/GC]:[Bidder 23]])*D472</f>
        <v>#VALUE!</v>
      </c>
      <c r="P472" s="65" t="e">
        <f>Table2[[#This Row],[LB
Amount]]</f>
        <v>#VALUE!</v>
      </c>
      <c r="Q472" s="79" t="e">
        <f>MAX(Table1[[#This Row],[Low Bidder 
or CM/GC]:[Bidder 23]])*D472</f>
        <v>#VALUE!</v>
      </c>
      <c r="R472" s="33" t="e">
        <f>('Standard Cost Estimate'!$J472-'Standard Cost Estimate'!$G472)/'Standard Cost Estimate'!$G472</f>
        <v>#VALUE!</v>
      </c>
      <c r="S472" s="32" t="e">
        <f>('Standard Cost Estimate'!$J472-'Standard Cost Estimate'!$M472)/'Standard Cost Estimate'!$M472</f>
        <v>#VALUE!</v>
      </c>
      <c r="T472" s="31" t="e">
        <f>'Standard Cost Estimate'!$J472-'Standard Cost Estimate'!$G472</f>
        <v>#VALUE!</v>
      </c>
      <c r="U472" s="28" t="e">
        <f>RANK('Standard Cost Estimate'!$J472,'Standard Cost Estimate'!$J$3:$J$499)</f>
        <v>#VALUE!</v>
      </c>
      <c r="V472" s="34" t="e">
        <f>LARGE('Standard Cost Estimate'!$J$3:$J$499,COUNT(J$3:'Standard Cost Estimate'!$J472))+IF(ISNUMBER(V471),V471,0)</f>
        <v>#VALUE!</v>
      </c>
      <c r="W472" s="28" t="e">
        <f>IF(V472/J$500&lt;0.8,COUNT(V$3:V472)+1,1)</f>
        <v>#VALUE!</v>
      </c>
      <c r="X472" s="35" t="e">
        <f>IF('Standard Cost Estimate'!$U472&lt;=MAX('Standard Cost Estimate'!$W$3:$W$499),"YES","NO")</f>
        <v>#VALUE!</v>
      </c>
      <c r="Y472" s="36" t="e">
        <f>IF(AND('Standard Cost Estimate'!$X472="YES",OR('Standard Cost Estimate'!$R472&gt;0.2,'Standard Cost Estimate'!$R472&lt;-0.2)),"ANALYZE"," ")</f>
        <v>#VALUE!</v>
      </c>
      <c r="Z472" s="72" t="e">
        <f>IF(AND('Standard Cost Estimate'!$X472="YES",OR('Standard Cost Estimate'!$S472&gt;0.2,'Standard Cost Estimate'!$S472&lt;-0.2)),"ANALYZE"," ")</f>
        <v>#VALUE!</v>
      </c>
      <c r="AA472" s="67" t="e">
        <f>RANK('Standard Cost Estimate'!$G472,'Standard Cost Estimate'!$G$3:$G$499)</f>
        <v>#VALUE!</v>
      </c>
      <c r="AB472" s="68" t="e">
        <f>LARGE('Standard Cost Estimate'!$G$3:$G$499,COUNT(G$3:'Standard Cost Estimate'!$G472))+IF(ISNUMBER(AB471),AB471,0)</f>
        <v>#VALUE!</v>
      </c>
      <c r="AC472" s="67" t="e">
        <f>IF(AB472/G$500&lt;0.8,COUNT(V$3:V472)+1,1)</f>
        <v>#VALUE!</v>
      </c>
      <c r="AD472" s="93" t="e">
        <f>IF('Standard Cost Estimate'!$AA472&lt;=MAX('Standard Cost Estimate'!$AC$3:$AC$499),"YES","NO")</f>
        <v>#VALUE!</v>
      </c>
      <c r="AE472" s="94" t="e">
        <f>IF(AND('Standard Cost Estimate'!$AD472="YES",ABS('Standard Cost Estimate'!$R472)&gt;0.2),"ANALYZE"," ")</f>
        <v>#VALUE!</v>
      </c>
      <c r="AF472" s="77"/>
    </row>
    <row r="473" spans="1:32" ht="15" thickBot="1" x14ac:dyDescent="0.4">
      <c r="A473" s="50" t="e">
        <f>Table1[[#This Row],[Item Line Number]]</f>
        <v>#VALUE!</v>
      </c>
      <c r="B473" s="50" t="e">
        <f>Table1[[#This Row],[Item Number]]</f>
        <v>#VALUE!</v>
      </c>
      <c r="C473" s="51" t="e">
        <f>Table1[[#This Row],[Item Description]]</f>
        <v>#VALUE!</v>
      </c>
      <c r="D473" s="50" t="e">
        <f>Table1[[#This Row],[Quantity]]</f>
        <v>#VALUE!</v>
      </c>
      <c r="E473" s="50" t="e">
        <f>Table1[[#This Row],[Units]]</f>
        <v>#VALUE!</v>
      </c>
      <c r="F473" s="52" t="e">
        <f>Table1[[#This Row],[Engineer''s Estimate (EE)]]</f>
        <v>#VALUE!</v>
      </c>
      <c r="G473" s="53" t="e">
        <f>'Standard Cost Estimate'!$D473*'Standard Cost Estimate'!$F473</f>
        <v>#VALUE!</v>
      </c>
      <c r="H473" s="54" t="e">
        <f>'Standard Cost Estimate'!$G473/G$500</f>
        <v>#VALUE!</v>
      </c>
      <c r="I473" s="52" t="e">
        <f>Table1[[#This Row],[Low Bidder 
or CM/GC]]</f>
        <v>#VALUE!</v>
      </c>
      <c r="J473" s="53" t="e">
        <f>'Standard Cost Estimate'!$I473*'Standard Cost Estimate'!$D473</f>
        <v>#VALUE!</v>
      </c>
      <c r="K473" s="55" t="e">
        <f>'Standard Cost Estimate'!$J473/J$500</f>
        <v>#VALUE!</v>
      </c>
      <c r="L473" s="52" t="e">
        <f>TRIMMEAN(Table1[[#This Row],[Low Bidder 
or CM/GC]:[Bidder 23]],2/COUNT(Table1[[#This Row],[Low Bidder 
or CM/GC]:[Bidder 23]]))</f>
        <v>#VALUE!</v>
      </c>
      <c r="M473" s="53" t="e">
        <f>IF('Standard Cost Estimate'!$D473=0,0,'Standard Cost Estimate'!$D473*'Standard Cost Estimate'!$L473)</f>
        <v>#VALUE!</v>
      </c>
      <c r="N473" s="54" t="e">
        <f>'Standard Cost Estimate'!$M473/M$500</f>
        <v>#VALUE!</v>
      </c>
      <c r="O473" s="78" t="e">
        <f>MIN(Table1[[#This Row],[Low Bidder 
or CM/GC]:[Bidder 23]])*D473</f>
        <v>#VALUE!</v>
      </c>
      <c r="P473" s="65" t="e">
        <f>Table2[[#This Row],[LB
Amount]]</f>
        <v>#VALUE!</v>
      </c>
      <c r="Q473" s="79" t="e">
        <f>MAX(Table1[[#This Row],[Low Bidder 
or CM/GC]:[Bidder 23]])*D473</f>
        <v>#VALUE!</v>
      </c>
      <c r="R473" s="33" t="e">
        <f>('Standard Cost Estimate'!$J473-'Standard Cost Estimate'!$G473)/'Standard Cost Estimate'!$G473</f>
        <v>#VALUE!</v>
      </c>
      <c r="S473" s="32" t="e">
        <f>('Standard Cost Estimate'!$J473-'Standard Cost Estimate'!$M473)/'Standard Cost Estimate'!$M473</f>
        <v>#VALUE!</v>
      </c>
      <c r="T473" s="31" t="e">
        <f>'Standard Cost Estimate'!$J473-'Standard Cost Estimate'!$G473</f>
        <v>#VALUE!</v>
      </c>
      <c r="U473" s="28" t="e">
        <f>RANK('Standard Cost Estimate'!$J473,'Standard Cost Estimate'!$J$3:$J$499)</f>
        <v>#VALUE!</v>
      </c>
      <c r="V473" s="34" t="e">
        <f>LARGE('Standard Cost Estimate'!$J$3:$J$499,COUNT(J$3:'Standard Cost Estimate'!$J473))+IF(ISNUMBER(V472),V472,0)</f>
        <v>#VALUE!</v>
      </c>
      <c r="W473" s="28" t="e">
        <f>IF(V473/J$500&lt;0.8,COUNT(V$3:V473)+1,1)</f>
        <v>#VALUE!</v>
      </c>
      <c r="X473" s="35" t="e">
        <f>IF('Standard Cost Estimate'!$U473&lt;=MAX('Standard Cost Estimate'!$W$3:$W$499),"YES","NO")</f>
        <v>#VALUE!</v>
      </c>
      <c r="Y473" s="36" t="e">
        <f>IF(AND('Standard Cost Estimate'!$X473="YES",OR('Standard Cost Estimate'!$R473&gt;0.2,'Standard Cost Estimate'!$R473&lt;-0.2)),"ANALYZE"," ")</f>
        <v>#VALUE!</v>
      </c>
      <c r="Z473" s="72" t="e">
        <f>IF(AND('Standard Cost Estimate'!$X473="YES",OR('Standard Cost Estimate'!$S473&gt;0.2,'Standard Cost Estimate'!$S473&lt;-0.2)),"ANALYZE"," ")</f>
        <v>#VALUE!</v>
      </c>
      <c r="AA473" s="67" t="e">
        <f>RANK('Standard Cost Estimate'!$G473,'Standard Cost Estimate'!$G$3:$G$499)</f>
        <v>#VALUE!</v>
      </c>
      <c r="AB473" s="68" t="e">
        <f>LARGE('Standard Cost Estimate'!$G$3:$G$499,COUNT(G$3:'Standard Cost Estimate'!$G473))+IF(ISNUMBER(AB472),AB472,0)</f>
        <v>#VALUE!</v>
      </c>
      <c r="AC473" s="67" t="e">
        <f>IF(AB473/G$500&lt;0.8,COUNT(V$3:V473)+1,1)</f>
        <v>#VALUE!</v>
      </c>
      <c r="AD473" s="93" t="e">
        <f>IF('Standard Cost Estimate'!$AA473&lt;=MAX('Standard Cost Estimate'!$AC$3:$AC$499),"YES","NO")</f>
        <v>#VALUE!</v>
      </c>
      <c r="AE473" s="94" t="e">
        <f>IF(AND('Standard Cost Estimate'!$AD473="YES",ABS('Standard Cost Estimate'!$R473)&gt;0.2),"ANALYZE"," ")</f>
        <v>#VALUE!</v>
      </c>
      <c r="AF473" s="77"/>
    </row>
    <row r="474" spans="1:32" ht="15" thickBot="1" x14ac:dyDescent="0.4">
      <c r="A474" s="50" t="e">
        <f>Table1[[#This Row],[Item Line Number]]</f>
        <v>#VALUE!</v>
      </c>
      <c r="B474" s="50" t="e">
        <f>Table1[[#This Row],[Item Number]]</f>
        <v>#VALUE!</v>
      </c>
      <c r="C474" s="51" t="e">
        <f>Table1[[#This Row],[Item Description]]</f>
        <v>#VALUE!</v>
      </c>
      <c r="D474" s="50" t="e">
        <f>Table1[[#This Row],[Quantity]]</f>
        <v>#VALUE!</v>
      </c>
      <c r="E474" s="50" t="e">
        <f>Table1[[#This Row],[Units]]</f>
        <v>#VALUE!</v>
      </c>
      <c r="F474" s="52" t="e">
        <f>Table1[[#This Row],[Engineer''s Estimate (EE)]]</f>
        <v>#VALUE!</v>
      </c>
      <c r="G474" s="53" t="e">
        <f>'Standard Cost Estimate'!$D474*'Standard Cost Estimate'!$F474</f>
        <v>#VALUE!</v>
      </c>
      <c r="H474" s="54" t="e">
        <f>'Standard Cost Estimate'!$G474/G$500</f>
        <v>#VALUE!</v>
      </c>
      <c r="I474" s="52" t="e">
        <f>Table1[[#This Row],[Low Bidder 
or CM/GC]]</f>
        <v>#VALUE!</v>
      </c>
      <c r="J474" s="53" t="e">
        <f>'Standard Cost Estimate'!$I474*'Standard Cost Estimate'!$D474</f>
        <v>#VALUE!</v>
      </c>
      <c r="K474" s="55" t="e">
        <f>'Standard Cost Estimate'!$J474/J$500</f>
        <v>#VALUE!</v>
      </c>
      <c r="L474" s="52" t="e">
        <f>TRIMMEAN(Table1[[#This Row],[Low Bidder 
or CM/GC]:[Bidder 23]],2/COUNT(Table1[[#This Row],[Low Bidder 
or CM/GC]:[Bidder 23]]))</f>
        <v>#VALUE!</v>
      </c>
      <c r="M474" s="53" t="e">
        <f>IF('Standard Cost Estimate'!$D474=0,0,'Standard Cost Estimate'!$D474*'Standard Cost Estimate'!$L474)</f>
        <v>#VALUE!</v>
      </c>
      <c r="N474" s="54" t="e">
        <f>'Standard Cost Estimate'!$M474/M$500</f>
        <v>#VALUE!</v>
      </c>
      <c r="O474" s="78" t="e">
        <f>MIN(Table1[[#This Row],[Low Bidder 
or CM/GC]:[Bidder 23]])*D474</f>
        <v>#VALUE!</v>
      </c>
      <c r="P474" s="65" t="e">
        <f>Table2[[#This Row],[LB
Amount]]</f>
        <v>#VALUE!</v>
      </c>
      <c r="Q474" s="79" t="e">
        <f>MAX(Table1[[#This Row],[Low Bidder 
or CM/GC]:[Bidder 23]])*D474</f>
        <v>#VALUE!</v>
      </c>
      <c r="R474" s="33" t="e">
        <f>('Standard Cost Estimate'!$J474-'Standard Cost Estimate'!$G474)/'Standard Cost Estimate'!$G474</f>
        <v>#VALUE!</v>
      </c>
      <c r="S474" s="32" t="e">
        <f>('Standard Cost Estimate'!$J474-'Standard Cost Estimate'!$M474)/'Standard Cost Estimate'!$M474</f>
        <v>#VALUE!</v>
      </c>
      <c r="T474" s="31" t="e">
        <f>'Standard Cost Estimate'!$J474-'Standard Cost Estimate'!$G474</f>
        <v>#VALUE!</v>
      </c>
      <c r="U474" s="28" t="e">
        <f>RANK('Standard Cost Estimate'!$J474,'Standard Cost Estimate'!$J$3:$J$499)</f>
        <v>#VALUE!</v>
      </c>
      <c r="V474" s="34" t="e">
        <f>LARGE('Standard Cost Estimate'!$J$3:$J$499,COUNT(J$3:'Standard Cost Estimate'!$J474))+IF(ISNUMBER(V473),V473,0)</f>
        <v>#VALUE!</v>
      </c>
      <c r="W474" s="28" t="e">
        <f>IF(V474/J$500&lt;0.8,COUNT(V$3:V474)+1,1)</f>
        <v>#VALUE!</v>
      </c>
      <c r="X474" s="35" t="e">
        <f>IF('Standard Cost Estimate'!$U474&lt;=MAX('Standard Cost Estimate'!$W$3:$W$499),"YES","NO")</f>
        <v>#VALUE!</v>
      </c>
      <c r="Y474" s="36" t="e">
        <f>IF(AND('Standard Cost Estimate'!$X474="YES",OR('Standard Cost Estimate'!$R474&gt;0.2,'Standard Cost Estimate'!$R474&lt;-0.2)),"ANALYZE"," ")</f>
        <v>#VALUE!</v>
      </c>
      <c r="Z474" s="72" t="e">
        <f>IF(AND('Standard Cost Estimate'!$X474="YES",OR('Standard Cost Estimate'!$S474&gt;0.2,'Standard Cost Estimate'!$S474&lt;-0.2)),"ANALYZE"," ")</f>
        <v>#VALUE!</v>
      </c>
      <c r="AA474" s="67" t="e">
        <f>RANK('Standard Cost Estimate'!$G474,'Standard Cost Estimate'!$G$3:$G$499)</f>
        <v>#VALUE!</v>
      </c>
      <c r="AB474" s="68" t="e">
        <f>LARGE('Standard Cost Estimate'!$G$3:$G$499,COUNT(G$3:'Standard Cost Estimate'!$G474))+IF(ISNUMBER(AB473),AB473,0)</f>
        <v>#VALUE!</v>
      </c>
      <c r="AC474" s="67" t="e">
        <f>IF(AB474/G$500&lt;0.8,COUNT(V$3:V474)+1,1)</f>
        <v>#VALUE!</v>
      </c>
      <c r="AD474" s="93" t="e">
        <f>IF('Standard Cost Estimate'!$AA474&lt;=MAX('Standard Cost Estimate'!$AC$3:$AC$499),"YES","NO")</f>
        <v>#VALUE!</v>
      </c>
      <c r="AE474" s="94" t="e">
        <f>IF(AND('Standard Cost Estimate'!$AD474="YES",ABS('Standard Cost Estimate'!$R474)&gt;0.2),"ANALYZE"," ")</f>
        <v>#VALUE!</v>
      </c>
      <c r="AF474" s="77"/>
    </row>
    <row r="475" spans="1:32" ht="15" thickBot="1" x14ac:dyDescent="0.4">
      <c r="A475" s="50" t="e">
        <f>Table1[[#This Row],[Item Line Number]]</f>
        <v>#VALUE!</v>
      </c>
      <c r="B475" s="50" t="e">
        <f>Table1[[#This Row],[Item Number]]</f>
        <v>#VALUE!</v>
      </c>
      <c r="C475" s="51" t="e">
        <f>Table1[[#This Row],[Item Description]]</f>
        <v>#VALUE!</v>
      </c>
      <c r="D475" s="50" t="e">
        <f>Table1[[#This Row],[Quantity]]</f>
        <v>#VALUE!</v>
      </c>
      <c r="E475" s="50" t="e">
        <f>Table1[[#This Row],[Units]]</f>
        <v>#VALUE!</v>
      </c>
      <c r="F475" s="52" t="e">
        <f>Table1[[#This Row],[Engineer''s Estimate (EE)]]</f>
        <v>#VALUE!</v>
      </c>
      <c r="G475" s="53" t="e">
        <f>'Standard Cost Estimate'!$D475*'Standard Cost Estimate'!$F475</f>
        <v>#VALUE!</v>
      </c>
      <c r="H475" s="54" t="e">
        <f>'Standard Cost Estimate'!$G475/G$500</f>
        <v>#VALUE!</v>
      </c>
      <c r="I475" s="52" t="e">
        <f>Table1[[#This Row],[Low Bidder 
or CM/GC]]</f>
        <v>#VALUE!</v>
      </c>
      <c r="J475" s="53" t="e">
        <f>'Standard Cost Estimate'!$I475*'Standard Cost Estimate'!$D475</f>
        <v>#VALUE!</v>
      </c>
      <c r="K475" s="55" t="e">
        <f>'Standard Cost Estimate'!$J475/J$500</f>
        <v>#VALUE!</v>
      </c>
      <c r="L475" s="52" t="e">
        <f>TRIMMEAN(Table1[[#This Row],[Low Bidder 
or CM/GC]:[Bidder 23]],2/COUNT(Table1[[#This Row],[Low Bidder 
or CM/GC]:[Bidder 23]]))</f>
        <v>#VALUE!</v>
      </c>
      <c r="M475" s="53" t="e">
        <f>IF('Standard Cost Estimate'!$D475=0,0,'Standard Cost Estimate'!$D475*'Standard Cost Estimate'!$L475)</f>
        <v>#VALUE!</v>
      </c>
      <c r="N475" s="54" t="e">
        <f>'Standard Cost Estimate'!$M475/M$500</f>
        <v>#VALUE!</v>
      </c>
      <c r="O475" s="78" t="e">
        <f>MIN(Table1[[#This Row],[Low Bidder 
or CM/GC]:[Bidder 23]])*D475</f>
        <v>#VALUE!</v>
      </c>
      <c r="P475" s="65" t="e">
        <f>Table2[[#This Row],[LB
Amount]]</f>
        <v>#VALUE!</v>
      </c>
      <c r="Q475" s="79" t="e">
        <f>MAX(Table1[[#This Row],[Low Bidder 
or CM/GC]:[Bidder 23]])*D475</f>
        <v>#VALUE!</v>
      </c>
      <c r="R475" s="33" t="e">
        <f>('Standard Cost Estimate'!$J475-'Standard Cost Estimate'!$G475)/'Standard Cost Estimate'!$G475</f>
        <v>#VALUE!</v>
      </c>
      <c r="S475" s="32" t="e">
        <f>('Standard Cost Estimate'!$J475-'Standard Cost Estimate'!$M475)/'Standard Cost Estimate'!$M475</f>
        <v>#VALUE!</v>
      </c>
      <c r="T475" s="31" t="e">
        <f>'Standard Cost Estimate'!$J475-'Standard Cost Estimate'!$G475</f>
        <v>#VALUE!</v>
      </c>
      <c r="U475" s="28" t="e">
        <f>RANK('Standard Cost Estimate'!$J475,'Standard Cost Estimate'!$J$3:$J$499)</f>
        <v>#VALUE!</v>
      </c>
      <c r="V475" s="34" t="e">
        <f>LARGE('Standard Cost Estimate'!$J$3:$J$499,COUNT(J$3:'Standard Cost Estimate'!$J475))+IF(ISNUMBER(V474),V474,0)</f>
        <v>#VALUE!</v>
      </c>
      <c r="W475" s="28" t="e">
        <f>IF(V475/J$500&lt;0.8,COUNT(V$3:V475)+1,1)</f>
        <v>#VALUE!</v>
      </c>
      <c r="X475" s="35" t="e">
        <f>IF('Standard Cost Estimate'!$U475&lt;=MAX('Standard Cost Estimate'!$W$3:$W$499),"YES","NO")</f>
        <v>#VALUE!</v>
      </c>
      <c r="Y475" s="36" t="e">
        <f>IF(AND('Standard Cost Estimate'!$X475="YES",OR('Standard Cost Estimate'!$R475&gt;0.2,'Standard Cost Estimate'!$R475&lt;-0.2)),"ANALYZE"," ")</f>
        <v>#VALUE!</v>
      </c>
      <c r="Z475" s="72" t="e">
        <f>IF(AND('Standard Cost Estimate'!$X475="YES",OR('Standard Cost Estimate'!$S475&gt;0.2,'Standard Cost Estimate'!$S475&lt;-0.2)),"ANALYZE"," ")</f>
        <v>#VALUE!</v>
      </c>
      <c r="AA475" s="67" t="e">
        <f>RANK('Standard Cost Estimate'!$G475,'Standard Cost Estimate'!$G$3:$G$499)</f>
        <v>#VALUE!</v>
      </c>
      <c r="AB475" s="68" t="e">
        <f>LARGE('Standard Cost Estimate'!$G$3:$G$499,COUNT(G$3:'Standard Cost Estimate'!$G475))+IF(ISNUMBER(AB474),AB474,0)</f>
        <v>#VALUE!</v>
      </c>
      <c r="AC475" s="67" t="e">
        <f>IF(AB475/G$500&lt;0.8,COUNT(V$3:V475)+1,1)</f>
        <v>#VALUE!</v>
      </c>
      <c r="AD475" s="93" t="e">
        <f>IF('Standard Cost Estimate'!$AA475&lt;=MAX('Standard Cost Estimate'!$AC$3:$AC$499),"YES","NO")</f>
        <v>#VALUE!</v>
      </c>
      <c r="AE475" s="94" t="e">
        <f>IF(AND('Standard Cost Estimate'!$AD475="YES",ABS('Standard Cost Estimate'!$R475)&gt;0.2),"ANALYZE"," ")</f>
        <v>#VALUE!</v>
      </c>
      <c r="AF475" s="77"/>
    </row>
    <row r="476" spans="1:32" ht="15" thickBot="1" x14ac:dyDescent="0.4">
      <c r="A476" s="50" t="e">
        <f>Table1[[#This Row],[Item Line Number]]</f>
        <v>#VALUE!</v>
      </c>
      <c r="B476" s="50" t="e">
        <f>Table1[[#This Row],[Item Number]]</f>
        <v>#VALUE!</v>
      </c>
      <c r="C476" s="51" t="e">
        <f>Table1[[#This Row],[Item Description]]</f>
        <v>#VALUE!</v>
      </c>
      <c r="D476" s="50" t="e">
        <f>Table1[[#This Row],[Quantity]]</f>
        <v>#VALUE!</v>
      </c>
      <c r="E476" s="50" t="e">
        <f>Table1[[#This Row],[Units]]</f>
        <v>#VALUE!</v>
      </c>
      <c r="F476" s="52" t="e">
        <f>Table1[[#This Row],[Engineer''s Estimate (EE)]]</f>
        <v>#VALUE!</v>
      </c>
      <c r="G476" s="53" t="e">
        <f>'Standard Cost Estimate'!$D476*'Standard Cost Estimate'!$F476</f>
        <v>#VALUE!</v>
      </c>
      <c r="H476" s="54" t="e">
        <f>'Standard Cost Estimate'!$G476/G$500</f>
        <v>#VALUE!</v>
      </c>
      <c r="I476" s="52" t="e">
        <f>Table1[[#This Row],[Low Bidder 
or CM/GC]]</f>
        <v>#VALUE!</v>
      </c>
      <c r="J476" s="53" t="e">
        <f>'Standard Cost Estimate'!$I476*'Standard Cost Estimate'!$D476</f>
        <v>#VALUE!</v>
      </c>
      <c r="K476" s="55" t="e">
        <f>'Standard Cost Estimate'!$J476/J$500</f>
        <v>#VALUE!</v>
      </c>
      <c r="L476" s="52" t="e">
        <f>TRIMMEAN(Table1[[#This Row],[Low Bidder 
or CM/GC]:[Bidder 23]],2/COUNT(Table1[[#This Row],[Low Bidder 
or CM/GC]:[Bidder 23]]))</f>
        <v>#VALUE!</v>
      </c>
      <c r="M476" s="53" t="e">
        <f>IF('Standard Cost Estimate'!$D476=0,0,'Standard Cost Estimate'!$D476*'Standard Cost Estimate'!$L476)</f>
        <v>#VALUE!</v>
      </c>
      <c r="N476" s="54" t="e">
        <f>'Standard Cost Estimate'!$M476/M$500</f>
        <v>#VALUE!</v>
      </c>
      <c r="O476" s="78" t="e">
        <f>MIN(Table1[[#This Row],[Low Bidder 
or CM/GC]:[Bidder 23]])*D476</f>
        <v>#VALUE!</v>
      </c>
      <c r="P476" s="65" t="e">
        <f>Table2[[#This Row],[LB
Amount]]</f>
        <v>#VALUE!</v>
      </c>
      <c r="Q476" s="79" t="e">
        <f>MAX(Table1[[#This Row],[Low Bidder 
or CM/GC]:[Bidder 23]])*D476</f>
        <v>#VALUE!</v>
      </c>
      <c r="R476" s="33" t="e">
        <f>('Standard Cost Estimate'!$J476-'Standard Cost Estimate'!$G476)/'Standard Cost Estimate'!$G476</f>
        <v>#VALUE!</v>
      </c>
      <c r="S476" s="32" t="e">
        <f>('Standard Cost Estimate'!$J476-'Standard Cost Estimate'!$M476)/'Standard Cost Estimate'!$M476</f>
        <v>#VALUE!</v>
      </c>
      <c r="T476" s="31" t="e">
        <f>'Standard Cost Estimate'!$J476-'Standard Cost Estimate'!$G476</f>
        <v>#VALUE!</v>
      </c>
      <c r="U476" s="28" t="e">
        <f>RANK('Standard Cost Estimate'!$J476,'Standard Cost Estimate'!$J$3:$J$499)</f>
        <v>#VALUE!</v>
      </c>
      <c r="V476" s="34" t="e">
        <f>LARGE('Standard Cost Estimate'!$J$3:$J$499,COUNT(J$3:'Standard Cost Estimate'!$J476))+IF(ISNUMBER(V475),V475,0)</f>
        <v>#VALUE!</v>
      </c>
      <c r="W476" s="28" t="e">
        <f>IF(V476/J$500&lt;0.8,COUNT(V$3:V476)+1,1)</f>
        <v>#VALUE!</v>
      </c>
      <c r="X476" s="35" t="e">
        <f>IF('Standard Cost Estimate'!$U476&lt;=MAX('Standard Cost Estimate'!$W$3:$W$499),"YES","NO")</f>
        <v>#VALUE!</v>
      </c>
      <c r="Y476" s="36" t="e">
        <f>IF(AND('Standard Cost Estimate'!$X476="YES",OR('Standard Cost Estimate'!$R476&gt;0.2,'Standard Cost Estimate'!$R476&lt;-0.2)),"ANALYZE"," ")</f>
        <v>#VALUE!</v>
      </c>
      <c r="Z476" s="72" t="e">
        <f>IF(AND('Standard Cost Estimate'!$X476="YES",OR('Standard Cost Estimate'!$S476&gt;0.2,'Standard Cost Estimate'!$S476&lt;-0.2)),"ANALYZE"," ")</f>
        <v>#VALUE!</v>
      </c>
      <c r="AA476" s="67" t="e">
        <f>RANK('Standard Cost Estimate'!$G476,'Standard Cost Estimate'!$G$3:$G$499)</f>
        <v>#VALUE!</v>
      </c>
      <c r="AB476" s="68" t="e">
        <f>LARGE('Standard Cost Estimate'!$G$3:$G$499,COUNT(G$3:'Standard Cost Estimate'!$G476))+IF(ISNUMBER(AB475),AB475,0)</f>
        <v>#VALUE!</v>
      </c>
      <c r="AC476" s="67" t="e">
        <f>IF(AB476/G$500&lt;0.8,COUNT(V$3:V476)+1,1)</f>
        <v>#VALUE!</v>
      </c>
      <c r="AD476" s="93" t="e">
        <f>IF('Standard Cost Estimate'!$AA476&lt;=MAX('Standard Cost Estimate'!$AC$3:$AC$499),"YES","NO")</f>
        <v>#VALUE!</v>
      </c>
      <c r="AE476" s="94" t="e">
        <f>IF(AND('Standard Cost Estimate'!$AD476="YES",ABS('Standard Cost Estimate'!$R476)&gt;0.2),"ANALYZE"," ")</f>
        <v>#VALUE!</v>
      </c>
      <c r="AF476" s="77"/>
    </row>
    <row r="477" spans="1:32" ht="15" thickBot="1" x14ac:dyDescent="0.4">
      <c r="A477" s="50" t="e">
        <f>Table1[[#This Row],[Item Line Number]]</f>
        <v>#VALUE!</v>
      </c>
      <c r="B477" s="50" t="e">
        <f>Table1[[#This Row],[Item Number]]</f>
        <v>#VALUE!</v>
      </c>
      <c r="C477" s="51" t="e">
        <f>Table1[[#This Row],[Item Description]]</f>
        <v>#VALUE!</v>
      </c>
      <c r="D477" s="50" t="e">
        <f>Table1[[#This Row],[Quantity]]</f>
        <v>#VALUE!</v>
      </c>
      <c r="E477" s="50" t="e">
        <f>Table1[[#This Row],[Units]]</f>
        <v>#VALUE!</v>
      </c>
      <c r="F477" s="52" t="e">
        <f>Table1[[#This Row],[Engineer''s Estimate (EE)]]</f>
        <v>#VALUE!</v>
      </c>
      <c r="G477" s="53" t="e">
        <f>'Standard Cost Estimate'!$D477*'Standard Cost Estimate'!$F477</f>
        <v>#VALUE!</v>
      </c>
      <c r="H477" s="54" t="e">
        <f>'Standard Cost Estimate'!$G477/G$500</f>
        <v>#VALUE!</v>
      </c>
      <c r="I477" s="52" t="e">
        <f>Table1[[#This Row],[Low Bidder 
or CM/GC]]</f>
        <v>#VALUE!</v>
      </c>
      <c r="J477" s="53" t="e">
        <f>'Standard Cost Estimate'!$I477*'Standard Cost Estimate'!$D477</f>
        <v>#VALUE!</v>
      </c>
      <c r="K477" s="55" t="e">
        <f>'Standard Cost Estimate'!$J477/J$500</f>
        <v>#VALUE!</v>
      </c>
      <c r="L477" s="52" t="e">
        <f>TRIMMEAN(Table1[[#This Row],[Low Bidder 
or CM/GC]:[Bidder 23]],2/COUNT(Table1[[#This Row],[Low Bidder 
or CM/GC]:[Bidder 23]]))</f>
        <v>#VALUE!</v>
      </c>
      <c r="M477" s="53" t="e">
        <f>IF('Standard Cost Estimate'!$D477=0,0,'Standard Cost Estimate'!$D477*'Standard Cost Estimate'!$L477)</f>
        <v>#VALUE!</v>
      </c>
      <c r="N477" s="54" t="e">
        <f>'Standard Cost Estimate'!$M477/M$500</f>
        <v>#VALUE!</v>
      </c>
      <c r="O477" s="78" t="e">
        <f>MIN(Table1[[#This Row],[Low Bidder 
or CM/GC]:[Bidder 23]])*D477</f>
        <v>#VALUE!</v>
      </c>
      <c r="P477" s="65" t="e">
        <f>Table2[[#This Row],[LB
Amount]]</f>
        <v>#VALUE!</v>
      </c>
      <c r="Q477" s="79" t="e">
        <f>MAX(Table1[[#This Row],[Low Bidder 
or CM/GC]:[Bidder 23]])*D477</f>
        <v>#VALUE!</v>
      </c>
      <c r="R477" s="33" t="e">
        <f>('Standard Cost Estimate'!$J477-'Standard Cost Estimate'!$G477)/'Standard Cost Estimate'!$G477</f>
        <v>#VALUE!</v>
      </c>
      <c r="S477" s="32" t="e">
        <f>('Standard Cost Estimate'!$J477-'Standard Cost Estimate'!$M477)/'Standard Cost Estimate'!$M477</f>
        <v>#VALUE!</v>
      </c>
      <c r="T477" s="31" t="e">
        <f>'Standard Cost Estimate'!$J477-'Standard Cost Estimate'!$G477</f>
        <v>#VALUE!</v>
      </c>
      <c r="U477" s="28" t="e">
        <f>RANK('Standard Cost Estimate'!$J477,'Standard Cost Estimate'!$J$3:$J$499)</f>
        <v>#VALUE!</v>
      </c>
      <c r="V477" s="34" t="e">
        <f>LARGE('Standard Cost Estimate'!$J$3:$J$499,COUNT(J$3:'Standard Cost Estimate'!$J477))+IF(ISNUMBER(V476),V476,0)</f>
        <v>#VALUE!</v>
      </c>
      <c r="W477" s="28" t="e">
        <f>IF(V477/J$500&lt;0.8,COUNT(V$3:V477)+1,1)</f>
        <v>#VALUE!</v>
      </c>
      <c r="X477" s="35" t="e">
        <f>IF('Standard Cost Estimate'!$U477&lt;=MAX('Standard Cost Estimate'!$W$3:$W$499),"YES","NO")</f>
        <v>#VALUE!</v>
      </c>
      <c r="Y477" s="36" t="e">
        <f>IF(AND('Standard Cost Estimate'!$X477="YES",OR('Standard Cost Estimate'!$R477&gt;0.2,'Standard Cost Estimate'!$R477&lt;-0.2)),"ANALYZE"," ")</f>
        <v>#VALUE!</v>
      </c>
      <c r="Z477" s="72" t="e">
        <f>IF(AND('Standard Cost Estimate'!$X477="YES",OR('Standard Cost Estimate'!$S477&gt;0.2,'Standard Cost Estimate'!$S477&lt;-0.2)),"ANALYZE"," ")</f>
        <v>#VALUE!</v>
      </c>
      <c r="AA477" s="67" t="e">
        <f>RANK('Standard Cost Estimate'!$G477,'Standard Cost Estimate'!$G$3:$G$499)</f>
        <v>#VALUE!</v>
      </c>
      <c r="AB477" s="68" t="e">
        <f>LARGE('Standard Cost Estimate'!$G$3:$G$499,COUNT(G$3:'Standard Cost Estimate'!$G477))+IF(ISNUMBER(AB476),AB476,0)</f>
        <v>#VALUE!</v>
      </c>
      <c r="AC477" s="67" t="e">
        <f>IF(AB477/G$500&lt;0.8,COUNT(V$3:V477)+1,1)</f>
        <v>#VALUE!</v>
      </c>
      <c r="AD477" s="93" t="e">
        <f>IF('Standard Cost Estimate'!$AA477&lt;=MAX('Standard Cost Estimate'!$AC$3:$AC$499),"YES","NO")</f>
        <v>#VALUE!</v>
      </c>
      <c r="AE477" s="94" t="e">
        <f>IF(AND('Standard Cost Estimate'!$AD477="YES",ABS('Standard Cost Estimate'!$R477)&gt;0.2),"ANALYZE"," ")</f>
        <v>#VALUE!</v>
      </c>
      <c r="AF477" s="77"/>
    </row>
    <row r="478" spans="1:32" ht="15" thickBot="1" x14ac:dyDescent="0.4">
      <c r="A478" s="50" t="e">
        <f>Table1[[#This Row],[Item Line Number]]</f>
        <v>#VALUE!</v>
      </c>
      <c r="B478" s="50" t="e">
        <f>Table1[[#This Row],[Item Number]]</f>
        <v>#VALUE!</v>
      </c>
      <c r="C478" s="51" t="e">
        <f>Table1[[#This Row],[Item Description]]</f>
        <v>#VALUE!</v>
      </c>
      <c r="D478" s="50" t="e">
        <f>Table1[[#This Row],[Quantity]]</f>
        <v>#VALUE!</v>
      </c>
      <c r="E478" s="50" t="e">
        <f>Table1[[#This Row],[Units]]</f>
        <v>#VALUE!</v>
      </c>
      <c r="F478" s="52" t="e">
        <f>Table1[[#This Row],[Engineer''s Estimate (EE)]]</f>
        <v>#VALUE!</v>
      </c>
      <c r="G478" s="53" t="e">
        <f>'Standard Cost Estimate'!$D478*'Standard Cost Estimate'!$F478</f>
        <v>#VALUE!</v>
      </c>
      <c r="H478" s="54" t="e">
        <f>'Standard Cost Estimate'!$G478/G$500</f>
        <v>#VALUE!</v>
      </c>
      <c r="I478" s="52" t="e">
        <f>Table1[[#This Row],[Low Bidder 
or CM/GC]]</f>
        <v>#VALUE!</v>
      </c>
      <c r="J478" s="53" t="e">
        <f>'Standard Cost Estimate'!$I478*'Standard Cost Estimate'!$D478</f>
        <v>#VALUE!</v>
      </c>
      <c r="K478" s="55" t="e">
        <f>'Standard Cost Estimate'!$J478/J$500</f>
        <v>#VALUE!</v>
      </c>
      <c r="L478" s="52" t="e">
        <f>TRIMMEAN(Table1[[#This Row],[Low Bidder 
or CM/GC]:[Bidder 23]],2/COUNT(Table1[[#This Row],[Low Bidder 
or CM/GC]:[Bidder 23]]))</f>
        <v>#VALUE!</v>
      </c>
      <c r="M478" s="53" t="e">
        <f>IF('Standard Cost Estimate'!$D478=0,0,'Standard Cost Estimate'!$D478*'Standard Cost Estimate'!$L478)</f>
        <v>#VALUE!</v>
      </c>
      <c r="N478" s="54" t="e">
        <f>'Standard Cost Estimate'!$M478/M$500</f>
        <v>#VALUE!</v>
      </c>
      <c r="O478" s="78" t="e">
        <f>MIN(Table1[[#This Row],[Low Bidder 
or CM/GC]:[Bidder 23]])*D478</f>
        <v>#VALUE!</v>
      </c>
      <c r="P478" s="65" t="e">
        <f>Table2[[#This Row],[LB
Amount]]</f>
        <v>#VALUE!</v>
      </c>
      <c r="Q478" s="79" t="e">
        <f>MAX(Table1[[#This Row],[Low Bidder 
or CM/GC]:[Bidder 23]])*D478</f>
        <v>#VALUE!</v>
      </c>
      <c r="R478" s="33" t="e">
        <f>('Standard Cost Estimate'!$J478-'Standard Cost Estimate'!$G478)/'Standard Cost Estimate'!$G478</f>
        <v>#VALUE!</v>
      </c>
      <c r="S478" s="32" t="e">
        <f>('Standard Cost Estimate'!$J478-'Standard Cost Estimate'!$M478)/'Standard Cost Estimate'!$M478</f>
        <v>#VALUE!</v>
      </c>
      <c r="T478" s="31" t="e">
        <f>'Standard Cost Estimate'!$J478-'Standard Cost Estimate'!$G478</f>
        <v>#VALUE!</v>
      </c>
      <c r="U478" s="28" t="e">
        <f>RANK('Standard Cost Estimate'!$J478,'Standard Cost Estimate'!$J$3:$J$499)</f>
        <v>#VALUE!</v>
      </c>
      <c r="V478" s="34" t="e">
        <f>LARGE('Standard Cost Estimate'!$J$3:$J$499,COUNT(J$3:'Standard Cost Estimate'!$J478))+IF(ISNUMBER(V477),V477,0)</f>
        <v>#VALUE!</v>
      </c>
      <c r="W478" s="28" t="e">
        <f>IF(V478/J$500&lt;0.8,COUNT(V$3:V478)+1,1)</f>
        <v>#VALUE!</v>
      </c>
      <c r="X478" s="35" t="e">
        <f>IF('Standard Cost Estimate'!$U478&lt;=MAX('Standard Cost Estimate'!$W$3:$W$499),"YES","NO")</f>
        <v>#VALUE!</v>
      </c>
      <c r="Y478" s="36" t="e">
        <f>IF(AND('Standard Cost Estimate'!$X478="YES",OR('Standard Cost Estimate'!$R478&gt;0.2,'Standard Cost Estimate'!$R478&lt;-0.2)),"ANALYZE"," ")</f>
        <v>#VALUE!</v>
      </c>
      <c r="Z478" s="72" t="e">
        <f>IF(AND('Standard Cost Estimate'!$X478="YES",OR('Standard Cost Estimate'!$S478&gt;0.2,'Standard Cost Estimate'!$S478&lt;-0.2)),"ANALYZE"," ")</f>
        <v>#VALUE!</v>
      </c>
      <c r="AA478" s="67" t="e">
        <f>RANK('Standard Cost Estimate'!$G478,'Standard Cost Estimate'!$G$3:$G$499)</f>
        <v>#VALUE!</v>
      </c>
      <c r="AB478" s="68" t="e">
        <f>LARGE('Standard Cost Estimate'!$G$3:$G$499,COUNT(G$3:'Standard Cost Estimate'!$G478))+IF(ISNUMBER(AB477),AB477,0)</f>
        <v>#VALUE!</v>
      </c>
      <c r="AC478" s="67" t="e">
        <f>IF(AB478/G$500&lt;0.8,COUNT(V$3:V478)+1,1)</f>
        <v>#VALUE!</v>
      </c>
      <c r="AD478" s="93" t="e">
        <f>IF('Standard Cost Estimate'!$AA478&lt;=MAX('Standard Cost Estimate'!$AC$3:$AC$499),"YES","NO")</f>
        <v>#VALUE!</v>
      </c>
      <c r="AE478" s="94" t="e">
        <f>IF(AND('Standard Cost Estimate'!$AD478="YES",ABS('Standard Cost Estimate'!$R478)&gt;0.2),"ANALYZE"," ")</f>
        <v>#VALUE!</v>
      </c>
      <c r="AF478" s="77"/>
    </row>
    <row r="479" spans="1:32" ht="15" thickBot="1" x14ac:dyDescent="0.4">
      <c r="A479" s="50" t="e">
        <f>Table1[[#This Row],[Item Line Number]]</f>
        <v>#VALUE!</v>
      </c>
      <c r="B479" s="50" t="e">
        <f>Table1[[#This Row],[Item Number]]</f>
        <v>#VALUE!</v>
      </c>
      <c r="C479" s="51" t="e">
        <f>Table1[[#This Row],[Item Description]]</f>
        <v>#VALUE!</v>
      </c>
      <c r="D479" s="50" t="e">
        <f>Table1[[#This Row],[Quantity]]</f>
        <v>#VALUE!</v>
      </c>
      <c r="E479" s="50" t="e">
        <f>Table1[[#This Row],[Units]]</f>
        <v>#VALUE!</v>
      </c>
      <c r="F479" s="52" t="e">
        <f>Table1[[#This Row],[Engineer''s Estimate (EE)]]</f>
        <v>#VALUE!</v>
      </c>
      <c r="G479" s="53" t="e">
        <f>'Standard Cost Estimate'!$D479*'Standard Cost Estimate'!$F479</f>
        <v>#VALUE!</v>
      </c>
      <c r="H479" s="54" t="e">
        <f>'Standard Cost Estimate'!$G479/G$500</f>
        <v>#VALUE!</v>
      </c>
      <c r="I479" s="52" t="e">
        <f>Table1[[#This Row],[Low Bidder 
or CM/GC]]</f>
        <v>#VALUE!</v>
      </c>
      <c r="J479" s="53" t="e">
        <f>'Standard Cost Estimate'!$I479*'Standard Cost Estimate'!$D479</f>
        <v>#VALUE!</v>
      </c>
      <c r="K479" s="55" t="e">
        <f>'Standard Cost Estimate'!$J479/J$500</f>
        <v>#VALUE!</v>
      </c>
      <c r="L479" s="52" t="e">
        <f>TRIMMEAN(Table1[[#This Row],[Low Bidder 
or CM/GC]:[Bidder 23]],2/COUNT(Table1[[#This Row],[Low Bidder 
or CM/GC]:[Bidder 23]]))</f>
        <v>#VALUE!</v>
      </c>
      <c r="M479" s="53" t="e">
        <f>IF('Standard Cost Estimate'!$D479=0,0,'Standard Cost Estimate'!$D479*'Standard Cost Estimate'!$L479)</f>
        <v>#VALUE!</v>
      </c>
      <c r="N479" s="54" t="e">
        <f>'Standard Cost Estimate'!$M479/M$500</f>
        <v>#VALUE!</v>
      </c>
      <c r="O479" s="78" t="e">
        <f>MIN(Table1[[#This Row],[Low Bidder 
or CM/GC]:[Bidder 23]])*D479</f>
        <v>#VALUE!</v>
      </c>
      <c r="P479" s="65" t="e">
        <f>Table2[[#This Row],[LB
Amount]]</f>
        <v>#VALUE!</v>
      </c>
      <c r="Q479" s="79" t="e">
        <f>MAX(Table1[[#This Row],[Low Bidder 
or CM/GC]:[Bidder 23]])*D479</f>
        <v>#VALUE!</v>
      </c>
      <c r="R479" s="33" t="e">
        <f>('Standard Cost Estimate'!$J479-'Standard Cost Estimate'!$G479)/'Standard Cost Estimate'!$G479</f>
        <v>#VALUE!</v>
      </c>
      <c r="S479" s="32" t="e">
        <f>('Standard Cost Estimate'!$J479-'Standard Cost Estimate'!$M479)/'Standard Cost Estimate'!$M479</f>
        <v>#VALUE!</v>
      </c>
      <c r="T479" s="31" t="e">
        <f>'Standard Cost Estimate'!$J479-'Standard Cost Estimate'!$G479</f>
        <v>#VALUE!</v>
      </c>
      <c r="U479" s="28" t="e">
        <f>RANK('Standard Cost Estimate'!$J479,'Standard Cost Estimate'!$J$3:$J$499)</f>
        <v>#VALUE!</v>
      </c>
      <c r="V479" s="34" t="e">
        <f>LARGE('Standard Cost Estimate'!$J$3:$J$499,COUNT(J$3:'Standard Cost Estimate'!$J479))+IF(ISNUMBER(V478),V478,0)</f>
        <v>#VALUE!</v>
      </c>
      <c r="W479" s="28" t="e">
        <f>IF(V479/J$500&lt;0.8,COUNT(V$3:V479)+1,1)</f>
        <v>#VALUE!</v>
      </c>
      <c r="X479" s="35" t="e">
        <f>IF('Standard Cost Estimate'!$U479&lt;=MAX('Standard Cost Estimate'!$W$3:$W$499),"YES","NO")</f>
        <v>#VALUE!</v>
      </c>
      <c r="Y479" s="36" t="e">
        <f>IF(AND('Standard Cost Estimate'!$X479="YES",OR('Standard Cost Estimate'!$R479&gt;0.2,'Standard Cost Estimate'!$R479&lt;-0.2)),"ANALYZE"," ")</f>
        <v>#VALUE!</v>
      </c>
      <c r="Z479" s="72" t="e">
        <f>IF(AND('Standard Cost Estimate'!$X479="YES",OR('Standard Cost Estimate'!$S479&gt;0.2,'Standard Cost Estimate'!$S479&lt;-0.2)),"ANALYZE"," ")</f>
        <v>#VALUE!</v>
      </c>
      <c r="AA479" s="67" t="e">
        <f>RANK('Standard Cost Estimate'!$G479,'Standard Cost Estimate'!$G$3:$G$499)</f>
        <v>#VALUE!</v>
      </c>
      <c r="AB479" s="68" t="e">
        <f>LARGE('Standard Cost Estimate'!$G$3:$G$499,COUNT(G$3:'Standard Cost Estimate'!$G479))+IF(ISNUMBER(AB478),AB478,0)</f>
        <v>#VALUE!</v>
      </c>
      <c r="AC479" s="67" t="e">
        <f>IF(AB479/G$500&lt;0.8,COUNT(V$3:V479)+1,1)</f>
        <v>#VALUE!</v>
      </c>
      <c r="AD479" s="93" t="e">
        <f>IF('Standard Cost Estimate'!$AA479&lt;=MAX('Standard Cost Estimate'!$AC$3:$AC$499),"YES","NO")</f>
        <v>#VALUE!</v>
      </c>
      <c r="AE479" s="94" t="e">
        <f>IF(AND('Standard Cost Estimate'!$AD479="YES",ABS('Standard Cost Estimate'!$R479)&gt;0.2),"ANALYZE"," ")</f>
        <v>#VALUE!</v>
      </c>
      <c r="AF479" s="77"/>
    </row>
    <row r="480" spans="1:32" ht="15" thickBot="1" x14ac:dyDescent="0.4">
      <c r="A480" s="50" t="e">
        <f>Table1[[#This Row],[Item Line Number]]</f>
        <v>#VALUE!</v>
      </c>
      <c r="B480" s="50" t="e">
        <f>Table1[[#This Row],[Item Number]]</f>
        <v>#VALUE!</v>
      </c>
      <c r="C480" s="51" t="e">
        <f>Table1[[#This Row],[Item Description]]</f>
        <v>#VALUE!</v>
      </c>
      <c r="D480" s="50" t="e">
        <f>Table1[[#This Row],[Quantity]]</f>
        <v>#VALUE!</v>
      </c>
      <c r="E480" s="50" t="e">
        <f>Table1[[#This Row],[Units]]</f>
        <v>#VALUE!</v>
      </c>
      <c r="F480" s="52" t="e">
        <f>Table1[[#This Row],[Engineer''s Estimate (EE)]]</f>
        <v>#VALUE!</v>
      </c>
      <c r="G480" s="53" t="e">
        <f>'Standard Cost Estimate'!$D480*'Standard Cost Estimate'!$F480</f>
        <v>#VALUE!</v>
      </c>
      <c r="H480" s="54" t="e">
        <f>'Standard Cost Estimate'!$G480/G$500</f>
        <v>#VALUE!</v>
      </c>
      <c r="I480" s="52" t="e">
        <f>Table1[[#This Row],[Low Bidder 
or CM/GC]]</f>
        <v>#VALUE!</v>
      </c>
      <c r="J480" s="53" t="e">
        <f>'Standard Cost Estimate'!$I480*'Standard Cost Estimate'!$D480</f>
        <v>#VALUE!</v>
      </c>
      <c r="K480" s="55" t="e">
        <f>'Standard Cost Estimate'!$J480/J$500</f>
        <v>#VALUE!</v>
      </c>
      <c r="L480" s="52" t="e">
        <f>TRIMMEAN(Table1[[#This Row],[Low Bidder 
or CM/GC]:[Bidder 23]],2/COUNT(Table1[[#This Row],[Low Bidder 
or CM/GC]:[Bidder 23]]))</f>
        <v>#VALUE!</v>
      </c>
      <c r="M480" s="53" t="e">
        <f>IF('Standard Cost Estimate'!$D480=0,0,'Standard Cost Estimate'!$D480*'Standard Cost Estimate'!$L480)</f>
        <v>#VALUE!</v>
      </c>
      <c r="N480" s="54" t="e">
        <f>'Standard Cost Estimate'!$M480/M$500</f>
        <v>#VALUE!</v>
      </c>
      <c r="O480" s="78" t="e">
        <f>MIN(Table1[[#This Row],[Low Bidder 
or CM/GC]:[Bidder 23]])*D480</f>
        <v>#VALUE!</v>
      </c>
      <c r="P480" s="65" t="e">
        <f>Table2[[#This Row],[LB
Amount]]</f>
        <v>#VALUE!</v>
      </c>
      <c r="Q480" s="79" t="e">
        <f>MAX(Table1[[#This Row],[Low Bidder 
or CM/GC]:[Bidder 23]])*D480</f>
        <v>#VALUE!</v>
      </c>
      <c r="R480" s="33" t="e">
        <f>('Standard Cost Estimate'!$J480-'Standard Cost Estimate'!$G480)/'Standard Cost Estimate'!$G480</f>
        <v>#VALUE!</v>
      </c>
      <c r="S480" s="32" t="e">
        <f>('Standard Cost Estimate'!$J480-'Standard Cost Estimate'!$M480)/'Standard Cost Estimate'!$M480</f>
        <v>#VALUE!</v>
      </c>
      <c r="T480" s="31" t="e">
        <f>'Standard Cost Estimate'!$J480-'Standard Cost Estimate'!$G480</f>
        <v>#VALUE!</v>
      </c>
      <c r="U480" s="28" t="e">
        <f>RANK('Standard Cost Estimate'!$J480,'Standard Cost Estimate'!$J$3:$J$499)</f>
        <v>#VALUE!</v>
      </c>
      <c r="V480" s="34" t="e">
        <f>LARGE('Standard Cost Estimate'!$J$3:$J$499,COUNT(J$3:'Standard Cost Estimate'!$J480))+IF(ISNUMBER(V479),V479,0)</f>
        <v>#VALUE!</v>
      </c>
      <c r="W480" s="28" t="e">
        <f>IF(V480/J$500&lt;0.8,COUNT(V$3:V480)+1,1)</f>
        <v>#VALUE!</v>
      </c>
      <c r="X480" s="35" t="e">
        <f>IF('Standard Cost Estimate'!$U480&lt;=MAX('Standard Cost Estimate'!$W$3:$W$499),"YES","NO")</f>
        <v>#VALUE!</v>
      </c>
      <c r="Y480" s="36" t="e">
        <f>IF(AND('Standard Cost Estimate'!$X480="YES",OR('Standard Cost Estimate'!$R480&gt;0.2,'Standard Cost Estimate'!$R480&lt;-0.2)),"ANALYZE"," ")</f>
        <v>#VALUE!</v>
      </c>
      <c r="Z480" s="72" t="e">
        <f>IF(AND('Standard Cost Estimate'!$X480="YES",OR('Standard Cost Estimate'!$S480&gt;0.2,'Standard Cost Estimate'!$S480&lt;-0.2)),"ANALYZE"," ")</f>
        <v>#VALUE!</v>
      </c>
      <c r="AA480" s="67" t="e">
        <f>RANK('Standard Cost Estimate'!$G480,'Standard Cost Estimate'!$G$3:$G$499)</f>
        <v>#VALUE!</v>
      </c>
      <c r="AB480" s="68" t="e">
        <f>LARGE('Standard Cost Estimate'!$G$3:$G$499,COUNT(G$3:'Standard Cost Estimate'!$G480))+IF(ISNUMBER(AB479),AB479,0)</f>
        <v>#VALUE!</v>
      </c>
      <c r="AC480" s="67" t="e">
        <f>IF(AB480/G$500&lt;0.8,COUNT(V$3:V480)+1,1)</f>
        <v>#VALUE!</v>
      </c>
      <c r="AD480" s="93" t="e">
        <f>IF('Standard Cost Estimate'!$AA480&lt;=MAX('Standard Cost Estimate'!$AC$3:$AC$499),"YES","NO")</f>
        <v>#VALUE!</v>
      </c>
      <c r="AE480" s="94" t="e">
        <f>IF(AND('Standard Cost Estimate'!$AD480="YES",ABS('Standard Cost Estimate'!$R480)&gt;0.2),"ANALYZE"," ")</f>
        <v>#VALUE!</v>
      </c>
      <c r="AF480" s="77"/>
    </row>
    <row r="481" spans="1:32" ht="15" thickBot="1" x14ac:dyDescent="0.4">
      <c r="A481" s="50" t="e">
        <f>Table1[[#This Row],[Item Line Number]]</f>
        <v>#VALUE!</v>
      </c>
      <c r="B481" s="50" t="e">
        <f>Table1[[#This Row],[Item Number]]</f>
        <v>#VALUE!</v>
      </c>
      <c r="C481" s="51" t="e">
        <f>Table1[[#This Row],[Item Description]]</f>
        <v>#VALUE!</v>
      </c>
      <c r="D481" s="50" t="e">
        <f>Table1[[#This Row],[Quantity]]</f>
        <v>#VALUE!</v>
      </c>
      <c r="E481" s="50" t="e">
        <f>Table1[[#This Row],[Units]]</f>
        <v>#VALUE!</v>
      </c>
      <c r="F481" s="52" t="e">
        <f>Table1[[#This Row],[Engineer''s Estimate (EE)]]</f>
        <v>#VALUE!</v>
      </c>
      <c r="G481" s="53" t="e">
        <f>'Standard Cost Estimate'!$D481*'Standard Cost Estimate'!$F481</f>
        <v>#VALUE!</v>
      </c>
      <c r="H481" s="54" t="e">
        <f>'Standard Cost Estimate'!$G481/G$500</f>
        <v>#VALUE!</v>
      </c>
      <c r="I481" s="52" t="e">
        <f>Table1[[#This Row],[Low Bidder 
or CM/GC]]</f>
        <v>#VALUE!</v>
      </c>
      <c r="J481" s="53" t="e">
        <f>'Standard Cost Estimate'!$I481*'Standard Cost Estimate'!$D481</f>
        <v>#VALUE!</v>
      </c>
      <c r="K481" s="55" t="e">
        <f>'Standard Cost Estimate'!$J481/J$500</f>
        <v>#VALUE!</v>
      </c>
      <c r="L481" s="52" t="e">
        <f>TRIMMEAN(Table1[[#This Row],[Low Bidder 
or CM/GC]:[Bidder 23]],2/COUNT(Table1[[#This Row],[Low Bidder 
or CM/GC]:[Bidder 23]]))</f>
        <v>#VALUE!</v>
      </c>
      <c r="M481" s="53" t="e">
        <f>IF('Standard Cost Estimate'!$D481=0,0,'Standard Cost Estimate'!$D481*'Standard Cost Estimate'!$L481)</f>
        <v>#VALUE!</v>
      </c>
      <c r="N481" s="54" t="e">
        <f>'Standard Cost Estimate'!$M481/M$500</f>
        <v>#VALUE!</v>
      </c>
      <c r="O481" s="78" t="e">
        <f>MIN(Table1[[#This Row],[Low Bidder 
or CM/GC]:[Bidder 23]])*D481</f>
        <v>#VALUE!</v>
      </c>
      <c r="P481" s="65" t="e">
        <f>Table2[[#This Row],[LB
Amount]]</f>
        <v>#VALUE!</v>
      </c>
      <c r="Q481" s="79" t="e">
        <f>MAX(Table1[[#This Row],[Low Bidder 
or CM/GC]:[Bidder 23]])*D481</f>
        <v>#VALUE!</v>
      </c>
      <c r="R481" s="33" t="e">
        <f>('Standard Cost Estimate'!$J481-'Standard Cost Estimate'!$G481)/'Standard Cost Estimate'!$G481</f>
        <v>#VALUE!</v>
      </c>
      <c r="S481" s="32" t="e">
        <f>('Standard Cost Estimate'!$J481-'Standard Cost Estimate'!$M481)/'Standard Cost Estimate'!$M481</f>
        <v>#VALUE!</v>
      </c>
      <c r="T481" s="31" t="e">
        <f>'Standard Cost Estimate'!$J481-'Standard Cost Estimate'!$G481</f>
        <v>#VALUE!</v>
      </c>
      <c r="U481" s="28" t="e">
        <f>RANK('Standard Cost Estimate'!$J481,'Standard Cost Estimate'!$J$3:$J$499)</f>
        <v>#VALUE!</v>
      </c>
      <c r="V481" s="34" t="e">
        <f>LARGE('Standard Cost Estimate'!$J$3:$J$499,COUNT(J$3:'Standard Cost Estimate'!$J481))+IF(ISNUMBER(V480),V480,0)</f>
        <v>#VALUE!</v>
      </c>
      <c r="W481" s="28" t="e">
        <f>IF(V481/J$500&lt;0.8,COUNT(V$3:V481)+1,1)</f>
        <v>#VALUE!</v>
      </c>
      <c r="X481" s="35" t="e">
        <f>IF('Standard Cost Estimate'!$U481&lt;=MAX('Standard Cost Estimate'!$W$3:$W$499),"YES","NO")</f>
        <v>#VALUE!</v>
      </c>
      <c r="Y481" s="36" t="e">
        <f>IF(AND('Standard Cost Estimate'!$X481="YES",OR('Standard Cost Estimate'!$R481&gt;0.2,'Standard Cost Estimate'!$R481&lt;-0.2)),"ANALYZE"," ")</f>
        <v>#VALUE!</v>
      </c>
      <c r="Z481" s="72" t="e">
        <f>IF(AND('Standard Cost Estimate'!$X481="YES",OR('Standard Cost Estimate'!$S481&gt;0.2,'Standard Cost Estimate'!$S481&lt;-0.2)),"ANALYZE"," ")</f>
        <v>#VALUE!</v>
      </c>
      <c r="AA481" s="67" t="e">
        <f>RANK('Standard Cost Estimate'!$G481,'Standard Cost Estimate'!$G$3:$G$499)</f>
        <v>#VALUE!</v>
      </c>
      <c r="AB481" s="68" t="e">
        <f>LARGE('Standard Cost Estimate'!$G$3:$G$499,COUNT(G$3:'Standard Cost Estimate'!$G481))+IF(ISNUMBER(AB480),AB480,0)</f>
        <v>#VALUE!</v>
      </c>
      <c r="AC481" s="67" t="e">
        <f>IF(AB481/G$500&lt;0.8,COUNT(V$3:V481)+1,1)</f>
        <v>#VALUE!</v>
      </c>
      <c r="AD481" s="93" t="e">
        <f>IF('Standard Cost Estimate'!$AA481&lt;=MAX('Standard Cost Estimate'!$AC$3:$AC$499),"YES","NO")</f>
        <v>#VALUE!</v>
      </c>
      <c r="AE481" s="94" t="e">
        <f>IF(AND('Standard Cost Estimate'!$AD481="YES",ABS('Standard Cost Estimate'!$R481)&gt;0.2),"ANALYZE"," ")</f>
        <v>#VALUE!</v>
      </c>
      <c r="AF481" s="77"/>
    </row>
    <row r="482" spans="1:32" ht="15" thickBot="1" x14ac:dyDescent="0.4">
      <c r="A482" s="50" t="e">
        <f>Table1[[#This Row],[Item Line Number]]</f>
        <v>#VALUE!</v>
      </c>
      <c r="B482" s="50" t="e">
        <f>Table1[[#This Row],[Item Number]]</f>
        <v>#VALUE!</v>
      </c>
      <c r="C482" s="51" t="e">
        <f>Table1[[#This Row],[Item Description]]</f>
        <v>#VALUE!</v>
      </c>
      <c r="D482" s="50" t="e">
        <f>Table1[[#This Row],[Quantity]]</f>
        <v>#VALUE!</v>
      </c>
      <c r="E482" s="50" t="e">
        <f>Table1[[#This Row],[Units]]</f>
        <v>#VALUE!</v>
      </c>
      <c r="F482" s="52" t="e">
        <f>Table1[[#This Row],[Engineer''s Estimate (EE)]]</f>
        <v>#VALUE!</v>
      </c>
      <c r="G482" s="53" t="e">
        <f>'Standard Cost Estimate'!$D482*'Standard Cost Estimate'!$F482</f>
        <v>#VALUE!</v>
      </c>
      <c r="H482" s="54" t="e">
        <f>'Standard Cost Estimate'!$G482/G$500</f>
        <v>#VALUE!</v>
      </c>
      <c r="I482" s="52" t="e">
        <f>Table1[[#This Row],[Low Bidder 
or CM/GC]]</f>
        <v>#VALUE!</v>
      </c>
      <c r="J482" s="53" t="e">
        <f>'Standard Cost Estimate'!$I482*'Standard Cost Estimate'!$D482</f>
        <v>#VALUE!</v>
      </c>
      <c r="K482" s="55" t="e">
        <f>'Standard Cost Estimate'!$J482/J$500</f>
        <v>#VALUE!</v>
      </c>
      <c r="L482" s="52" t="e">
        <f>TRIMMEAN(Table1[[#This Row],[Low Bidder 
or CM/GC]:[Bidder 23]],2/COUNT(Table1[[#This Row],[Low Bidder 
or CM/GC]:[Bidder 23]]))</f>
        <v>#VALUE!</v>
      </c>
      <c r="M482" s="53" t="e">
        <f>IF('Standard Cost Estimate'!$D482=0,0,'Standard Cost Estimate'!$D482*'Standard Cost Estimate'!$L482)</f>
        <v>#VALUE!</v>
      </c>
      <c r="N482" s="54" t="e">
        <f>'Standard Cost Estimate'!$M482/M$500</f>
        <v>#VALUE!</v>
      </c>
      <c r="O482" s="78" t="e">
        <f>MIN(Table1[[#This Row],[Low Bidder 
or CM/GC]:[Bidder 23]])*D482</f>
        <v>#VALUE!</v>
      </c>
      <c r="P482" s="65" t="e">
        <f>Table2[[#This Row],[LB
Amount]]</f>
        <v>#VALUE!</v>
      </c>
      <c r="Q482" s="79" t="e">
        <f>MAX(Table1[[#This Row],[Low Bidder 
or CM/GC]:[Bidder 23]])*D482</f>
        <v>#VALUE!</v>
      </c>
      <c r="R482" s="33" t="e">
        <f>('Standard Cost Estimate'!$J482-'Standard Cost Estimate'!$G482)/'Standard Cost Estimate'!$G482</f>
        <v>#VALUE!</v>
      </c>
      <c r="S482" s="32" t="e">
        <f>('Standard Cost Estimate'!$J482-'Standard Cost Estimate'!$M482)/'Standard Cost Estimate'!$M482</f>
        <v>#VALUE!</v>
      </c>
      <c r="T482" s="31" t="e">
        <f>'Standard Cost Estimate'!$J482-'Standard Cost Estimate'!$G482</f>
        <v>#VALUE!</v>
      </c>
      <c r="U482" s="28" t="e">
        <f>RANK('Standard Cost Estimate'!$J482,'Standard Cost Estimate'!$J$3:$J$499)</f>
        <v>#VALUE!</v>
      </c>
      <c r="V482" s="34" t="e">
        <f>LARGE('Standard Cost Estimate'!$J$3:$J$499,COUNT(J$3:'Standard Cost Estimate'!$J482))+IF(ISNUMBER(V481),V481,0)</f>
        <v>#VALUE!</v>
      </c>
      <c r="W482" s="28" t="e">
        <f>IF(V482/J$500&lt;0.8,COUNT(V$3:V482)+1,1)</f>
        <v>#VALUE!</v>
      </c>
      <c r="X482" s="35" t="e">
        <f>IF('Standard Cost Estimate'!$U482&lt;=MAX('Standard Cost Estimate'!$W$3:$W$499),"YES","NO")</f>
        <v>#VALUE!</v>
      </c>
      <c r="Y482" s="36" t="e">
        <f>IF(AND('Standard Cost Estimate'!$X482="YES",OR('Standard Cost Estimate'!$R482&gt;0.2,'Standard Cost Estimate'!$R482&lt;-0.2)),"ANALYZE"," ")</f>
        <v>#VALUE!</v>
      </c>
      <c r="Z482" s="72" t="e">
        <f>IF(AND('Standard Cost Estimate'!$X482="YES",OR('Standard Cost Estimate'!$S482&gt;0.2,'Standard Cost Estimate'!$S482&lt;-0.2)),"ANALYZE"," ")</f>
        <v>#VALUE!</v>
      </c>
      <c r="AA482" s="67" t="e">
        <f>RANK('Standard Cost Estimate'!$G482,'Standard Cost Estimate'!$G$3:$G$499)</f>
        <v>#VALUE!</v>
      </c>
      <c r="AB482" s="68" t="e">
        <f>LARGE('Standard Cost Estimate'!$G$3:$G$499,COUNT(G$3:'Standard Cost Estimate'!$G482))+IF(ISNUMBER(AB481),AB481,0)</f>
        <v>#VALUE!</v>
      </c>
      <c r="AC482" s="67" t="e">
        <f>IF(AB482/G$500&lt;0.8,COUNT(V$3:V482)+1,1)</f>
        <v>#VALUE!</v>
      </c>
      <c r="AD482" s="93" t="e">
        <f>IF('Standard Cost Estimate'!$AA482&lt;=MAX('Standard Cost Estimate'!$AC$3:$AC$499),"YES","NO")</f>
        <v>#VALUE!</v>
      </c>
      <c r="AE482" s="94" t="e">
        <f>IF(AND('Standard Cost Estimate'!$AD482="YES",ABS('Standard Cost Estimate'!$R482)&gt;0.2),"ANALYZE"," ")</f>
        <v>#VALUE!</v>
      </c>
      <c r="AF482" s="77"/>
    </row>
    <row r="483" spans="1:32" ht="15" thickBot="1" x14ac:dyDescent="0.4">
      <c r="A483" s="50" t="e">
        <f>Table1[[#This Row],[Item Line Number]]</f>
        <v>#VALUE!</v>
      </c>
      <c r="B483" s="50" t="e">
        <f>Table1[[#This Row],[Item Number]]</f>
        <v>#VALUE!</v>
      </c>
      <c r="C483" s="51" t="e">
        <f>Table1[[#This Row],[Item Description]]</f>
        <v>#VALUE!</v>
      </c>
      <c r="D483" s="50" t="e">
        <f>Table1[[#This Row],[Quantity]]</f>
        <v>#VALUE!</v>
      </c>
      <c r="E483" s="50" t="e">
        <f>Table1[[#This Row],[Units]]</f>
        <v>#VALUE!</v>
      </c>
      <c r="F483" s="52" t="e">
        <f>Table1[[#This Row],[Engineer''s Estimate (EE)]]</f>
        <v>#VALUE!</v>
      </c>
      <c r="G483" s="53" t="e">
        <f>'Standard Cost Estimate'!$D483*'Standard Cost Estimate'!$F483</f>
        <v>#VALUE!</v>
      </c>
      <c r="H483" s="54" t="e">
        <f>'Standard Cost Estimate'!$G483/G$500</f>
        <v>#VALUE!</v>
      </c>
      <c r="I483" s="52" t="e">
        <f>Table1[[#This Row],[Low Bidder 
or CM/GC]]</f>
        <v>#VALUE!</v>
      </c>
      <c r="J483" s="53" t="e">
        <f>'Standard Cost Estimate'!$I483*'Standard Cost Estimate'!$D483</f>
        <v>#VALUE!</v>
      </c>
      <c r="K483" s="55" t="e">
        <f>'Standard Cost Estimate'!$J483/J$500</f>
        <v>#VALUE!</v>
      </c>
      <c r="L483" s="52" t="e">
        <f>TRIMMEAN(Table1[[#This Row],[Low Bidder 
or CM/GC]:[Bidder 23]],2/COUNT(Table1[[#This Row],[Low Bidder 
or CM/GC]:[Bidder 23]]))</f>
        <v>#VALUE!</v>
      </c>
      <c r="M483" s="53" t="e">
        <f>IF('Standard Cost Estimate'!$D483=0,0,'Standard Cost Estimate'!$D483*'Standard Cost Estimate'!$L483)</f>
        <v>#VALUE!</v>
      </c>
      <c r="N483" s="54" t="e">
        <f>'Standard Cost Estimate'!$M483/M$500</f>
        <v>#VALUE!</v>
      </c>
      <c r="O483" s="78" t="e">
        <f>MIN(Table1[[#This Row],[Low Bidder 
or CM/GC]:[Bidder 23]])*D483</f>
        <v>#VALUE!</v>
      </c>
      <c r="P483" s="65" t="e">
        <f>Table2[[#This Row],[LB
Amount]]</f>
        <v>#VALUE!</v>
      </c>
      <c r="Q483" s="79" t="e">
        <f>MAX(Table1[[#This Row],[Low Bidder 
or CM/GC]:[Bidder 23]])*D483</f>
        <v>#VALUE!</v>
      </c>
      <c r="R483" s="33" t="e">
        <f>('Standard Cost Estimate'!$J483-'Standard Cost Estimate'!$G483)/'Standard Cost Estimate'!$G483</f>
        <v>#VALUE!</v>
      </c>
      <c r="S483" s="32" t="e">
        <f>('Standard Cost Estimate'!$J483-'Standard Cost Estimate'!$M483)/'Standard Cost Estimate'!$M483</f>
        <v>#VALUE!</v>
      </c>
      <c r="T483" s="31" t="e">
        <f>'Standard Cost Estimate'!$J483-'Standard Cost Estimate'!$G483</f>
        <v>#VALUE!</v>
      </c>
      <c r="U483" s="28" t="e">
        <f>RANK('Standard Cost Estimate'!$J483,'Standard Cost Estimate'!$J$3:$J$499)</f>
        <v>#VALUE!</v>
      </c>
      <c r="V483" s="34" t="e">
        <f>LARGE('Standard Cost Estimate'!$J$3:$J$499,COUNT(J$3:'Standard Cost Estimate'!$J483))+IF(ISNUMBER(V482),V482,0)</f>
        <v>#VALUE!</v>
      </c>
      <c r="W483" s="28" t="e">
        <f>IF(V483/J$500&lt;0.8,COUNT(V$3:V483)+1,1)</f>
        <v>#VALUE!</v>
      </c>
      <c r="X483" s="35" t="e">
        <f>IF('Standard Cost Estimate'!$U483&lt;=MAX('Standard Cost Estimate'!$W$3:$W$499),"YES","NO")</f>
        <v>#VALUE!</v>
      </c>
      <c r="Y483" s="36" t="e">
        <f>IF(AND('Standard Cost Estimate'!$X483="YES",OR('Standard Cost Estimate'!$R483&gt;0.2,'Standard Cost Estimate'!$R483&lt;-0.2)),"ANALYZE"," ")</f>
        <v>#VALUE!</v>
      </c>
      <c r="Z483" s="72" t="e">
        <f>IF(AND('Standard Cost Estimate'!$X483="YES",OR('Standard Cost Estimate'!$S483&gt;0.2,'Standard Cost Estimate'!$S483&lt;-0.2)),"ANALYZE"," ")</f>
        <v>#VALUE!</v>
      </c>
      <c r="AA483" s="67" t="e">
        <f>RANK('Standard Cost Estimate'!$G483,'Standard Cost Estimate'!$G$3:$G$499)</f>
        <v>#VALUE!</v>
      </c>
      <c r="AB483" s="68" t="e">
        <f>LARGE('Standard Cost Estimate'!$G$3:$G$499,COUNT(G$3:'Standard Cost Estimate'!$G483))+IF(ISNUMBER(AB482),AB482,0)</f>
        <v>#VALUE!</v>
      </c>
      <c r="AC483" s="67" t="e">
        <f>IF(AB483/G$500&lt;0.8,COUNT(V$3:V483)+1,1)</f>
        <v>#VALUE!</v>
      </c>
      <c r="AD483" s="93" t="e">
        <f>IF('Standard Cost Estimate'!$AA483&lt;=MAX('Standard Cost Estimate'!$AC$3:$AC$499),"YES","NO")</f>
        <v>#VALUE!</v>
      </c>
      <c r="AE483" s="94" t="e">
        <f>IF(AND('Standard Cost Estimate'!$AD483="YES",ABS('Standard Cost Estimate'!$R483)&gt;0.2),"ANALYZE"," ")</f>
        <v>#VALUE!</v>
      </c>
      <c r="AF483" s="77"/>
    </row>
    <row r="484" spans="1:32" ht="15" thickBot="1" x14ac:dyDescent="0.4">
      <c r="A484" s="50" t="e">
        <f>Table1[[#This Row],[Item Line Number]]</f>
        <v>#VALUE!</v>
      </c>
      <c r="B484" s="50" t="e">
        <f>Table1[[#This Row],[Item Number]]</f>
        <v>#VALUE!</v>
      </c>
      <c r="C484" s="51" t="e">
        <f>Table1[[#This Row],[Item Description]]</f>
        <v>#VALUE!</v>
      </c>
      <c r="D484" s="50" t="e">
        <f>Table1[[#This Row],[Quantity]]</f>
        <v>#VALUE!</v>
      </c>
      <c r="E484" s="50" t="e">
        <f>Table1[[#This Row],[Units]]</f>
        <v>#VALUE!</v>
      </c>
      <c r="F484" s="52" t="e">
        <f>Table1[[#This Row],[Engineer''s Estimate (EE)]]</f>
        <v>#VALUE!</v>
      </c>
      <c r="G484" s="53" t="e">
        <f>'Standard Cost Estimate'!$D484*'Standard Cost Estimate'!$F484</f>
        <v>#VALUE!</v>
      </c>
      <c r="H484" s="54" t="e">
        <f>'Standard Cost Estimate'!$G484/G$500</f>
        <v>#VALUE!</v>
      </c>
      <c r="I484" s="52" t="e">
        <f>Table1[[#This Row],[Low Bidder 
or CM/GC]]</f>
        <v>#VALUE!</v>
      </c>
      <c r="J484" s="53" t="e">
        <f>'Standard Cost Estimate'!$I484*'Standard Cost Estimate'!$D484</f>
        <v>#VALUE!</v>
      </c>
      <c r="K484" s="55" t="e">
        <f>'Standard Cost Estimate'!$J484/J$500</f>
        <v>#VALUE!</v>
      </c>
      <c r="L484" s="52" t="e">
        <f>TRIMMEAN(Table1[[#This Row],[Low Bidder 
or CM/GC]:[Bidder 23]],2/COUNT(Table1[[#This Row],[Low Bidder 
or CM/GC]:[Bidder 23]]))</f>
        <v>#VALUE!</v>
      </c>
      <c r="M484" s="53" t="e">
        <f>IF('Standard Cost Estimate'!$D484=0,0,'Standard Cost Estimate'!$D484*'Standard Cost Estimate'!$L484)</f>
        <v>#VALUE!</v>
      </c>
      <c r="N484" s="54" t="e">
        <f>'Standard Cost Estimate'!$M484/M$500</f>
        <v>#VALUE!</v>
      </c>
      <c r="O484" s="78" t="e">
        <f>MIN(Table1[[#This Row],[Low Bidder 
or CM/GC]:[Bidder 23]])*D484</f>
        <v>#VALUE!</v>
      </c>
      <c r="P484" s="65" t="e">
        <f>Table2[[#This Row],[LB
Amount]]</f>
        <v>#VALUE!</v>
      </c>
      <c r="Q484" s="79" t="e">
        <f>MAX(Table1[[#This Row],[Low Bidder 
or CM/GC]:[Bidder 23]])*D484</f>
        <v>#VALUE!</v>
      </c>
      <c r="R484" s="33" t="e">
        <f>('Standard Cost Estimate'!$J484-'Standard Cost Estimate'!$G484)/'Standard Cost Estimate'!$G484</f>
        <v>#VALUE!</v>
      </c>
      <c r="S484" s="32" t="e">
        <f>('Standard Cost Estimate'!$J484-'Standard Cost Estimate'!$M484)/'Standard Cost Estimate'!$M484</f>
        <v>#VALUE!</v>
      </c>
      <c r="T484" s="31" t="e">
        <f>'Standard Cost Estimate'!$J484-'Standard Cost Estimate'!$G484</f>
        <v>#VALUE!</v>
      </c>
      <c r="U484" s="28" t="e">
        <f>RANK('Standard Cost Estimate'!$J484,'Standard Cost Estimate'!$J$3:$J$499)</f>
        <v>#VALUE!</v>
      </c>
      <c r="V484" s="34" t="e">
        <f>LARGE('Standard Cost Estimate'!$J$3:$J$499,COUNT(J$3:'Standard Cost Estimate'!$J484))+IF(ISNUMBER(V483),V483,0)</f>
        <v>#VALUE!</v>
      </c>
      <c r="W484" s="28" t="e">
        <f>IF(V484/J$500&lt;0.8,COUNT(V$3:V484)+1,1)</f>
        <v>#VALUE!</v>
      </c>
      <c r="X484" s="35" t="e">
        <f>IF('Standard Cost Estimate'!$U484&lt;=MAX('Standard Cost Estimate'!$W$3:$W$499),"YES","NO")</f>
        <v>#VALUE!</v>
      </c>
      <c r="Y484" s="36" t="e">
        <f>IF(AND('Standard Cost Estimate'!$X484="YES",OR('Standard Cost Estimate'!$R484&gt;0.2,'Standard Cost Estimate'!$R484&lt;-0.2)),"ANALYZE"," ")</f>
        <v>#VALUE!</v>
      </c>
      <c r="Z484" s="72" t="e">
        <f>IF(AND('Standard Cost Estimate'!$X484="YES",OR('Standard Cost Estimate'!$S484&gt;0.2,'Standard Cost Estimate'!$S484&lt;-0.2)),"ANALYZE"," ")</f>
        <v>#VALUE!</v>
      </c>
      <c r="AA484" s="67" t="e">
        <f>RANK('Standard Cost Estimate'!$G484,'Standard Cost Estimate'!$G$3:$G$499)</f>
        <v>#VALUE!</v>
      </c>
      <c r="AB484" s="68" t="e">
        <f>LARGE('Standard Cost Estimate'!$G$3:$G$499,COUNT(G$3:'Standard Cost Estimate'!$G484))+IF(ISNUMBER(AB483),AB483,0)</f>
        <v>#VALUE!</v>
      </c>
      <c r="AC484" s="67" t="e">
        <f>IF(AB484/G$500&lt;0.8,COUNT(V$3:V484)+1,1)</f>
        <v>#VALUE!</v>
      </c>
      <c r="AD484" s="93" t="e">
        <f>IF('Standard Cost Estimate'!$AA484&lt;=MAX('Standard Cost Estimate'!$AC$3:$AC$499),"YES","NO")</f>
        <v>#VALUE!</v>
      </c>
      <c r="AE484" s="94" t="e">
        <f>IF(AND('Standard Cost Estimate'!$AD484="YES",ABS('Standard Cost Estimate'!$R484)&gt;0.2),"ANALYZE"," ")</f>
        <v>#VALUE!</v>
      </c>
      <c r="AF484" s="77"/>
    </row>
    <row r="485" spans="1:32" ht="15" thickBot="1" x14ac:dyDescent="0.4">
      <c r="A485" s="50" t="e">
        <f>Table1[[#This Row],[Item Line Number]]</f>
        <v>#VALUE!</v>
      </c>
      <c r="B485" s="50" t="e">
        <f>Table1[[#This Row],[Item Number]]</f>
        <v>#VALUE!</v>
      </c>
      <c r="C485" s="51" t="e">
        <f>Table1[[#This Row],[Item Description]]</f>
        <v>#VALUE!</v>
      </c>
      <c r="D485" s="50" t="e">
        <f>Table1[[#This Row],[Quantity]]</f>
        <v>#VALUE!</v>
      </c>
      <c r="E485" s="50" t="e">
        <f>Table1[[#This Row],[Units]]</f>
        <v>#VALUE!</v>
      </c>
      <c r="F485" s="52" t="e">
        <f>Table1[[#This Row],[Engineer''s Estimate (EE)]]</f>
        <v>#VALUE!</v>
      </c>
      <c r="G485" s="53" t="e">
        <f>'Standard Cost Estimate'!$D485*'Standard Cost Estimate'!$F485</f>
        <v>#VALUE!</v>
      </c>
      <c r="H485" s="54" t="e">
        <f>'Standard Cost Estimate'!$G485/G$500</f>
        <v>#VALUE!</v>
      </c>
      <c r="I485" s="52" t="e">
        <f>Table1[[#This Row],[Low Bidder 
or CM/GC]]</f>
        <v>#VALUE!</v>
      </c>
      <c r="J485" s="53" t="e">
        <f>'Standard Cost Estimate'!$I485*'Standard Cost Estimate'!$D485</f>
        <v>#VALUE!</v>
      </c>
      <c r="K485" s="55" t="e">
        <f>'Standard Cost Estimate'!$J485/J$500</f>
        <v>#VALUE!</v>
      </c>
      <c r="L485" s="52" t="e">
        <f>TRIMMEAN(Table1[[#This Row],[Low Bidder 
or CM/GC]:[Bidder 23]],2/COUNT(Table1[[#This Row],[Low Bidder 
or CM/GC]:[Bidder 23]]))</f>
        <v>#VALUE!</v>
      </c>
      <c r="M485" s="53" t="e">
        <f>IF('Standard Cost Estimate'!$D485=0,0,'Standard Cost Estimate'!$D485*'Standard Cost Estimate'!$L485)</f>
        <v>#VALUE!</v>
      </c>
      <c r="N485" s="54" t="e">
        <f>'Standard Cost Estimate'!$M485/M$500</f>
        <v>#VALUE!</v>
      </c>
      <c r="O485" s="78" t="e">
        <f>MIN(Table1[[#This Row],[Low Bidder 
or CM/GC]:[Bidder 23]])*D485</f>
        <v>#VALUE!</v>
      </c>
      <c r="P485" s="65" t="e">
        <f>Table2[[#This Row],[LB
Amount]]</f>
        <v>#VALUE!</v>
      </c>
      <c r="Q485" s="79" t="e">
        <f>MAX(Table1[[#This Row],[Low Bidder 
or CM/GC]:[Bidder 23]])*D485</f>
        <v>#VALUE!</v>
      </c>
      <c r="R485" s="33" t="e">
        <f>('Standard Cost Estimate'!$J485-'Standard Cost Estimate'!$G485)/'Standard Cost Estimate'!$G485</f>
        <v>#VALUE!</v>
      </c>
      <c r="S485" s="32" t="e">
        <f>('Standard Cost Estimate'!$J485-'Standard Cost Estimate'!$M485)/'Standard Cost Estimate'!$M485</f>
        <v>#VALUE!</v>
      </c>
      <c r="T485" s="31" t="e">
        <f>'Standard Cost Estimate'!$J485-'Standard Cost Estimate'!$G485</f>
        <v>#VALUE!</v>
      </c>
      <c r="U485" s="28" t="e">
        <f>RANK('Standard Cost Estimate'!$J485,'Standard Cost Estimate'!$J$3:$J$499)</f>
        <v>#VALUE!</v>
      </c>
      <c r="V485" s="34" t="e">
        <f>LARGE('Standard Cost Estimate'!$J$3:$J$499,COUNT(J$3:'Standard Cost Estimate'!$J485))+IF(ISNUMBER(V484),V484,0)</f>
        <v>#VALUE!</v>
      </c>
      <c r="W485" s="28" t="e">
        <f>IF(V485/J$500&lt;0.8,COUNT(V$3:V485)+1,1)</f>
        <v>#VALUE!</v>
      </c>
      <c r="X485" s="35" t="e">
        <f>IF('Standard Cost Estimate'!$U485&lt;=MAX('Standard Cost Estimate'!$W$3:$W$499),"YES","NO")</f>
        <v>#VALUE!</v>
      </c>
      <c r="Y485" s="36" t="e">
        <f>IF(AND('Standard Cost Estimate'!$X485="YES",OR('Standard Cost Estimate'!$R485&gt;0.2,'Standard Cost Estimate'!$R485&lt;-0.2)),"ANALYZE"," ")</f>
        <v>#VALUE!</v>
      </c>
      <c r="Z485" s="72" t="e">
        <f>IF(AND('Standard Cost Estimate'!$X485="YES",OR('Standard Cost Estimate'!$S485&gt;0.2,'Standard Cost Estimate'!$S485&lt;-0.2)),"ANALYZE"," ")</f>
        <v>#VALUE!</v>
      </c>
      <c r="AA485" s="67" t="e">
        <f>RANK('Standard Cost Estimate'!$G485,'Standard Cost Estimate'!$G$3:$G$499)</f>
        <v>#VALUE!</v>
      </c>
      <c r="AB485" s="68" t="e">
        <f>LARGE('Standard Cost Estimate'!$G$3:$G$499,COUNT(G$3:'Standard Cost Estimate'!$G485))+IF(ISNUMBER(AB484),AB484,0)</f>
        <v>#VALUE!</v>
      </c>
      <c r="AC485" s="67" t="e">
        <f>IF(AB485/G$500&lt;0.8,COUNT(V$3:V485)+1,1)</f>
        <v>#VALUE!</v>
      </c>
      <c r="AD485" s="93" t="e">
        <f>IF('Standard Cost Estimate'!$AA485&lt;=MAX('Standard Cost Estimate'!$AC$3:$AC$499),"YES","NO")</f>
        <v>#VALUE!</v>
      </c>
      <c r="AE485" s="94" t="e">
        <f>IF(AND('Standard Cost Estimate'!$AD485="YES",ABS('Standard Cost Estimate'!$R485)&gt;0.2),"ANALYZE"," ")</f>
        <v>#VALUE!</v>
      </c>
      <c r="AF485" s="77"/>
    </row>
    <row r="486" spans="1:32" ht="15" thickBot="1" x14ac:dyDescent="0.4">
      <c r="A486" s="50" t="e">
        <f>Table1[[#This Row],[Item Line Number]]</f>
        <v>#VALUE!</v>
      </c>
      <c r="B486" s="50" t="e">
        <f>Table1[[#This Row],[Item Number]]</f>
        <v>#VALUE!</v>
      </c>
      <c r="C486" s="51" t="e">
        <f>Table1[[#This Row],[Item Description]]</f>
        <v>#VALUE!</v>
      </c>
      <c r="D486" s="50" t="e">
        <f>Table1[[#This Row],[Quantity]]</f>
        <v>#VALUE!</v>
      </c>
      <c r="E486" s="50" t="e">
        <f>Table1[[#This Row],[Units]]</f>
        <v>#VALUE!</v>
      </c>
      <c r="F486" s="52" t="e">
        <f>Table1[[#This Row],[Engineer''s Estimate (EE)]]</f>
        <v>#VALUE!</v>
      </c>
      <c r="G486" s="53" t="e">
        <f>'Standard Cost Estimate'!$D486*'Standard Cost Estimate'!$F486</f>
        <v>#VALUE!</v>
      </c>
      <c r="H486" s="54" t="e">
        <f>'Standard Cost Estimate'!$G486/G$500</f>
        <v>#VALUE!</v>
      </c>
      <c r="I486" s="52" t="e">
        <f>Table1[[#This Row],[Low Bidder 
or CM/GC]]</f>
        <v>#VALUE!</v>
      </c>
      <c r="J486" s="53" t="e">
        <f>'Standard Cost Estimate'!$I486*'Standard Cost Estimate'!$D486</f>
        <v>#VALUE!</v>
      </c>
      <c r="K486" s="55" t="e">
        <f>'Standard Cost Estimate'!$J486/J$500</f>
        <v>#VALUE!</v>
      </c>
      <c r="L486" s="52" t="e">
        <f>TRIMMEAN(Table1[[#This Row],[Low Bidder 
or CM/GC]:[Bidder 23]],2/COUNT(Table1[[#This Row],[Low Bidder 
or CM/GC]:[Bidder 23]]))</f>
        <v>#VALUE!</v>
      </c>
      <c r="M486" s="53" t="e">
        <f>IF('Standard Cost Estimate'!$D486=0,0,'Standard Cost Estimate'!$D486*'Standard Cost Estimate'!$L486)</f>
        <v>#VALUE!</v>
      </c>
      <c r="N486" s="54" t="e">
        <f>'Standard Cost Estimate'!$M486/M$500</f>
        <v>#VALUE!</v>
      </c>
      <c r="O486" s="78" t="e">
        <f>MIN(Table1[[#This Row],[Low Bidder 
or CM/GC]:[Bidder 23]])*D486</f>
        <v>#VALUE!</v>
      </c>
      <c r="P486" s="65" t="e">
        <f>Table2[[#This Row],[LB
Amount]]</f>
        <v>#VALUE!</v>
      </c>
      <c r="Q486" s="79" t="e">
        <f>MAX(Table1[[#This Row],[Low Bidder 
or CM/GC]:[Bidder 23]])*D486</f>
        <v>#VALUE!</v>
      </c>
      <c r="R486" s="33" t="e">
        <f>('Standard Cost Estimate'!$J486-'Standard Cost Estimate'!$G486)/'Standard Cost Estimate'!$G486</f>
        <v>#VALUE!</v>
      </c>
      <c r="S486" s="32" t="e">
        <f>('Standard Cost Estimate'!$J486-'Standard Cost Estimate'!$M486)/'Standard Cost Estimate'!$M486</f>
        <v>#VALUE!</v>
      </c>
      <c r="T486" s="31" t="e">
        <f>'Standard Cost Estimate'!$J486-'Standard Cost Estimate'!$G486</f>
        <v>#VALUE!</v>
      </c>
      <c r="U486" s="28" t="e">
        <f>RANK('Standard Cost Estimate'!$J486,'Standard Cost Estimate'!$J$3:$J$499)</f>
        <v>#VALUE!</v>
      </c>
      <c r="V486" s="34" t="e">
        <f>LARGE('Standard Cost Estimate'!$J$3:$J$499,COUNT(J$3:'Standard Cost Estimate'!$J486))+IF(ISNUMBER(V485),V485,0)</f>
        <v>#VALUE!</v>
      </c>
      <c r="W486" s="28" t="e">
        <f>IF(V486/J$500&lt;0.8,COUNT(V$3:V486)+1,1)</f>
        <v>#VALUE!</v>
      </c>
      <c r="X486" s="35" t="e">
        <f>IF('Standard Cost Estimate'!$U486&lt;=MAX('Standard Cost Estimate'!$W$3:$W$499),"YES","NO")</f>
        <v>#VALUE!</v>
      </c>
      <c r="Y486" s="36" t="e">
        <f>IF(AND('Standard Cost Estimate'!$X486="YES",OR('Standard Cost Estimate'!$R486&gt;0.2,'Standard Cost Estimate'!$R486&lt;-0.2)),"ANALYZE"," ")</f>
        <v>#VALUE!</v>
      </c>
      <c r="Z486" s="72" t="e">
        <f>IF(AND('Standard Cost Estimate'!$X486="YES",OR('Standard Cost Estimate'!$S486&gt;0.2,'Standard Cost Estimate'!$S486&lt;-0.2)),"ANALYZE"," ")</f>
        <v>#VALUE!</v>
      </c>
      <c r="AA486" s="67" t="e">
        <f>RANK('Standard Cost Estimate'!$G486,'Standard Cost Estimate'!$G$3:$G$499)</f>
        <v>#VALUE!</v>
      </c>
      <c r="AB486" s="68" t="e">
        <f>LARGE('Standard Cost Estimate'!$G$3:$G$499,COUNT(G$3:'Standard Cost Estimate'!$G486))+IF(ISNUMBER(AB485),AB485,0)</f>
        <v>#VALUE!</v>
      </c>
      <c r="AC486" s="67" t="e">
        <f>IF(AB486/G$500&lt;0.8,COUNT(V$3:V486)+1,1)</f>
        <v>#VALUE!</v>
      </c>
      <c r="AD486" s="93" t="e">
        <f>IF('Standard Cost Estimate'!$AA486&lt;=MAX('Standard Cost Estimate'!$AC$3:$AC$499),"YES","NO")</f>
        <v>#VALUE!</v>
      </c>
      <c r="AE486" s="94" t="e">
        <f>IF(AND('Standard Cost Estimate'!$AD486="YES",ABS('Standard Cost Estimate'!$R486)&gt;0.2),"ANALYZE"," ")</f>
        <v>#VALUE!</v>
      </c>
      <c r="AF486" s="77"/>
    </row>
    <row r="487" spans="1:32" ht="15" thickBot="1" x14ac:dyDescent="0.4">
      <c r="A487" s="50" t="e">
        <f>Table1[[#This Row],[Item Line Number]]</f>
        <v>#VALUE!</v>
      </c>
      <c r="B487" s="50" t="e">
        <f>Table1[[#This Row],[Item Number]]</f>
        <v>#VALUE!</v>
      </c>
      <c r="C487" s="51" t="e">
        <f>Table1[[#This Row],[Item Description]]</f>
        <v>#VALUE!</v>
      </c>
      <c r="D487" s="50" t="e">
        <f>Table1[[#This Row],[Quantity]]</f>
        <v>#VALUE!</v>
      </c>
      <c r="E487" s="50" t="e">
        <f>Table1[[#This Row],[Units]]</f>
        <v>#VALUE!</v>
      </c>
      <c r="F487" s="52" t="e">
        <f>Table1[[#This Row],[Engineer''s Estimate (EE)]]</f>
        <v>#VALUE!</v>
      </c>
      <c r="G487" s="53" t="e">
        <f>'Standard Cost Estimate'!$D487*'Standard Cost Estimate'!$F487</f>
        <v>#VALUE!</v>
      </c>
      <c r="H487" s="54" t="e">
        <f>'Standard Cost Estimate'!$G487/G$500</f>
        <v>#VALUE!</v>
      </c>
      <c r="I487" s="52" t="e">
        <f>Table1[[#This Row],[Low Bidder 
or CM/GC]]</f>
        <v>#VALUE!</v>
      </c>
      <c r="J487" s="53" t="e">
        <f>'Standard Cost Estimate'!$I487*'Standard Cost Estimate'!$D487</f>
        <v>#VALUE!</v>
      </c>
      <c r="K487" s="55" t="e">
        <f>'Standard Cost Estimate'!$J487/J$500</f>
        <v>#VALUE!</v>
      </c>
      <c r="L487" s="52" t="e">
        <f>TRIMMEAN(Table1[[#This Row],[Low Bidder 
or CM/GC]:[Bidder 23]],2/COUNT(Table1[[#This Row],[Low Bidder 
or CM/GC]:[Bidder 23]]))</f>
        <v>#VALUE!</v>
      </c>
      <c r="M487" s="53" t="e">
        <f>IF('Standard Cost Estimate'!$D487=0,0,'Standard Cost Estimate'!$D487*'Standard Cost Estimate'!$L487)</f>
        <v>#VALUE!</v>
      </c>
      <c r="N487" s="54" t="e">
        <f>'Standard Cost Estimate'!$M487/M$500</f>
        <v>#VALUE!</v>
      </c>
      <c r="O487" s="78" t="e">
        <f>MIN(Table1[[#This Row],[Low Bidder 
or CM/GC]:[Bidder 23]])*D487</f>
        <v>#VALUE!</v>
      </c>
      <c r="P487" s="65" t="e">
        <f>Table2[[#This Row],[LB
Amount]]</f>
        <v>#VALUE!</v>
      </c>
      <c r="Q487" s="79" t="e">
        <f>MAX(Table1[[#This Row],[Low Bidder 
or CM/GC]:[Bidder 23]])*D487</f>
        <v>#VALUE!</v>
      </c>
      <c r="R487" s="33" t="e">
        <f>('Standard Cost Estimate'!$J487-'Standard Cost Estimate'!$G487)/'Standard Cost Estimate'!$G487</f>
        <v>#VALUE!</v>
      </c>
      <c r="S487" s="32" t="e">
        <f>('Standard Cost Estimate'!$J487-'Standard Cost Estimate'!$M487)/'Standard Cost Estimate'!$M487</f>
        <v>#VALUE!</v>
      </c>
      <c r="T487" s="31" t="e">
        <f>'Standard Cost Estimate'!$J487-'Standard Cost Estimate'!$G487</f>
        <v>#VALUE!</v>
      </c>
      <c r="U487" s="28" t="e">
        <f>RANK('Standard Cost Estimate'!$J487,'Standard Cost Estimate'!$J$3:$J$499)</f>
        <v>#VALUE!</v>
      </c>
      <c r="V487" s="34" t="e">
        <f>LARGE('Standard Cost Estimate'!$J$3:$J$499,COUNT(J$3:'Standard Cost Estimate'!$J487))+IF(ISNUMBER(V486),V486,0)</f>
        <v>#VALUE!</v>
      </c>
      <c r="W487" s="28" t="e">
        <f>IF(V487/J$500&lt;0.8,COUNT(V$3:V487)+1,1)</f>
        <v>#VALUE!</v>
      </c>
      <c r="X487" s="35" t="e">
        <f>IF('Standard Cost Estimate'!$U487&lt;=MAX('Standard Cost Estimate'!$W$3:$W$499),"YES","NO")</f>
        <v>#VALUE!</v>
      </c>
      <c r="Y487" s="36" t="e">
        <f>IF(AND('Standard Cost Estimate'!$X487="YES",OR('Standard Cost Estimate'!$R487&gt;0.2,'Standard Cost Estimate'!$R487&lt;-0.2)),"ANALYZE"," ")</f>
        <v>#VALUE!</v>
      </c>
      <c r="Z487" s="72" t="e">
        <f>IF(AND('Standard Cost Estimate'!$X487="YES",OR('Standard Cost Estimate'!$S487&gt;0.2,'Standard Cost Estimate'!$S487&lt;-0.2)),"ANALYZE"," ")</f>
        <v>#VALUE!</v>
      </c>
      <c r="AA487" s="67" t="e">
        <f>RANK('Standard Cost Estimate'!$G487,'Standard Cost Estimate'!$G$3:$G$499)</f>
        <v>#VALUE!</v>
      </c>
      <c r="AB487" s="68" t="e">
        <f>LARGE('Standard Cost Estimate'!$G$3:$G$499,COUNT(G$3:'Standard Cost Estimate'!$G487))+IF(ISNUMBER(AB486),AB486,0)</f>
        <v>#VALUE!</v>
      </c>
      <c r="AC487" s="67" t="e">
        <f>IF(AB487/G$500&lt;0.8,COUNT(V$3:V487)+1,1)</f>
        <v>#VALUE!</v>
      </c>
      <c r="AD487" s="93" t="e">
        <f>IF('Standard Cost Estimate'!$AA487&lt;=MAX('Standard Cost Estimate'!$AC$3:$AC$499),"YES","NO")</f>
        <v>#VALUE!</v>
      </c>
      <c r="AE487" s="94" t="e">
        <f>IF(AND('Standard Cost Estimate'!$AD487="YES",ABS('Standard Cost Estimate'!$R487)&gt;0.2),"ANALYZE"," ")</f>
        <v>#VALUE!</v>
      </c>
      <c r="AF487" s="77"/>
    </row>
    <row r="488" spans="1:32" ht="15" thickBot="1" x14ac:dyDescent="0.4">
      <c r="A488" s="50" t="e">
        <f>Table1[[#This Row],[Item Line Number]]</f>
        <v>#VALUE!</v>
      </c>
      <c r="B488" s="50" t="e">
        <f>Table1[[#This Row],[Item Number]]</f>
        <v>#VALUE!</v>
      </c>
      <c r="C488" s="51" t="e">
        <f>Table1[[#This Row],[Item Description]]</f>
        <v>#VALUE!</v>
      </c>
      <c r="D488" s="50" t="e">
        <f>Table1[[#This Row],[Quantity]]</f>
        <v>#VALUE!</v>
      </c>
      <c r="E488" s="50" t="e">
        <f>Table1[[#This Row],[Units]]</f>
        <v>#VALUE!</v>
      </c>
      <c r="F488" s="52" t="e">
        <f>Table1[[#This Row],[Engineer''s Estimate (EE)]]</f>
        <v>#VALUE!</v>
      </c>
      <c r="G488" s="53" t="e">
        <f>'Standard Cost Estimate'!$D488*'Standard Cost Estimate'!$F488</f>
        <v>#VALUE!</v>
      </c>
      <c r="H488" s="54" t="e">
        <f>'Standard Cost Estimate'!$G488/G$500</f>
        <v>#VALUE!</v>
      </c>
      <c r="I488" s="52" t="e">
        <f>Table1[[#This Row],[Low Bidder 
or CM/GC]]</f>
        <v>#VALUE!</v>
      </c>
      <c r="J488" s="53" t="e">
        <f>'Standard Cost Estimate'!$I488*'Standard Cost Estimate'!$D488</f>
        <v>#VALUE!</v>
      </c>
      <c r="K488" s="55" t="e">
        <f>'Standard Cost Estimate'!$J488/J$500</f>
        <v>#VALUE!</v>
      </c>
      <c r="L488" s="52" t="e">
        <f>TRIMMEAN(Table1[[#This Row],[Low Bidder 
or CM/GC]:[Bidder 23]],2/COUNT(Table1[[#This Row],[Low Bidder 
or CM/GC]:[Bidder 23]]))</f>
        <v>#VALUE!</v>
      </c>
      <c r="M488" s="53" t="e">
        <f>IF('Standard Cost Estimate'!$D488=0,0,'Standard Cost Estimate'!$D488*'Standard Cost Estimate'!$L488)</f>
        <v>#VALUE!</v>
      </c>
      <c r="N488" s="54" t="e">
        <f>'Standard Cost Estimate'!$M488/M$500</f>
        <v>#VALUE!</v>
      </c>
      <c r="O488" s="78" t="e">
        <f>MIN(Table1[[#This Row],[Low Bidder 
or CM/GC]:[Bidder 23]])*D488</f>
        <v>#VALUE!</v>
      </c>
      <c r="P488" s="65" t="e">
        <f>Table2[[#This Row],[LB
Amount]]</f>
        <v>#VALUE!</v>
      </c>
      <c r="Q488" s="79" t="e">
        <f>MAX(Table1[[#This Row],[Low Bidder 
or CM/GC]:[Bidder 23]])*D488</f>
        <v>#VALUE!</v>
      </c>
      <c r="R488" s="33" t="e">
        <f>('Standard Cost Estimate'!$J488-'Standard Cost Estimate'!$G488)/'Standard Cost Estimate'!$G488</f>
        <v>#VALUE!</v>
      </c>
      <c r="S488" s="32" t="e">
        <f>('Standard Cost Estimate'!$J488-'Standard Cost Estimate'!$M488)/'Standard Cost Estimate'!$M488</f>
        <v>#VALUE!</v>
      </c>
      <c r="T488" s="31" t="e">
        <f>'Standard Cost Estimate'!$J488-'Standard Cost Estimate'!$G488</f>
        <v>#VALUE!</v>
      </c>
      <c r="U488" s="28" t="e">
        <f>RANK('Standard Cost Estimate'!$J488,'Standard Cost Estimate'!$J$3:$J$499)</f>
        <v>#VALUE!</v>
      </c>
      <c r="V488" s="34" t="e">
        <f>LARGE('Standard Cost Estimate'!$J$3:$J$499,COUNT(J$3:'Standard Cost Estimate'!$J488))+IF(ISNUMBER(V487),V487,0)</f>
        <v>#VALUE!</v>
      </c>
      <c r="W488" s="28" t="e">
        <f>IF(V488/J$500&lt;0.8,COUNT(V$3:V488)+1,1)</f>
        <v>#VALUE!</v>
      </c>
      <c r="X488" s="35" t="e">
        <f>IF('Standard Cost Estimate'!$U488&lt;=MAX('Standard Cost Estimate'!$W$3:$W$499),"YES","NO")</f>
        <v>#VALUE!</v>
      </c>
      <c r="Y488" s="36" t="e">
        <f>IF(AND('Standard Cost Estimate'!$X488="YES",OR('Standard Cost Estimate'!$R488&gt;0.2,'Standard Cost Estimate'!$R488&lt;-0.2)),"ANALYZE"," ")</f>
        <v>#VALUE!</v>
      </c>
      <c r="Z488" s="72" t="e">
        <f>IF(AND('Standard Cost Estimate'!$X488="YES",OR('Standard Cost Estimate'!$S488&gt;0.2,'Standard Cost Estimate'!$S488&lt;-0.2)),"ANALYZE"," ")</f>
        <v>#VALUE!</v>
      </c>
      <c r="AA488" s="67" t="e">
        <f>RANK('Standard Cost Estimate'!$G488,'Standard Cost Estimate'!$G$3:$G$499)</f>
        <v>#VALUE!</v>
      </c>
      <c r="AB488" s="68" t="e">
        <f>LARGE('Standard Cost Estimate'!$G$3:$G$499,COUNT(G$3:'Standard Cost Estimate'!$G488))+IF(ISNUMBER(AB487),AB487,0)</f>
        <v>#VALUE!</v>
      </c>
      <c r="AC488" s="67" t="e">
        <f>IF(AB488/G$500&lt;0.8,COUNT(V$3:V488)+1,1)</f>
        <v>#VALUE!</v>
      </c>
      <c r="AD488" s="93" t="e">
        <f>IF('Standard Cost Estimate'!$AA488&lt;=MAX('Standard Cost Estimate'!$AC$3:$AC$499),"YES","NO")</f>
        <v>#VALUE!</v>
      </c>
      <c r="AE488" s="94" t="e">
        <f>IF(AND('Standard Cost Estimate'!$AD488="YES",ABS('Standard Cost Estimate'!$R488)&gt;0.2),"ANALYZE"," ")</f>
        <v>#VALUE!</v>
      </c>
      <c r="AF488" s="77"/>
    </row>
    <row r="489" spans="1:32" ht="15" thickBot="1" x14ac:dyDescent="0.4">
      <c r="A489" s="50" t="e">
        <f>Table1[[#This Row],[Item Line Number]]</f>
        <v>#VALUE!</v>
      </c>
      <c r="B489" s="50" t="e">
        <f>Table1[[#This Row],[Item Number]]</f>
        <v>#VALUE!</v>
      </c>
      <c r="C489" s="51" t="e">
        <f>Table1[[#This Row],[Item Description]]</f>
        <v>#VALUE!</v>
      </c>
      <c r="D489" s="50" t="e">
        <f>Table1[[#This Row],[Quantity]]</f>
        <v>#VALUE!</v>
      </c>
      <c r="E489" s="50" t="e">
        <f>Table1[[#This Row],[Units]]</f>
        <v>#VALUE!</v>
      </c>
      <c r="F489" s="52" t="e">
        <f>Table1[[#This Row],[Engineer''s Estimate (EE)]]</f>
        <v>#VALUE!</v>
      </c>
      <c r="G489" s="53" t="e">
        <f>'Standard Cost Estimate'!$D489*'Standard Cost Estimate'!$F489</f>
        <v>#VALUE!</v>
      </c>
      <c r="H489" s="54" t="e">
        <f>'Standard Cost Estimate'!$G489/G$500</f>
        <v>#VALUE!</v>
      </c>
      <c r="I489" s="52" t="e">
        <f>Table1[[#This Row],[Low Bidder 
or CM/GC]]</f>
        <v>#VALUE!</v>
      </c>
      <c r="J489" s="53" t="e">
        <f>'Standard Cost Estimate'!$I489*'Standard Cost Estimate'!$D489</f>
        <v>#VALUE!</v>
      </c>
      <c r="K489" s="55" t="e">
        <f>'Standard Cost Estimate'!$J489/J$500</f>
        <v>#VALUE!</v>
      </c>
      <c r="L489" s="52" t="e">
        <f>TRIMMEAN(Table1[[#This Row],[Low Bidder 
or CM/GC]:[Bidder 23]],2/COUNT(Table1[[#This Row],[Low Bidder 
or CM/GC]:[Bidder 23]]))</f>
        <v>#VALUE!</v>
      </c>
      <c r="M489" s="53" t="e">
        <f>IF('Standard Cost Estimate'!$D489=0,0,'Standard Cost Estimate'!$D489*'Standard Cost Estimate'!$L489)</f>
        <v>#VALUE!</v>
      </c>
      <c r="N489" s="54" t="e">
        <f>'Standard Cost Estimate'!$M489/M$500</f>
        <v>#VALUE!</v>
      </c>
      <c r="O489" s="78" t="e">
        <f>MIN(Table1[[#This Row],[Low Bidder 
or CM/GC]:[Bidder 23]])*D489</f>
        <v>#VALUE!</v>
      </c>
      <c r="P489" s="65" t="e">
        <f>Table2[[#This Row],[LB
Amount]]</f>
        <v>#VALUE!</v>
      </c>
      <c r="Q489" s="79" t="e">
        <f>MAX(Table1[[#This Row],[Low Bidder 
or CM/GC]:[Bidder 23]])*D489</f>
        <v>#VALUE!</v>
      </c>
      <c r="R489" s="33" t="e">
        <f>('Standard Cost Estimate'!$J489-'Standard Cost Estimate'!$G489)/'Standard Cost Estimate'!$G489</f>
        <v>#VALUE!</v>
      </c>
      <c r="S489" s="32" t="e">
        <f>('Standard Cost Estimate'!$J489-'Standard Cost Estimate'!$M489)/'Standard Cost Estimate'!$M489</f>
        <v>#VALUE!</v>
      </c>
      <c r="T489" s="31" t="e">
        <f>'Standard Cost Estimate'!$J489-'Standard Cost Estimate'!$G489</f>
        <v>#VALUE!</v>
      </c>
      <c r="U489" s="28" t="e">
        <f>RANK('Standard Cost Estimate'!$J489,'Standard Cost Estimate'!$J$3:$J$499)</f>
        <v>#VALUE!</v>
      </c>
      <c r="V489" s="34" t="e">
        <f>LARGE('Standard Cost Estimate'!$J$3:$J$499,COUNT(J$3:'Standard Cost Estimate'!$J489))+IF(ISNUMBER(V488),V488,0)</f>
        <v>#VALUE!</v>
      </c>
      <c r="W489" s="28" t="e">
        <f>IF(V489/J$500&lt;0.8,COUNT(V$3:V489)+1,1)</f>
        <v>#VALUE!</v>
      </c>
      <c r="X489" s="35" t="e">
        <f>IF('Standard Cost Estimate'!$U489&lt;=MAX('Standard Cost Estimate'!$W$3:$W$499),"YES","NO")</f>
        <v>#VALUE!</v>
      </c>
      <c r="Y489" s="36" t="e">
        <f>IF(AND('Standard Cost Estimate'!$X489="YES",OR('Standard Cost Estimate'!$R489&gt;0.2,'Standard Cost Estimate'!$R489&lt;-0.2)),"ANALYZE"," ")</f>
        <v>#VALUE!</v>
      </c>
      <c r="Z489" s="72" t="e">
        <f>IF(AND('Standard Cost Estimate'!$X489="YES",OR('Standard Cost Estimate'!$S489&gt;0.2,'Standard Cost Estimate'!$S489&lt;-0.2)),"ANALYZE"," ")</f>
        <v>#VALUE!</v>
      </c>
      <c r="AA489" s="67" t="e">
        <f>RANK('Standard Cost Estimate'!$G489,'Standard Cost Estimate'!$G$3:$G$499)</f>
        <v>#VALUE!</v>
      </c>
      <c r="AB489" s="68" t="e">
        <f>LARGE('Standard Cost Estimate'!$G$3:$G$499,COUNT(G$3:'Standard Cost Estimate'!$G489))+IF(ISNUMBER(AB488),AB488,0)</f>
        <v>#VALUE!</v>
      </c>
      <c r="AC489" s="67" t="e">
        <f>IF(AB489/G$500&lt;0.8,COUNT(V$3:V489)+1,1)</f>
        <v>#VALUE!</v>
      </c>
      <c r="AD489" s="93" t="e">
        <f>IF('Standard Cost Estimate'!$AA489&lt;=MAX('Standard Cost Estimate'!$AC$3:$AC$499),"YES","NO")</f>
        <v>#VALUE!</v>
      </c>
      <c r="AE489" s="94" t="e">
        <f>IF(AND('Standard Cost Estimate'!$AD489="YES",ABS('Standard Cost Estimate'!$R489)&gt;0.2),"ANALYZE"," ")</f>
        <v>#VALUE!</v>
      </c>
      <c r="AF489" s="77"/>
    </row>
    <row r="490" spans="1:32" ht="15" thickBot="1" x14ac:dyDescent="0.4">
      <c r="A490" s="50" t="e">
        <f>Table1[[#This Row],[Item Line Number]]</f>
        <v>#VALUE!</v>
      </c>
      <c r="B490" s="50" t="e">
        <f>Table1[[#This Row],[Item Number]]</f>
        <v>#VALUE!</v>
      </c>
      <c r="C490" s="51" t="e">
        <f>Table1[[#This Row],[Item Description]]</f>
        <v>#VALUE!</v>
      </c>
      <c r="D490" s="50" t="e">
        <f>Table1[[#This Row],[Quantity]]</f>
        <v>#VALUE!</v>
      </c>
      <c r="E490" s="50" t="e">
        <f>Table1[[#This Row],[Units]]</f>
        <v>#VALUE!</v>
      </c>
      <c r="F490" s="52" t="e">
        <f>Table1[[#This Row],[Engineer''s Estimate (EE)]]</f>
        <v>#VALUE!</v>
      </c>
      <c r="G490" s="53" t="e">
        <f>'Standard Cost Estimate'!$D490*'Standard Cost Estimate'!$F490</f>
        <v>#VALUE!</v>
      </c>
      <c r="H490" s="54" t="e">
        <f>'Standard Cost Estimate'!$G490/G$500</f>
        <v>#VALUE!</v>
      </c>
      <c r="I490" s="52" t="e">
        <f>Table1[[#This Row],[Low Bidder 
or CM/GC]]</f>
        <v>#VALUE!</v>
      </c>
      <c r="J490" s="53" t="e">
        <f>'Standard Cost Estimate'!$I490*'Standard Cost Estimate'!$D490</f>
        <v>#VALUE!</v>
      </c>
      <c r="K490" s="55" t="e">
        <f>'Standard Cost Estimate'!$J490/J$500</f>
        <v>#VALUE!</v>
      </c>
      <c r="L490" s="52" t="e">
        <f>TRIMMEAN(Table1[[#This Row],[Low Bidder 
or CM/GC]:[Bidder 23]],2/COUNT(Table1[[#This Row],[Low Bidder 
or CM/GC]:[Bidder 23]]))</f>
        <v>#VALUE!</v>
      </c>
      <c r="M490" s="53" t="e">
        <f>IF('Standard Cost Estimate'!$D490=0,0,'Standard Cost Estimate'!$D490*'Standard Cost Estimate'!$L490)</f>
        <v>#VALUE!</v>
      </c>
      <c r="N490" s="54" t="e">
        <f>'Standard Cost Estimate'!$M490/M$500</f>
        <v>#VALUE!</v>
      </c>
      <c r="O490" s="78" t="e">
        <f>MIN(Table1[[#This Row],[Low Bidder 
or CM/GC]:[Bidder 23]])*D490</f>
        <v>#VALUE!</v>
      </c>
      <c r="P490" s="65" t="e">
        <f>Table2[[#This Row],[LB
Amount]]</f>
        <v>#VALUE!</v>
      </c>
      <c r="Q490" s="79" t="e">
        <f>MAX(Table1[[#This Row],[Low Bidder 
or CM/GC]:[Bidder 23]])*D490</f>
        <v>#VALUE!</v>
      </c>
      <c r="R490" s="33" t="e">
        <f>('Standard Cost Estimate'!$J490-'Standard Cost Estimate'!$G490)/'Standard Cost Estimate'!$G490</f>
        <v>#VALUE!</v>
      </c>
      <c r="S490" s="32" t="e">
        <f>('Standard Cost Estimate'!$J490-'Standard Cost Estimate'!$M490)/'Standard Cost Estimate'!$M490</f>
        <v>#VALUE!</v>
      </c>
      <c r="T490" s="31" t="e">
        <f>'Standard Cost Estimate'!$J490-'Standard Cost Estimate'!$G490</f>
        <v>#VALUE!</v>
      </c>
      <c r="U490" s="28" t="e">
        <f>RANK('Standard Cost Estimate'!$J490,'Standard Cost Estimate'!$J$3:$J$499)</f>
        <v>#VALUE!</v>
      </c>
      <c r="V490" s="34" t="e">
        <f>LARGE('Standard Cost Estimate'!$J$3:$J$499,COUNT(J$3:'Standard Cost Estimate'!$J490))+IF(ISNUMBER(V489),V489,0)</f>
        <v>#VALUE!</v>
      </c>
      <c r="W490" s="28" t="e">
        <f>IF(V490/J$500&lt;0.8,COUNT(V$3:V490)+1,1)</f>
        <v>#VALUE!</v>
      </c>
      <c r="X490" s="35" t="e">
        <f>IF('Standard Cost Estimate'!$U490&lt;=MAX('Standard Cost Estimate'!$W$3:$W$499),"YES","NO")</f>
        <v>#VALUE!</v>
      </c>
      <c r="Y490" s="36" t="e">
        <f>IF(AND('Standard Cost Estimate'!$X490="YES",OR('Standard Cost Estimate'!$R490&gt;0.2,'Standard Cost Estimate'!$R490&lt;-0.2)),"ANALYZE"," ")</f>
        <v>#VALUE!</v>
      </c>
      <c r="Z490" s="72" t="e">
        <f>IF(AND('Standard Cost Estimate'!$X490="YES",OR('Standard Cost Estimate'!$S490&gt;0.2,'Standard Cost Estimate'!$S490&lt;-0.2)),"ANALYZE"," ")</f>
        <v>#VALUE!</v>
      </c>
      <c r="AA490" s="67" t="e">
        <f>RANK('Standard Cost Estimate'!$G490,'Standard Cost Estimate'!$G$3:$G$499)</f>
        <v>#VALUE!</v>
      </c>
      <c r="AB490" s="68" t="e">
        <f>LARGE('Standard Cost Estimate'!$G$3:$G$499,COUNT(G$3:'Standard Cost Estimate'!$G490))+IF(ISNUMBER(AB489),AB489,0)</f>
        <v>#VALUE!</v>
      </c>
      <c r="AC490" s="67" t="e">
        <f>IF(AB490/G$500&lt;0.8,COUNT(V$3:V490)+1,1)</f>
        <v>#VALUE!</v>
      </c>
      <c r="AD490" s="93" t="e">
        <f>IF('Standard Cost Estimate'!$AA490&lt;=MAX('Standard Cost Estimate'!$AC$3:$AC$499),"YES","NO")</f>
        <v>#VALUE!</v>
      </c>
      <c r="AE490" s="94" t="e">
        <f>IF(AND('Standard Cost Estimate'!$AD490="YES",ABS('Standard Cost Estimate'!$R490)&gt;0.2),"ANALYZE"," ")</f>
        <v>#VALUE!</v>
      </c>
      <c r="AF490" s="77"/>
    </row>
    <row r="491" spans="1:32" ht="15" thickBot="1" x14ac:dyDescent="0.4">
      <c r="A491" s="50" t="e">
        <f>Table1[[#This Row],[Item Line Number]]</f>
        <v>#VALUE!</v>
      </c>
      <c r="B491" s="50" t="e">
        <f>Table1[[#This Row],[Item Number]]</f>
        <v>#VALUE!</v>
      </c>
      <c r="C491" s="51" t="e">
        <f>Table1[[#This Row],[Item Description]]</f>
        <v>#VALUE!</v>
      </c>
      <c r="D491" s="50" t="e">
        <f>Table1[[#This Row],[Quantity]]</f>
        <v>#VALUE!</v>
      </c>
      <c r="E491" s="50" t="e">
        <f>Table1[[#This Row],[Units]]</f>
        <v>#VALUE!</v>
      </c>
      <c r="F491" s="52" t="e">
        <f>Table1[[#This Row],[Engineer''s Estimate (EE)]]</f>
        <v>#VALUE!</v>
      </c>
      <c r="G491" s="53" t="e">
        <f>'Standard Cost Estimate'!$D491*'Standard Cost Estimate'!$F491</f>
        <v>#VALUE!</v>
      </c>
      <c r="H491" s="54" t="e">
        <f>'Standard Cost Estimate'!$G491/G$500</f>
        <v>#VALUE!</v>
      </c>
      <c r="I491" s="52" t="e">
        <f>Table1[[#This Row],[Low Bidder 
or CM/GC]]</f>
        <v>#VALUE!</v>
      </c>
      <c r="J491" s="53" t="e">
        <f>'Standard Cost Estimate'!$I491*'Standard Cost Estimate'!$D491</f>
        <v>#VALUE!</v>
      </c>
      <c r="K491" s="55" t="e">
        <f>'Standard Cost Estimate'!$J491/J$500</f>
        <v>#VALUE!</v>
      </c>
      <c r="L491" s="52" t="e">
        <f>TRIMMEAN(Table1[[#This Row],[Low Bidder 
or CM/GC]:[Bidder 23]],2/COUNT(Table1[[#This Row],[Low Bidder 
or CM/GC]:[Bidder 23]]))</f>
        <v>#VALUE!</v>
      </c>
      <c r="M491" s="53" t="e">
        <f>IF('Standard Cost Estimate'!$D491=0,0,'Standard Cost Estimate'!$D491*'Standard Cost Estimate'!$L491)</f>
        <v>#VALUE!</v>
      </c>
      <c r="N491" s="54" t="e">
        <f>'Standard Cost Estimate'!$M491/M$500</f>
        <v>#VALUE!</v>
      </c>
      <c r="O491" s="78" t="e">
        <f>MIN(Table1[[#This Row],[Low Bidder 
or CM/GC]:[Bidder 23]])*D491</f>
        <v>#VALUE!</v>
      </c>
      <c r="P491" s="65" t="e">
        <f>Table2[[#This Row],[LB
Amount]]</f>
        <v>#VALUE!</v>
      </c>
      <c r="Q491" s="79" t="e">
        <f>MAX(Table1[[#This Row],[Low Bidder 
or CM/GC]:[Bidder 23]])*D491</f>
        <v>#VALUE!</v>
      </c>
      <c r="R491" s="33" t="e">
        <f>('Standard Cost Estimate'!$J491-'Standard Cost Estimate'!$G491)/'Standard Cost Estimate'!$G491</f>
        <v>#VALUE!</v>
      </c>
      <c r="S491" s="32" t="e">
        <f>('Standard Cost Estimate'!$J491-'Standard Cost Estimate'!$M491)/'Standard Cost Estimate'!$M491</f>
        <v>#VALUE!</v>
      </c>
      <c r="T491" s="31" t="e">
        <f>'Standard Cost Estimate'!$J491-'Standard Cost Estimate'!$G491</f>
        <v>#VALUE!</v>
      </c>
      <c r="U491" s="28" t="e">
        <f>RANK('Standard Cost Estimate'!$J491,'Standard Cost Estimate'!$J$3:$J$499)</f>
        <v>#VALUE!</v>
      </c>
      <c r="V491" s="34" t="e">
        <f>LARGE('Standard Cost Estimate'!$J$3:$J$499,COUNT(J$3:'Standard Cost Estimate'!$J491))+IF(ISNUMBER(V490),V490,0)</f>
        <v>#VALUE!</v>
      </c>
      <c r="W491" s="28" t="e">
        <f>IF(V491/J$500&lt;0.8,COUNT(V$3:V491)+1,1)</f>
        <v>#VALUE!</v>
      </c>
      <c r="X491" s="35" t="e">
        <f>IF('Standard Cost Estimate'!$U491&lt;=MAX('Standard Cost Estimate'!$W$3:$W$499),"YES","NO")</f>
        <v>#VALUE!</v>
      </c>
      <c r="Y491" s="36" t="e">
        <f>IF(AND('Standard Cost Estimate'!$X491="YES",OR('Standard Cost Estimate'!$R491&gt;0.2,'Standard Cost Estimate'!$R491&lt;-0.2)),"ANALYZE"," ")</f>
        <v>#VALUE!</v>
      </c>
      <c r="Z491" s="72" t="e">
        <f>IF(AND('Standard Cost Estimate'!$X491="YES",OR('Standard Cost Estimate'!$S491&gt;0.2,'Standard Cost Estimate'!$S491&lt;-0.2)),"ANALYZE"," ")</f>
        <v>#VALUE!</v>
      </c>
      <c r="AA491" s="67" t="e">
        <f>RANK('Standard Cost Estimate'!$G491,'Standard Cost Estimate'!$G$3:$G$499)</f>
        <v>#VALUE!</v>
      </c>
      <c r="AB491" s="68" t="e">
        <f>LARGE('Standard Cost Estimate'!$G$3:$G$499,COUNT(G$3:'Standard Cost Estimate'!$G491))+IF(ISNUMBER(AB490),AB490,0)</f>
        <v>#VALUE!</v>
      </c>
      <c r="AC491" s="67" t="e">
        <f>IF(AB491/G$500&lt;0.8,COUNT(V$3:V491)+1,1)</f>
        <v>#VALUE!</v>
      </c>
      <c r="AD491" s="93" t="e">
        <f>IF('Standard Cost Estimate'!$AA491&lt;=MAX('Standard Cost Estimate'!$AC$3:$AC$499),"YES","NO")</f>
        <v>#VALUE!</v>
      </c>
      <c r="AE491" s="94" t="e">
        <f>IF(AND('Standard Cost Estimate'!$AD491="YES",ABS('Standard Cost Estimate'!$R491)&gt;0.2),"ANALYZE"," ")</f>
        <v>#VALUE!</v>
      </c>
      <c r="AF491" s="77"/>
    </row>
    <row r="492" spans="1:32" ht="15" thickBot="1" x14ac:dyDescent="0.4">
      <c r="A492" s="50" t="e">
        <f>Table1[[#This Row],[Item Line Number]]</f>
        <v>#VALUE!</v>
      </c>
      <c r="B492" s="50" t="e">
        <f>Table1[[#This Row],[Item Number]]</f>
        <v>#VALUE!</v>
      </c>
      <c r="C492" s="51" t="e">
        <f>Table1[[#This Row],[Item Description]]</f>
        <v>#VALUE!</v>
      </c>
      <c r="D492" s="50" t="e">
        <f>Table1[[#This Row],[Quantity]]</f>
        <v>#VALUE!</v>
      </c>
      <c r="E492" s="50" t="e">
        <f>Table1[[#This Row],[Units]]</f>
        <v>#VALUE!</v>
      </c>
      <c r="F492" s="52" t="e">
        <f>Table1[[#This Row],[Engineer''s Estimate (EE)]]</f>
        <v>#VALUE!</v>
      </c>
      <c r="G492" s="53" t="e">
        <f>'Standard Cost Estimate'!$D492*'Standard Cost Estimate'!$F492</f>
        <v>#VALUE!</v>
      </c>
      <c r="H492" s="54" t="e">
        <f>'Standard Cost Estimate'!$G492/G$500</f>
        <v>#VALUE!</v>
      </c>
      <c r="I492" s="52" t="e">
        <f>Table1[[#This Row],[Low Bidder 
or CM/GC]]</f>
        <v>#VALUE!</v>
      </c>
      <c r="J492" s="53" t="e">
        <f>'Standard Cost Estimate'!$I492*'Standard Cost Estimate'!$D492</f>
        <v>#VALUE!</v>
      </c>
      <c r="K492" s="55" t="e">
        <f>'Standard Cost Estimate'!$J492/J$500</f>
        <v>#VALUE!</v>
      </c>
      <c r="L492" s="52" t="e">
        <f>TRIMMEAN(Table1[[#This Row],[Low Bidder 
or CM/GC]:[Bidder 23]],2/COUNT(Table1[[#This Row],[Low Bidder 
or CM/GC]:[Bidder 23]]))</f>
        <v>#VALUE!</v>
      </c>
      <c r="M492" s="53" t="e">
        <f>IF('Standard Cost Estimate'!$D492=0,0,'Standard Cost Estimate'!$D492*'Standard Cost Estimate'!$L492)</f>
        <v>#VALUE!</v>
      </c>
      <c r="N492" s="54" t="e">
        <f>'Standard Cost Estimate'!$M492/M$500</f>
        <v>#VALUE!</v>
      </c>
      <c r="O492" s="78" t="e">
        <f>MIN(Table1[[#This Row],[Low Bidder 
or CM/GC]:[Bidder 23]])*D492</f>
        <v>#VALUE!</v>
      </c>
      <c r="P492" s="65" t="e">
        <f>Table2[[#This Row],[LB
Amount]]</f>
        <v>#VALUE!</v>
      </c>
      <c r="Q492" s="79" t="e">
        <f>MAX(Table1[[#This Row],[Low Bidder 
or CM/GC]:[Bidder 23]])*D492</f>
        <v>#VALUE!</v>
      </c>
      <c r="R492" s="33" t="e">
        <f>('Standard Cost Estimate'!$J492-'Standard Cost Estimate'!$G492)/'Standard Cost Estimate'!$G492</f>
        <v>#VALUE!</v>
      </c>
      <c r="S492" s="32" t="e">
        <f>('Standard Cost Estimate'!$J492-'Standard Cost Estimate'!$M492)/'Standard Cost Estimate'!$M492</f>
        <v>#VALUE!</v>
      </c>
      <c r="T492" s="31" t="e">
        <f>'Standard Cost Estimate'!$J492-'Standard Cost Estimate'!$G492</f>
        <v>#VALUE!</v>
      </c>
      <c r="U492" s="28" t="e">
        <f>RANK('Standard Cost Estimate'!$J492,'Standard Cost Estimate'!$J$3:$J$499)</f>
        <v>#VALUE!</v>
      </c>
      <c r="V492" s="34" t="e">
        <f>LARGE('Standard Cost Estimate'!$J$3:$J$499,COUNT(J$3:'Standard Cost Estimate'!$J492))+IF(ISNUMBER(V491),V491,0)</f>
        <v>#VALUE!</v>
      </c>
      <c r="W492" s="28" t="e">
        <f>IF(V492/J$500&lt;0.8,COUNT(V$3:V492)+1,1)</f>
        <v>#VALUE!</v>
      </c>
      <c r="X492" s="35" t="e">
        <f>IF('Standard Cost Estimate'!$U492&lt;=MAX('Standard Cost Estimate'!$W$3:$W$499),"YES","NO")</f>
        <v>#VALUE!</v>
      </c>
      <c r="Y492" s="36" t="e">
        <f>IF(AND('Standard Cost Estimate'!$X492="YES",OR('Standard Cost Estimate'!$R492&gt;0.2,'Standard Cost Estimate'!$R492&lt;-0.2)),"ANALYZE"," ")</f>
        <v>#VALUE!</v>
      </c>
      <c r="Z492" s="72" t="e">
        <f>IF(AND('Standard Cost Estimate'!$X492="YES",OR('Standard Cost Estimate'!$S492&gt;0.2,'Standard Cost Estimate'!$S492&lt;-0.2)),"ANALYZE"," ")</f>
        <v>#VALUE!</v>
      </c>
      <c r="AA492" s="67" t="e">
        <f>RANK('Standard Cost Estimate'!$G492,'Standard Cost Estimate'!$G$3:$G$499)</f>
        <v>#VALUE!</v>
      </c>
      <c r="AB492" s="68" t="e">
        <f>LARGE('Standard Cost Estimate'!$G$3:$G$499,COUNT(G$3:'Standard Cost Estimate'!$G492))+IF(ISNUMBER(AB491),AB491,0)</f>
        <v>#VALUE!</v>
      </c>
      <c r="AC492" s="67" t="e">
        <f>IF(AB492/G$500&lt;0.8,COUNT(V$3:V492)+1,1)</f>
        <v>#VALUE!</v>
      </c>
      <c r="AD492" s="93" t="e">
        <f>IF('Standard Cost Estimate'!$AA492&lt;=MAX('Standard Cost Estimate'!$AC$3:$AC$499),"YES","NO")</f>
        <v>#VALUE!</v>
      </c>
      <c r="AE492" s="94" t="e">
        <f>IF(AND('Standard Cost Estimate'!$AD492="YES",ABS('Standard Cost Estimate'!$R492)&gt;0.2),"ANALYZE"," ")</f>
        <v>#VALUE!</v>
      </c>
      <c r="AF492" s="77"/>
    </row>
    <row r="493" spans="1:32" ht="15" thickBot="1" x14ac:dyDescent="0.4">
      <c r="A493" s="50" t="e">
        <f>Table1[[#This Row],[Item Line Number]]</f>
        <v>#VALUE!</v>
      </c>
      <c r="B493" s="50" t="e">
        <f>Table1[[#This Row],[Item Number]]</f>
        <v>#VALUE!</v>
      </c>
      <c r="C493" s="51" t="e">
        <f>Table1[[#This Row],[Item Description]]</f>
        <v>#VALUE!</v>
      </c>
      <c r="D493" s="50" t="e">
        <f>Table1[[#This Row],[Quantity]]</f>
        <v>#VALUE!</v>
      </c>
      <c r="E493" s="50" t="e">
        <f>Table1[[#This Row],[Units]]</f>
        <v>#VALUE!</v>
      </c>
      <c r="F493" s="52" t="e">
        <f>Table1[[#This Row],[Engineer''s Estimate (EE)]]</f>
        <v>#VALUE!</v>
      </c>
      <c r="G493" s="53" t="e">
        <f>'Standard Cost Estimate'!$D493*'Standard Cost Estimate'!$F493</f>
        <v>#VALUE!</v>
      </c>
      <c r="H493" s="54" t="e">
        <f>'Standard Cost Estimate'!$G493/G$500</f>
        <v>#VALUE!</v>
      </c>
      <c r="I493" s="52" t="e">
        <f>Table1[[#This Row],[Low Bidder 
or CM/GC]]</f>
        <v>#VALUE!</v>
      </c>
      <c r="J493" s="53" t="e">
        <f>'Standard Cost Estimate'!$I493*'Standard Cost Estimate'!$D493</f>
        <v>#VALUE!</v>
      </c>
      <c r="K493" s="55" t="e">
        <f>'Standard Cost Estimate'!$J493/J$500</f>
        <v>#VALUE!</v>
      </c>
      <c r="L493" s="52" t="e">
        <f>TRIMMEAN(Table1[[#This Row],[Low Bidder 
or CM/GC]:[Bidder 23]],2/COUNT(Table1[[#This Row],[Low Bidder 
or CM/GC]:[Bidder 23]]))</f>
        <v>#VALUE!</v>
      </c>
      <c r="M493" s="53" t="e">
        <f>IF('Standard Cost Estimate'!$D493=0,0,'Standard Cost Estimate'!$D493*'Standard Cost Estimate'!$L493)</f>
        <v>#VALUE!</v>
      </c>
      <c r="N493" s="54" t="e">
        <f>'Standard Cost Estimate'!$M493/M$500</f>
        <v>#VALUE!</v>
      </c>
      <c r="O493" s="78" t="e">
        <f>MIN(Table1[[#This Row],[Low Bidder 
or CM/GC]:[Bidder 23]])*D493</f>
        <v>#VALUE!</v>
      </c>
      <c r="P493" s="65" t="e">
        <f>Table2[[#This Row],[LB
Amount]]</f>
        <v>#VALUE!</v>
      </c>
      <c r="Q493" s="79" t="e">
        <f>MAX(Table1[[#This Row],[Low Bidder 
or CM/GC]:[Bidder 23]])*D493</f>
        <v>#VALUE!</v>
      </c>
      <c r="R493" s="33" t="e">
        <f>('Standard Cost Estimate'!$J493-'Standard Cost Estimate'!$G493)/'Standard Cost Estimate'!$G493</f>
        <v>#VALUE!</v>
      </c>
      <c r="S493" s="32" t="e">
        <f>('Standard Cost Estimate'!$J493-'Standard Cost Estimate'!$M493)/'Standard Cost Estimate'!$M493</f>
        <v>#VALUE!</v>
      </c>
      <c r="T493" s="31" t="e">
        <f>'Standard Cost Estimate'!$J493-'Standard Cost Estimate'!$G493</f>
        <v>#VALUE!</v>
      </c>
      <c r="U493" s="28" t="e">
        <f>RANK('Standard Cost Estimate'!$J493,'Standard Cost Estimate'!$J$3:$J$499)</f>
        <v>#VALUE!</v>
      </c>
      <c r="V493" s="34" t="e">
        <f>LARGE('Standard Cost Estimate'!$J$3:$J$499,COUNT(J$3:'Standard Cost Estimate'!$J493))+IF(ISNUMBER(V492),V492,0)</f>
        <v>#VALUE!</v>
      </c>
      <c r="W493" s="28" t="e">
        <f>IF(V493/J$500&lt;0.8,COUNT(V$3:V493)+1,1)</f>
        <v>#VALUE!</v>
      </c>
      <c r="X493" s="35" t="e">
        <f>IF('Standard Cost Estimate'!$U493&lt;=MAX('Standard Cost Estimate'!$W$3:$W$499),"YES","NO")</f>
        <v>#VALUE!</v>
      </c>
      <c r="Y493" s="36" t="e">
        <f>IF(AND('Standard Cost Estimate'!$X493="YES",OR('Standard Cost Estimate'!$R493&gt;0.2,'Standard Cost Estimate'!$R493&lt;-0.2)),"ANALYZE"," ")</f>
        <v>#VALUE!</v>
      </c>
      <c r="Z493" s="72" t="e">
        <f>IF(AND('Standard Cost Estimate'!$X493="YES",OR('Standard Cost Estimate'!$S493&gt;0.2,'Standard Cost Estimate'!$S493&lt;-0.2)),"ANALYZE"," ")</f>
        <v>#VALUE!</v>
      </c>
      <c r="AA493" s="67" t="e">
        <f>RANK('Standard Cost Estimate'!$G493,'Standard Cost Estimate'!$G$3:$G$499)</f>
        <v>#VALUE!</v>
      </c>
      <c r="AB493" s="68" t="e">
        <f>LARGE('Standard Cost Estimate'!$G$3:$G$499,COUNT(G$3:'Standard Cost Estimate'!$G493))+IF(ISNUMBER(AB492),AB492,0)</f>
        <v>#VALUE!</v>
      </c>
      <c r="AC493" s="67" t="e">
        <f>IF(AB493/G$500&lt;0.8,COUNT(V$3:V493)+1,1)</f>
        <v>#VALUE!</v>
      </c>
      <c r="AD493" s="93" t="e">
        <f>IF('Standard Cost Estimate'!$AA493&lt;=MAX('Standard Cost Estimate'!$AC$3:$AC$499),"YES","NO")</f>
        <v>#VALUE!</v>
      </c>
      <c r="AE493" s="94" t="e">
        <f>IF(AND('Standard Cost Estimate'!$AD493="YES",ABS('Standard Cost Estimate'!$R493)&gt;0.2),"ANALYZE"," ")</f>
        <v>#VALUE!</v>
      </c>
      <c r="AF493" s="77"/>
    </row>
    <row r="494" spans="1:32" ht="15" thickBot="1" x14ac:dyDescent="0.4">
      <c r="A494" s="50" t="e">
        <f>Table1[[#This Row],[Item Line Number]]</f>
        <v>#VALUE!</v>
      </c>
      <c r="B494" s="50" t="e">
        <f>Table1[[#This Row],[Item Number]]</f>
        <v>#VALUE!</v>
      </c>
      <c r="C494" s="51" t="e">
        <f>Table1[[#This Row],[Item Description]]</f>
        <v>#VALUE!</v>
      </c>
      <c r="D494" s="50" t="e">
        <f>Table1[[#This Row],[Quantity]]</f>
        <v>#VALUE!</v>
      </c>
      <c r="E494" s="50" t="e">
        <f>Table1[[#This Row],[Units]]</f>
        <v>#VALUE!</v>
      </c>
      <c r="F494" s="52" t="e">
        <f>Table1[[#This Row],[Engineer''s Estimate (EE)]]</f>
        <v>#VALUE!</v>
      </c>
      <c r="G494" s="53" t="e">
        <f>'Standard Cost Estimate'!$D494*'Standard Cost Estimate'!$F494</f>
        <v>#VALUE!</v>
      </c>
      <c r="H494" s="54" t="e">
        <f>'Standard Cost Estimate'!$G494/G$500</f>
        <v>#VALUE!</v>
      </c>
      <c r="I494" s="52" t="e">
        <f>Table1[[#This Row],[Low Bidder 
or CM/GC]]</f>
        <v>#VALUE!</v>
      </c>
      <c r="J494" s="53" t="e">
        <f>'Standard Cost Estimate'!$I494*'Standard Cost Estimate'!$D494</f>
        <v>#VALUE!</v>
      </c>
      <c r="K494" s="55" t="e">
        <f>'Standard Cost Estimate'!$J494/J$500</f>
        <v>#VALUE!</v>
      </c>
      <c r="L494" s="52" t="e">
        <f>TRIMMEAN(Table1[[#This Row],[Low Bidder 
or CM/GC]:[Bidder 23]],2/COUNT(Table1[[#This Row],[Low Bidder 
or CM/GC]:[Bidder 23]]))</f>
        <v>#VALUE!</v>
      </c>
      <c r="M494" s="53" t="e">
        <f>IF('Standard Cost Estimate'!$D494=0,0,'Standard Cost Estimate'!$D494*'Standard Cost Estimate'!$L494)</f>
        <v>#VALUE!</v>
      </c>
      <c r="N494" s="54" t="e">
        <f>'Standard Cost Estimate'!$M494/M$500</f>
        <v>#VALUE!</v>
      </c>
      <c r="O494" s="78" t="e">
        <f>MIN(Table1[[#This Row],[Low Bidder 
or CM/GC]:[Bidder 23]])*D494</f>
        <v>#VALUE!</v>
      </c>
      <c r="P494" s="65" t="e">
        <f>Table2[[#This Row],[LB
Amount]]</f>
        <v>#VALUE!</v>
      </c>
      <c r="Q494" s="79" t="e">
        <f>MAX(Table1[[#This Row],[Low Bidder 
or CM/GC]:[Bidder 23]])*D494</f>
        <v>#VALUE!</v>
      </c>
      <c r="R494" s="33" t="e">
        <f>('Standard Cost Estimate'!$J494-'Standard Cost Estimate'!$G494)/'Standard Cost Estimate'!$G494</f>
        <v>#VALUE!</v>
      </c>
      <c r="S494" s="32" t="e">
        <f>('Standard Cost Estimate'!$J494-'Standard Cost Estimate'!$M494)/'Standard Cost Estimate'!$M494</f>
        <v>#VALUE!</v>
      </c>
      <c r="T494" s="31" t="e">
        <f>'Standard Cost Estimate'!$J494-'Standard Cost Estimate'!$G494</f>
        <v>#VALUE!</v>
      </c>
      <c r="U494" s="28" t="e">
        <f>RANK('Standard Cost Estimate'!$J494,'Standard Cost Estimate'!$J$3:$J$499)</f>
        <v>#VALUE!</v>
      </c>
      <c r="V494" s="34" t="e">
        <f>LARGE('Standard Cost Estimate'!$J$3:$J$499,COUNT(J$3:'Standard Cost Estimate'!$J494))+IF(ISNUMBER(V493),V493,0)</f>
        <v>#VALUE!</v>
      </c>
      <c r="W494" s="28" t="e">
        <f>IF(V494/J$500&lt;0.8,COUNT(V$3:V494)+1,1)</f>
        <v>#VALUE!</v>
      </c>
      <c r="X494" s="35" t="e">
        <f>IF('Standard Cost Estimate'!$U494&lt;=MAX('Standard Cost Estimate'!$W$3:$W$499),"YES","NO")</f>
        <v>#VALUE!</v>
      </c>
      <c r="Y494" s="36" t="e">
        <f>IF(AND('Standard Cost Estimate'!$X494="YES",OR('Standard Cost Estimate'!$R494&gt;0.2,'Standard Cost Estimate'!$R494&lt;-0.2)),"ANALYZE"," ")</f>
        <v>#VALUE!</v>
      </c>
      <c r="Z494" s="72" t="e">
        <f>IF(AND('Standard Cost Estimate'!$X494="YES",OR('Standard Cost Estimate'!$S494&gt;0.2,'Standard Cost Estimate'!$S494&lt;-0.2)),"ANALYZE"," ")</f>
        <v>#VALUE!</v>
      </c>
      <c r="AA494" s="67" t="e">
        <f>RANK('Standard Cost Estimate'!$G494,'Standard Cost Estimate'!$G$3:$G$499)</f>
        <v>#VALUE!</v>
      </c>
      <c r="AB494" s="68" t="e">
        <f>LARGE('Standard Cost Estimate'!$G$3:$G$499,COUNT(G$3:'Standard Cost Estimate'!$G494))+IF(ISNUMBER(AB493),AB493,0)</f>
        <v>#VALUE!</v>
      </c>
      <c r="AC494" s="67" t="e">
        <f>IF(AB494/G$500&lt;0.8,COUNT(V$3:V494)+1,1)</f>
        <v>#VALUE!</v>
      </c>
      <c r="AD494" s="93" t="e">
        <f>IF('Standard Cost Estimate'!$AA494&lt;=MAX('Standard Cost Estimate'!$AC$3:$AC$499),"YES","NO")</f>
        <v>#VALUE!</v>
      </c>
      <c r="AE494" s="94" t="e">
        <f>IF(AND('Standard Cost Estimate'!$AD494="YES",ABS('Standard Cost Estimate'!$R494)&gt;0.2),"ANALYZE"," ")</f>
        <v>#VALUE!</v>
      </c>
      <c r="AF494" s="77"/>
    </row>
    <row r="495" spans="1:32" ht="15" thickBot="1" x14ac:dyDescent="0.4">
      <c r="A495" s="50" t="e">
        <f>Table1[[#This Row],[Item Line Number]]</f>
        <v>#VALUE!</v>
      </c>
      <c r="B495" s="50" t="e">
        <f>Table1[[#This Row],[Item Number]]</f>
        <v>#VALUE!</v>
      </c>
      <c r="C495" s="51" t="e">
        <f>Table1[[#This Row],[Item Description]]</f>
        <v>#VALUE!</v>
      </c>
      <c r="D495" s="50" t="e">
        <f>Table1[[#This Row],[Quantity]]</f>
        <v>#VALUE!</v>
      </c>
      <c r="E495" s="50" t="e">
        <f>Table1[[#This Row],[Units]]</f>
        <v>#VALUE!</v>
      </c>
      <c r="F495" s="52" t="e">
        <f>Table1[[#This Row],[Engineer''s Estimate (EE)]]</f>
        <v>#VALUE!</v>
      </c>
      <c r="G495" s="53" t="e">
        <f>'Standard Cost Estimate'!$D495*'Standard Cost Estimate'!$F495</f>
        <v>#VALUE!</v>
      </c>
      <c r="H495" s="54" t="e">
        <f>'Standard Cost Estimate'!$G495/G$500</f>
        <v>#VALUE!</v>
      </c>
      <c r="I495" s="52" t="e">
        <f>Table1[[#This Row],[Low Bidder 
or CM/GC]]</f>
        <v>#VALUE!</v>
      </c>
      <c r="J495" s="53" t="e">
        <f>'Standard Cost Estimate'!$I495*'Standard Cost Estimate'!$D495</f>
        <v>#VALUE!</v>
      </c>
      <c r="K495" s="55" t="e">
        <f>'Standard Cost Estimate'!$J495/J$500</f>
        <v>#VALUE!</v>
      </c>
      <c r="L495" s="52" t="e">
        <f>TRIMMEAN(Table1[[#This Row],[Low Bidder 
or CM/GC]:[Bidder 23]],2/COUNT(Table1[[#This Row],[Low Bidder 
or CM/GC]:[Bidder 23]]))</f>
        <v>#VALUE!</v>
      </c>
      <c r="M495" s="53" t="e">
        <f>IF('Standard Cost Estimate'!$D495=0,0,'Standard Cost Estimate'!$D495*'Standard Cost Estimate'!$L495)</f>
        <v>#VALUE!</v>
      </c>
      <c r="N495" s="54" t="e">
        <f>'Standard Cost Estimate'!$M495/M$500</f>
        <v>#VALUE!</v>
      </c>
      <c r="O495" s="78" t="e">
        <f>MIN(Table1[[#This Row],[Low Bidder 
or CM/GC]:[Bidder 23]])*D495</f>
        <v>#VALUE!</v>
      </c>
      <c r="P495" s="65" t="e">
        <f>Table2[[#This Row],[LB
Amount]]</f>
        <v>#VALUE!</v>
      </c>
      <c r="Q495" s="79" t="e">
        <f>MAX(Table1[[#This Row],[Low Bidder 
or CM/GC]:[Bidder 23]])*D495</f>
        <v>#VALUE!</v>
      </c>
      <c r="R495" s="33" t="e">
        <f>('Standard Cost Estimate'!$J495-'Standard Cost Estimate'!$G495)/'Standard Cost Estimate'!$G495</f>
        <v>#VALUE!</v>
      </c>
      <c r="S495" s="32" t="e">
        <f>('Standard Cost Estimate'!$J495-'Standard Cost Estimate'!$M495)/'Standard Cost Estimate'!$M495</f>
        <v>#VALUE!</v>
      </c>
      <c r="T495" s="31" t="e">
        <f>'Standard Cost Estimate'!$J495-'Standard Cost Estimate'!$G495</f>
        <v>#VALUE!</v>
      </c>
      <c r="U495" s="28" t="e">
        <f>RANK('Standard Cost Estimate'!$J495,'Standard Cost Estimate'!$J$3:$J$499)</f>
        <v>#VALUE!</v>
      </c>
      <c r="V495" s="34" t="e">
        <f>LARGE('Standard Cost Estimate'!$J$3:$J$499,COUNT(J$3:'Standard Cost Estimate'!$J495))+IF(ISNUMBER(V494),V494,0)</f>
        <v>#VALUE!</v>
      </c>
      <c r="W495" s="28" t="e">
        <f>IF(V495/J$500&lt;0.8,COUNT(V$3:V495)+1,1)</f>
        <v>#VALUE!</v>
      </c>
      <c r="X495" s="35" t="e">
        <f>IF('Standard Cost Estimate'!$U495&lt;=MAX('Standard Cost Estimate'!$W$3:$W$499),"YES","NO")</f>
        <v>#VALUE!</v>
      </c>
      <c r="Y495" s="36" t="e">
        <f>IF(AND('Standard Cost Estimate'!$X495="YES",OR('Standard Cost Estimate'!$R495&gt;0.2,'Standard Cost Estimate'!$R495&lt;-0.2)),"ANALYZE"," ")</f>
        <v>#VALUE!</v>
      </c>
      <c r="Z495" s="72" t="e">
        <f>IF(AND('Standard Cost Estimate'!$X495="YES",OR('Standard Cost Estimate'!$S495&gt;0.2,'Standard Cost Estimate'!$S495&lt;-0.2)),"ANALYZE"," ")</f>
        <v>#VALUE!</v>
      </c>
      <c r="AA495" s="67" t="e">
        <f>RANK('Standard Cost Estimate'!$G495,'Standard Cost Estimate'!$G$3:$G$499)</f>
        <v>#VALUE!</v>
      </c>
      <c r="AB495" s="68" t="e">
        <f>LARGE('Standard Cost Estimate'!$G$3:$G$499,COUNT(G$3:'Standard Cost Estimate'!$G495))+IF(ISNUMBER(AB494),AB494,0)</f>
        <v>#VALUE!</v>
      </c>
      <c r="AC495" s="67" t="e">
        <f>IF(AB495/G$500&lt;0.8,COUNT(V$3:V495)+1,1)</f>
        <v>#VALUE!</v>
      </c>
      <c r="AD495" s="93" t="e">
        <f>IF('Standard Cost Estimate'!$AA495&lt;=MAX('Standard Cost Estimate'!$AC$3:$AC$499),"YES","NO")</f>
        <v>#VALUE!</v>
      </c>
      <c r="AE495" s="94" t="e">
        <f>IF(AND('Standard Cost Estimate'!$AD495="YES",ABS('Standard Cost Estimate'!$R495)&gt;0.2),"ANALYZE"," ")</f>
        <v>#VALUE!</v>
      </c>
      <c r="AF495" s="77"/>
    </row>
    <row r="496" spans="1:32" ht="15" thickBot="1" x14ac:dyDescent="0.4">
      <c r="A496" s="50" t="e">
        <f>Table1[[#This Row],[Item Line Number]]</f>
        <v>#VALUE!</v>
      </c>
      <c r="B496" s="50" t="e">
        <f>Table1[[#This Row],[Item Number]]</f>
        <v>#VALUE!</v>
      </c>
      <c r="C496" s="51" t="e">
        <f>Table1[[#This Row],[Item Description]]</f>
        <v>#VALUE!</v>
      </c>
      <c r="D496" s="50" t="e">
        <f>Table1[[#This Row],[Quantity]]</f>
        <v>#VALUE!</v>
      </c>
      <c r="E496" s="50" t="e">
        <f>Table1[[#This Row],[Units]]</f>
        <v>#VALUE!</v>
      </c>
      <c r="F496" s="52" t="e">
        <f>Table1[[#This Row],[Engineer''s Estimate (EE)]]</f>
        <v>#VALUE!</v>
      </c>
      <c r="G496" s="53" t="e">
        <f>'Standard Cost Estimate'!$D496*'Standard Cost Estimate'!$F496</f>
        <v>#VALUE!</v>
      </c>
      <c r="H496" s="54" t="e">
        <f>'Standard Cost Estimate'!$G496/G$500</f>
        <v>#VALUE!</v>
      </c>
      <c r="I496" s="52" t="e">
        <f>Table1[[#This Row],[Low Bidder 
or CM/GC]]</f>
        <v>#VALUE!</v>
      </c>
      <c r="J496" s="53" t="e">
        <f>'Standard Cost Estimate'!$I496*'Standard Cost Estimate'!$D496</f>
        <v>#VALUE!</v>
      </c>
      <c r="K496" s="55" t="e">
        <f>'Standard Cost Estimate'!$J496/J$500</f>
        <v>#VALUE!</v>
      </c>
      <c r="L496" s="52" t="e">
        <f>TRIMMEAN(Table1[[#This Row],[Low Bidder 
or CM/GC]:[Bidder 23]],2/COUNT(Table1[[#This Row],[Low Bidder 
or CM/GC]:[Bidder 23]]))</f>
        <v>#VALUE!</v>
      </c>
      <c r="M496" s="53" t="e">
        <f>IF('Standard Cost Estimate'!$D496=0,0,'Standard Cost Estimate'!$D496*'Standard Cost Estimate'!$L496)</f>
        <v>#VALUE!</v>
      </c>
      <c r="N496" s="54" t="e">
        <f>'Standard Cost Estimate'!$M496/M$500</f>
        <v>#VALUE!</v>
      </c>
      <c r="O496" s="78" t="e">
        <f>MIN(Table1[[#This Row],[Low Bidder 
or CM/GC]:[Bidder 23]])*D496</f>
        <v>#VALUE!</v>
      </c>
      <c r="P496" s="65" t="e">
        <f>Table2[[#This Row],[LB
Amount]]</f>
        <v>#VALUE!</v>
      </c>
      <c r="Q496" s="79" t="e">
        <f>MAX(Table1[[#This Row],[Low Bidder 
or CM/GC]:[Bidder 23]])*D496</f>
        <v>#VALUE!</v>
      </c>
      <c r="R496" s="33" t="e">
        <f>('Standard Cost Estimate'!$J496-'Standard Cost Estimate'!$G496)/'Standard Cost Estimate'!$G496</f>
        <v>#VALUE!</v>
      </c>
      <c r="S496" s="32" t="e">
        <f>('Standard Cost Estimate'!$J496-'Standard Cost Estimate'!$M496)/'Standard Cost Estimate'!$M496</f>
        <v>#VALUE!</v>
      </c>
      <c r="T496" s="31" t="e">
        <f>'Standard Cost Estimate'!$J496-'Standard Cost Estimate'!$G496</f>
        <v>#VALUE!</v>
      </c>
      <c r="U496" s="28" t="e">
        <f>RANK('Standard Cost Estimate'!$J496,'Standard Cost Estimate'!$J$3:$J$499)</f>
        <v>#VALUE!</v>
      </c>
      <c r="V496" s="34" t="e">
        <f>LARGE('Standard Cost Estimate'!$J$3:$J$499,COUNT(J$3:'Standard Cost Estimate'!$J496))+IF(ISNUMBER(V495),V495,0)</f>
        <v>#VALUE!</v>
      </c>
      <c r="W496" s="28" t="e">
        <f>IF(V496/J$500&lt;0.8,COUNT(V$3:V496)+1,1)</f>
        <v>#VALUE!</v>
      </c>
      <c r="X496" s="35" t="e">
        <f>IF('Standard Cost Estimate'!$U496&lt;=MAX('Standard Cost Estimate'!$W$3:$W$499),"YES","NO")</f>
        <v>#VALUE!</v>
      </c>
      <c r="Y496" s="36" t="e">
        <f>IF(AND('Standard Cost Estimate'!$X496="YES",OR('Standard Cost Estimate'!$R496&gt;0.2,'Standard Cost Estimate'!$R496&lt;-0.2)),"ANALYZE"," ")</f>
        <v>#VALUE!</v>
      </c>
      <c r="Z496" s="72" t="e">
        <f>IF(AND('Standard Cost Estimate'!$X496="YES",OR('Standard Cost Estimate'!$S496&gt;0.2,'Standard Cost Estimate'!$S496&lt;-0.2)),"ANALYZE"," ")</f>
        <v>#VALUE!</v>
      </c>
      <c r="AA496" s="67" t="e">
        <f>RANK('Standard Cost Estimate'!$G496,'Standard Cost Estimate'!$G$3:$G$499)</f>
        <v>#VALUE!</v>
      </c>
      <c r="AB496" s="68" t="e">
        <f>LARGE('Standard Cost Estimate'!$G$3:$G$499,COUNT(G$3:'Standard Cost Estimate'!$G496))+IF(ISNUMBER(AB495),AB495,0)</f>
        <v>#VALUE!</v>
      </c>
      <c r="AC496" s="67" t="e">
        <f>IF(AB496/G$500&lt;0.8,COUNT(V$3:V496)+1,1)</f>
        <v>#VALUE!</v>
      </c>
      <c r="AD496" s="93" t="e">
        <f>IF('Standard Cost Estimate'!$AA496&lt;=MAX('Standard Cost Estimate'!$AC$3:$AC$499),"YES","NO")</f>
        <v>#VALUE!</v>
      </c>
      <c r="AE496" s="94" t="e">
        <f>IF(AND('Standard Cost Estimate'!$AD496="YES",ABS('Standard Cost Estimate'!$R496)&gt;0.2),"ANALYZE"," ")</f>
        <v>#VALUE!</v>
      </c>
      <c r="AF496" s="77"/>
    </row>
    <row r="497" spans="1:32" ht="15" thickBot="1" x14ac:dyDescent="0.4">
      <c r="A497" s="50" t="e">
        <f>Table1[[#This Row],[Item Line Number]]</f>
        <v>#VALUE!</v>
      </c>
      <c r="B497" s="50" t="e">
        <f>Table1[[#This Row],[Item Number]]</f>
        <v>#VALUE!</v>
      </c>
      <c r="C497" s="51" t="e">
        <f>Table1[[#This Row],[Item Description]]</f>
        <v>#VALUE!</v>
      </c>
      <c r="D497" s="50" t="e">
        <f>Table1[[#This Row],[Quantity]]</f>
        <v>#VALUE!</v>
      </c>
      <c r="E497" s="50" t="e">
        <f>Table1[[#This Row],[Units]]</f>
        <v>#VALUE!</v>
      </c>
      <c r="F497" s="52" t="e">
        <f>Table1[[#This Row],[Engineer''s Estimate (EE)]]</f>
        <v>#VALUE!</v>
      </c>
      <c r="G497" s="53" t="e">
        <f>'Standard Cost Estimate'!$D497*'Standard Cost Estimate'!$F497</f>
        <v>#VALUE!</v>
      </c>
      <c r="H497" s="54" t="e">
        <f>'Standard Cost Estimate'!$G497/G$500</f>
        <v>#VALUE!</v>
      </c>
      <c r="I497" s="52" t="e">
        <f>Table1[[#This Row],[Low Bidder 
or CM/GC]]</f>
        <v>#VALUE!</v>
      </c>
      <c r="J497" s="53" t="e">
        <f>'Standard Cost Estimate'!$I497*'Standard Cost Estimate'!$D497</f>
        <v>#VALUE!</v>
      </c>
      <c r="K497" s="55" t="e">
        <f>'Standard Cost Estimate'!$J497/J$500</f>
        <v>#VALUE!</v>
      </c>
      <c r="L497" s="52" t="e">
        <f>TRIMMEAN(Table1[[#This Row],[Low Bidder 
or CM/GC]:[Bidder 23]],2/COUNT(Table1[[#This Row],[Low Bidder 
or CM/GC]:[Bidder 23]]))</f>
        <v>#VALUE!</v>
      </c>
      <c r="M497" s="53" t="e">
        <f>IF('Standard Cost Estimate'!$D497=0,0,'Standard Cost Estimate'!$D497*'Standard Cost Estimate'!$L497)</f>
        <v>#VALUE!</v>
      </c>
      <c r="N497" s="54" t="e">
        <f>'Standard Cost Estimate'!$M497/M$500</f>
        <v>#VALUE!</v>
      </c>
      <c r="O497" s="78" t="e">
        <f>MIN(Table1[[#This Row],[Low Bidder 
or CM/GC]:[Bidder 23]])*D497</f>
        <v>#VALUE!</v>
      </c>
      <c r="P497" s="65" t="e">
        <f>Table2[[#This Row],[LB
Amount]]</f>
        <v>#VALUE!</v>
      </c>
      <c r="Q497" s="79" t="e">
        <f>MAX(Table1[[#This Row],[Low Bidder 
or CM/GC]:[Bidder 23]])*D497</f>
        <v>#VALUE!</v>
      </c>
      <c r="R497" s="33" t="e">
        <f>('Standard Cost Estimate'!$J497-'Standard Cost Estimate'!$G497)/'Standard Cost Estimate'!$G497</f>
        <v>#VALUE!</v>
      </c>
      <c r="S497" s="32" t="e">
        <f>('Standard Cost Estimate'!$J497-'Standard Cost Estimate'!$M497)/'Standard Cost Estimate'!$M497</f>
        <v>#VALUE!</v>
      </c>
      <c r="T497" s="31" t="e">
        <f>'Standard Cost Estimate'!$J497-'Standard Cost Estimate'!$G497</f>
        <v>#VALUE!</v>
      </c>
      <c r="U497" s="28" t="e">
        <f>RANK('Standard Cost Estimate'!$J497,'Standard Cost Estimate'!$J$3:$J$499)</f>
        <v>#VALUE!</v>
      </c>
      <c r="V497" s="34" t="e">
        <f>LARGE('Standard Cost Estimate'!$J$3:$J$499,COUNT(J$3:'Standard Cost Estimate'!$J497))+IF(ISNUMBER(V496),V496,0)</f>
        <v>#VALUE!</v>
      </c>
      <c r="W497" s="28" t="e">
        <f>IF(V497/J$500&lt;0.8,COUNT(V$3:V497)+1,1)</f>
        <v>#VALUE!</v>
      </c>
      <c r="X497" s="35" t="e">
        <f>IF('Standard Cost Estimate'!$U497&lt;=MAX('Standard Cost Estimate'!$W$3:$W$499),"YES","NO")</f>
        <v>#VALUE!</v>
      </c>
      <c r="Y497" s="36" t="e">
        <f>IF(AND('Standard Cost Estimate'!$X497="YES",OR('Standard Cost Estimate'!$R497&gt;0.2,'Standard Cost Estimate'!$R497&lt;-0.2)),"ANALYZE"," ")</f>
        <v>#VALUE!</v>
      </c>
      <c r="Z497" s="72" t="e">
        <f>IF(AND('Standard Cost Estimate'!$X497="YES",OR('Standard Cost Estimate'!$S497&gt;0.2,'Standard Cost Estimate'!$S497&lt;-0.2)),"ANALYZE"," ")</f>
        <v>#VALUE!</v>
      </c>
      <c r="AA497" s="67" t="e">
        <f>RANK('Standard Cost Estimate'!$G497,'Standard Cost Estimate'!$G$3:$G$499)</f>
        <v>#VALUE!</v>
      </c>
      <c r="AB497" s="68" t="e">
        <f>LARGE('Standard Cost Estimate'!$G$3:$G$499,COUNT(G$3:'Standard Cost Estimate'!$G497))+IF(ISNUMBER(AB496),AB496,0)</f>
        <v>#VALUE!</v>
      </c>
      <c r="AC497" s="67" t="e">
        <f>IF(AB497/G$500&lt;0.8,COUNT(V$3:V497)+1,1)</f>
        <v>#VALUE!</v>
      </c>
      <c r="AD497" s="93" t="e">
        <f>IF('Standard Cost Estimate'!$AA497&lt;=MAX('Standard Cost Estimate'!$AC$3:$AC$499),"YES","NO")</f>
        <v>#VALUE!</v>
      </c>
      <c r="AE497" s="94" t="e">
        <f>IF(AND('Standard Cost Estimate'!$AD497="YES",ABS('Standard Cost Estimate'!$R497)&gt;0.2),"ANALYZE"," ")</f>
        <v>#VALUE!</v>
      </c>
      <c r="AF497" s="77"/>
    </row>
    <row r="498" spans="1:32" ht="15" thickBot="1" x14ac:dyDescent="0.4">
      <c r="A498" s="50" t="e">
        <f>Table1[[#This Row],[Item Line Number]]</f>
        <v>#VALUE!</v>
      </c>
      <c r="B498" s="50" t="e">
        <f>Table1[[#This Row],[Item Number]]</f>
        <v>#VALUE!</v>
      </c>
      <c r="C498" s="51" t="e">
        <f>Table1[[#This Row],[Item Description]]</f>
        <v>#VALUE!</v>
      </c>
      <c r="D498" s="50" t="e">
        <f>Table1[[#This Row],[Quantity]]</f>
        <v>#VALUE!</v>
      </c>
      <c r="E498" s="50" t="e">
        <f>Table1[[#This Row],[Units]]</f>
        <v>#VALUE!</v>
      </c>
      <c r="F498" s="52" t="e">
        <f>Table1[[#This Row],[Engineer''s Estimate (EE)]]</f>
        <v>#VALUE!</v>
      </c>
      <c r="G498" s="53" t="e">
        <f>'Standard Cost Estimate'!$D498*'Standard Cost Estimate'!$F498</f>
        <v>#VALUE!</v>
      </c>
      <c r="H498" s="54" t="e">
        <f>'Standard Cost Estimate'!$G498/G$500</f>
        <v>#VALUE!</v>
      </c>
      <c r="I498" s="52" t="e">
        <f>Table1[[#This Row],[Low Bidder 
or CM/GC]]</f>
        <v>#VALUE!</v>
      </c>
      <c r="J498" s="53" t="e">
        <f>'Standard Cost Estimate'!$I498*'Standard Cost Estimate'!$D498</f>
        <v>#VALUE!</v>
      </c>
      <c r="K498" s="55" t="e">
        <f>'Standard Cost Estimate'!$J498/J$500</f>
        <v>#VALUE!</v>
      </c>
      <c r="L498" s="52" t="e">
        <f>TRIMMEAN(Table1[[#This Row],[Low Bidder 
or CM/GC]:[Bidder 23]],2/COUNT(Table1[[#This Row],[Low Bidder 
or CM/GC]:[Bidder 23]]))</f>
        <v>#VALUE!</v>
      </c>
      <c r="M498" s="53" t="e">
        <f>IF('Standard Cost Estimate'!$D498=0,0,'Standard Cost Estimate'!$D498*'Standard Cost Estimate'!$L498)</f>
        <v>#VALUE!</v>
      </c>
      <c r="N498" s="54" t="e">
        <f>'Standard Cost Estimate'!$M498/M$500</f>
        <v>#VALUE!</v>
      </c>
      <c r="O498" s="78" t="e">
        <f>MIN(Table1[[#This Row],[Low Bidder 
or CM/GC]:[Bidder 23]])*D498</f>
        <v>#VALUE!</v>
      </c>
      <c r="P498" s="65" t="e">
        <f>Table2[[#This Row],[LB
Amount]]</f>
        <v>#VALUE!</v>
      </c>
      <c r="Q498" s="79" t="e">
        <f>MAX(Table1[[#This Row],[Low Bidder 
or CM/GC]:[Bidder 23]])*D498</f>
        <v>#VALUE!</v>
      </c>
      <c r="R498" s="33" t="e">
        <f>('Standard Cost Estimate'!$J498-'Standard Cost Estimate'!$G498)/'Standard Cost Estimate'!$G498</f>
        <v>#VALUE!</v>
      </c>
      <c r="S498" s="32" t="e">
        <f>('Standard Cost Estimate'!$J498-'Standard Cost Estimate'!$M498)/'Standard Cost Estimate'!$M498</f>
        <v>#VALUE!</v>
      </c>
      <c r="T498" s="31" t="e">
        <f>'Standard Cost Estimate'!$J498-'Standard Cost Estimate'!$G498</f>
        <v>#VALUE!</v>
      </c>
      <c r="U498" s="28" t="e">
        <f>RANK('Standard Cost Estimate'!$J498,'Standard Cost Estimate'!$J$3:$J$499)</f>
        <v>#VALUE!</v>
      </c>
      <c r="V498" s="34" t="e">
        <f>LARGE('Standard Cost Estimate'!$J$3:$J$499,COUNT(J$3:'Standard Cost Estimate'!$J498))+IF(ISNUMBER(V497),V497,0)</f>
        <v>#VALUE!</v>
      </c>
      <c r="W498" s="28" t="e">
        <f>IF(V498/J$500&lt;0.8,COUNT(V$3:V498)+1,1)</f>
        <v>#VALUE!</v>
      </c>
      <c r="X498" s="35" t="e">
        <f>IF('Standard Cost Estimate'!$U498&lt;=MAX('Standard Cost Estimate'!$W$3:$W$499),"YES","NO")</f>
        <v>#VALUE!</v>
      </c>
      <c r="Y498" s="36" t="e">
        <f>IF(AND('Standard Cost Estimate'!$X498="YES",OR('Standard Cost Estimate'!$R498&gt;0.2,'Standard Cost Estimate'!$R498&lt;-0.2)),"ANALYZE"," ")</f>
        <v>#VALUE!</v>
      </c>
      <c r="Z498" s="72" t="e">
        <f>IF(AND('Standard Cost Estimate'!$X498="YES",OR('Standard Cost Estimate'!$S498&gt;0.2,'Standard Cost Estimate'!$S498&lt;-0.2)),"ANALYZE"," ")</f>
        <v>#VALUE!</v>
      </c>
      <c r="AA498" s="67" t="e">
        <f>RANK('Standard Cost Estimate'!$G498,'Standard Cost Estimate'!$G$3:$G$499)</f>
        <v>#VALUE!</v>
      </c>
      <c r="AB498" s="68" t="e">
        <f>LARGE('Standard Cost Estimate'!$G$3:$G$499,COUNT(G$3:'Standard Cost Estimate'!$G498))+IF(ISNUMBER(AB497),AB497,0)</f>
        <v>#VALUE!</v>
      </c>
      <c r="AC498" s="67" t="e">
        <f>IF(AB498/G$500&lt;0.8,COUNT(V$3:V498)+1,1)</f>
        <v>#VALUE!</v>
      </c>
      <c r="AD498" s="93" t="e">
        <f>IF('Standard Cost Estimate'!$AA498&lt;=MAX('Standard Cost Estimate'!$AC$3:$AC$499),"YES","NO")</f>
        <v>#VALUE!</v>
      </c>
      <c r="AE498" s="94" t="e">
        <f>IF(AND('Standard Cost Estimate'!$AD498="YES",ABS('Standard Cost Estimate'!$R498)&gt;0.2),"ANALYZE"," ")</f>
        <v>#VALUE!</v>
      </c>
      <c r="AF498" s="77"/>
    </row>
    <row r="499" spans="1:32" ht="15" thickBot="1" x14ac:dyDescent="0.4">
      <c r="A499" s="50" t="e">
        <f>Table1[[#This Row],[Item Line Number]]</f>
        <v>#VALUE!</v>
      </c>
      <c r="B499" s="50" t="e">
        <f>Table1[[#This Row],[Item Number]]</f>
        <v>#VALUE!</v>
      </c>
      <c r="C499" s="51" t="e">
        <f>Table1[[#This Row],[Item Description]]</f>
        <v>#VALUE!</v>
      </c>
      <c r="D499" s="50" t="e">
        <f>Table1[[#This Row],[Quantity]]</f>
        <v>#VALUE!</v>
      </c>
      <c r="E499" s="50" t="e">
        <f>Table1[[#This Row],[Units]]</f>
        <v>#VALUE!</v>
      </c>
      <c r="F499" s="52" t="e">
        <f>Table1[[#This Row],[Engineer''s Estimate (EE)]]</f>
        <v>#VALUE!</v>
      </c>
      <c r="G499" s="53" t="e">
        <f>'Standard Cost Estimate'!$D499*'Standard Cost Estimate'!$F499</f>
        <v>#VALUE!</v>
      </c>
      <c r="H499" s="54" t="e">
        <f>'Standard Cost Estimate'!$G499/G$500</f>
        <v>#VALUE!</v>
      </c>
      <c r="I499" s="52" t="e">
        <f>Table1[[#This Row],[Low Bidder 
or CM/GC]]</f>
        <v>#VALUE!</v>
      </c>
      <c r="J499" s="53" t="e">
        <f>'Standard Cost Estimate'!$I499*'Standard Cost Estimate'!$D499</f>
        <v>#VALUE!</v>
      </c>
      <c r="K499" s="55" t="e">
        <f>'Standard Cost Estimate'!$J499/J$500</f>
        <v>#VALUE!</v>
      </c>
      <c r="L499" s="52" t="e">
        <f>TRIMMEAN(Table1[[#This Row],[Low Bidder 
or CM/GC]:[Bidder 23]],2/COUNT(Table1[[#This Row],[Low Bidder 
or CM/GC]:[Bidder 23]]))</f>
        <v>#VALUE!</v>
      </c>
      <c r="M499" s="53" t="e">
        <f>IF('Standard Cost Estimate'!$D499=0,0,'Standard Cost Estimate'!$D499*'Standard Cost Estimate'!$L499)</f>
        <v>#VALUE!</v>
      </c>
      <c r="N499" s="54" t="e">
        <f>'Standard Cost Estimate'!$M499/M$500</f>
        <v>#VALUE!</v>
      </c>
      <c r="O499" s="78" t="e">
        <f>MIN(Table1[[#This Row],[Low Bidder 
or CM/GC]:[Bidder 23]])*D499</f>
        <v>#VALUE!</v>
      </c>
      <c r="P499" s="65" t="e">
        <f>Table2[[#This Row],[LB
Amount]]</f>
        <v>#VALUE!</v>
      </c>
      <c r="Q499" s="79" t="e">
        <f>MAX(Table1[[#This Row],[Low Bidder 
or CM/GC]:[Bidder 23]])*D499</f>
        <v>#VALUE!</v>
      </c>
      <c r="R499" s="33" t="e">
        <f>('Standard Cost Estimate'!$J499-'Standard Cost Estimate'!$G499)/'Standard Cost Estimate'!$G499</f>
        <v>#VALUE!</v>
      </c>
      <c r="S499" s="32" t="e">
        <f>('Standard Cost Estimate'!$J499-'Standard Cost Estimate'!$M499)/'Standard Cost Estimate'!$M499</f>
        <v>#VALUE!</v>
      </c>
      <c r="T499" s="31" t="e">
        <f>'Standard Cost Estimate'!$J499-'Standard Cost Estimate'!$G499</f>
        <v>#VALUE!</v>
      </c>
      <c r="U499" s="28" t="e">
        <f>RANK('Standard Cost Estimate'!$J499,'Standard Cost Estimate'!$J$3:$J$499)</f>
        <v>#VALUE!</v>
      </c>
      <c r="V499" s="34" t="e">
        <f>LARGE('Standard Cost Estimate'!$J$3:$J$499,COUNT(J$3:'Standard Cost Estimate'!$J499))+IF(ISNUMBER(V498),V498,0)</f>
        <v>#VALUE!</v>
      </c>
      <c r="W499" s="28" t="e">
        <f>IF(V499/J$500&lt;0.8,COUNT(V$3:V499)+1,1)</f>
        <v>#VALUE!</v>
      </c>
      <c r="X499" s="35" t="e">
        <f>IF('Standard Cost Estimate'!$U499&lt;=MAX('Standard Cost Estimate'!$W$3:$W$499),"YES","NO")</f>
        <v>#VALUE!</v>
      </c>
      <c r="Y499" s="36" t="e">
        <f>IF(AND('Standard Cost Estimate'!$X499="YES",OR('Standard Cost Estimate'!$R499&gt;0.2,'Standard Cost Estimate'!$R499&lt;-0.2)),"ANALYZE"," ")</f>
        <v>#VALUE!</v>
      </c>
      <c r="Z499" s="72" t="e">
        <f>IF(AND('Standard Cost Estimate'!$X499="YES",OR('Standard Cost Estimate'!$S499&gt;0.2,'Standard Cost Estimate'!$S499&lt;-0.2)),"ANALYZE"," ")</f>
        <v>#VALUE!</v>
      </c>
      <c r="AA499" s="67" t="e">
        <f>RANK('Standard Cost Estimate'!$G499,'Standard Cost Estimate'!$G$3:$G$499)</f>
        <v>#VALUE!</v>
      </c>
      <c r="AB499" s="68" t="e">
        <f>LARGE('Standard Cost Estimate'!$G$3:$G$499,COUNT(G$3:'Standard Cost Estimate'!$G499))+IF(ISNUMBER(AB498),AB498,0)</f>
        <v>#VALUE!</v>
      </c>
      <c r="AC499" s="67" t="e">
        <f>IF(AB499/G$500&lt;0.8,COUNT(V$3:V499)+1,1)</f>
        <v>#VALUE!</v>
      </c>
      <c r="AD499" s="93" t="e">
        <f>IF('Standard Cost Estimate'!$AA499&lt;=MAX('Standard Cost Estimate'!$AC$3:$AC$499),"YES","NO")</f>
        <v>#VALUE!</v>
      </c>
      <c r="AE499" s="94" t="e">
        <f>IF(AND('Standard Cost Estimate'!$AD499="YES",ABS('Standard Cost Estimate'!$R499)&gt;0.2),"ANALYZE"," ")</f>
        <v>#VALUE!</v>
      </c>
      <c r="AF499" s="77"/>
    </row>
    <row r="500" spans="1:32" ht="15" thickBot="1" x14ac:dyDescent="0.4">
      <c r="A500" s="6"/>
      <c r="B500" s="6"/>
      <c r="C500" s="7"/>
      <c r="D500" s="7"/>
      <c r="E500" s="7"/>
      <c r="F500" s="8" t="s">
        <v>4</v>
      </c>
      <c r="G500" s="9" t="e">
        <f>SUM(G3:G499)</f>
        <v>#VALUE!</v>
      </c>
      <c r="H500" s="30" t="e">
        <f>SUM(Table2[EE
% Total])</f>
        <v>#VALUE!</v>
      </c>
      <c r="I500" s="8" t="s">
        <v>4</v>
      </c>
      <c r="J500" s="10" t="e">
        <f>SUM(J3:J499)</f>
        <v>#VALUE!</v>
      </c>
      <c r="K500" s="30" t="e">
        <f>SUM(Table2[EE
% Total])</f>
        <v>#VALUE!</v>
      </c>
      <c r="L500" s="8" t="s">
        <v>4</v>
      </c>
      <c r="M500" s="10" t="e">
        <f>SUM(M3:M499)</f>
        <v>#VALUE!</v>
      </c>
      <c r="N500" s="30" t="e">
        <f>SUM(Table2[EE
% Total])</f>
        <v>#VALUE!</v>
      </c>
      <c r="O500" s="21"/>
      <c r="P500" s="74"/>
      <c r="Q500" s="74"/>
      <c r="R500" s="74"/>
      <c r="S500" s="22"/>
      <c r="T500" s="22"/>
      <c r="U500" s="23"/>
      <c r="V500" s="26" t="e">
        <f>('Standard Cost Estimate'!$M500-'Standard Cost Estimate'!$J500)/'Standard Cost Estimate'!$J500</f>
        <v>#VALUE!</v>
      </c>
      <c r="W500" s="24" t="e">
        <f>'Standard Cost Estimate'!$M500-'Standard Cost Estimate'!$J500</f>
        <v>#VALUE!</v>
      </c>
      <c r="X500" s="25"/>
      <c r="Y500" s="25"/>
      <c r="Z500" s="25"/>
      <c r="AA500" s="25"/>
      <c r="AB500" s="25"/>
      <c r="AC500" s="25"/>
      <c r="AD500" s="25"/>
      <c r="AE500" s="25"/>
      <c r="AF500" s="25"/>
    </row>
    <row r="501" spans="1:32" x14ac:dyDescent="0.35">
      <c r="H501" s="12"/>
      <c r="I501" s="11"/>
      <c r="J501" s="16"/>
      <c r="K501" s="13"/>
      <c r="L501" s="11"/>
      <c r="M501" s="18"/>
    </row>
    <row r="502" spans="1:32" x14ac:dyDescent="0.35">
      <c r="H502" s="14"/>
      <c r="I502" s="2"/>
      <c r="K502" s="15"/>
      <c r="L502" s="2"/>
      <c r="M502" s="19"/>
    </row>
    <row r="503" spans="1:32" x14ac:dyDescent="0.35">
      <c r="H503" s="14"/>
      <c r="I503" s="2"/>
      <c r="K503" s="15"/>
      <c r="L503" s="2"/>
      <c r="M503" s="19"/>
    </row>
    <row r="504" spans="1:32" x14ac:dyDescent="0.35">
      <c r="H504" s="62"/>
      <c r="I504" s="2"/>
      <c r="K504" s="15"/>
      <c r="L504" s="2"/>
      <c r="M504" s="19"/>
    </row>
    <row r="505" spans="1:32" x14ac:dyDescent="0.35">
      <c r="H505" s="14"/>
      <c r="I505" s="2"/>
      <c r="K505" s="15"/>
      <c r="L505" s="2"/>
      <c r="M505" s="19"/>
    </row>
    <row r="506" spans="1:32" x14ac:dyDescent="0.35">
      <c r="H506" s="14"/>
      <c r="I506" s="2"/>
      <c r="K506" s="15"/>
      <c r="L506" s="2"/>
      <c r="M506" s="19"/>
    </row>
    <row r="507" spans="1:32" x14ac:dyDescent="0.35">
      <c r="H507" s="14"/>
      <c r="I507" s="2"/>
      <c r="K507" s="15"/>
      <c r="L507" s="2"/>
      <c r="M507" s="19"/>
    </row>
    <row r="508" spans="1:32" x14ac:dyDescent="0.35">
      <c r="H508" s="14"/>
      <c r="I508" s="2"/>
      <c r="K508" s="15"/>
      <c r="L508" s="2"/>
      <c r="M508" s="19"/>
    </row>
    <row r="509" spans="1:32" x14ac:dyDescent="0.35">
      <c r="H509" s="14"/>
      <c r="I509" s="2"/>
      <c r="K509" s="15"/>
      <c r="L509" s="2"/>
      <c r="M509" s="19"/>
    </row>
    <row r="510" spans="1:32" x14ac:dyDescent="0.35">
      <c r="H510" s="14"/>
      <c r="I510" s="2"/>
      <c r="K510" s="15"/>
      <c r="L510" s="2"/>
      <c r="M510" s="19"/>
    </row>
    <row r="511" spans="1:32" x14ac:dyDescent="0.35">
      <c r="H511" s="14"/>
      <c r="I511" s="2"/>
      <c r="K511" s="15"/>
      <c r="L511" s="2"/>
      <c r="M511" s="19"/>
    </row>
    <row r="512" spans="1:32" x14ac:dyDescent="0.35">
      <c r="H512" s="14"/>
      <c r="I512" s="2"/>
      <c r="K512" s="15"/>
      <c r="L512" s="2"/>
      <c r="M512" s="19"/>
    </row>
    <row r="513" spans="8:13" x14ac:dyDescent="0.35">
      <c r="H513" s="14"/>
      <c r="I513" s="2"/>
      <c r="K513" s="15"/>
      <c r="L513" s="2"/>
      <c r="M513" s="19"/>
    </row>
    <row r="514" spans="8:13" x14ac:dyDescent="0.35">
      <c r="H514" s="14"/>
      <c r="I514" s="2"/>
      <c r="K514" s="15"/>
      <c r="L514" s="2"/>
      <c r="M514" s="19"/>
    </row>
    <row r="515" spans="8:13" x14ac:dyDescent="0.35">
      <c r="H515" s="14"/>
      <c r="I515" s="2"/>
      <c r="K515" s="15"/>
      <c r="L515" s="2"/>
      <c r="M515" s="19"/>
    </row>
    <row r="516" spans="8:13" x14ac:dyDescent="0.35">
      <c r="H516" s="14"/>
      <c r="I516" s="2"/>
      <c r="K516" s="15"/>
      <c r="L516" s="2"/>
      <c r="M516" s="19"/>
    </row>
    <row r="517" spans="8:13" x14ac:dyDescent="0.35">
      <c r="H517" s="14"/>
      <c r="I517" s="2"/>
      <c r="K517" s="15"/>
      <c r="L517" s="2"/>
      <c r="M517" s="19"/>
    </row>
    <row r="518" spans="8:13" x14ac:dyDescent="0.35">
      <c r="H518" s="14"/>
      <c r="I518" s="2"/>
      <c r="K518" s="15"/>
      <c r="L518" s="2"/>
      <c r="M518" s="19"/>
    </row>
    <row r="519" spans="8:13" x14ac:dyDescent="0.35">
      <c r="H519" s="14"/>
      <c r="I519" s="2"/>
      <c r="K519" s="15"/>
      <c r="L519" s="2"/>
      <c r="M519" s="19"/>
    </row>
    <row r="520" spans="8:13" x14ac:dyDescent="0.35">
      <c r="H520" s="14"/>
      <c r="I520" s="2"/>
      <c r="K520" s="15"/>
      <c r="L520" s="2"/>
      <c r="M520" s="19"/>
    </row>
    <row r="521" spans="8:13" x14ac:dyDescent="0.35">
      <c r="H521" s="14"/>
      <c r="I521" s="2"/>
      <c r="K521" s="15"/>
      <c r="L521" s="2"/>
      <c r="M521" s="19"/>
    </row>
    <row r="522" spans="8:13" x14ac:dyDescent="0.35">
      <c r="H522" s="14"/>
      <c r="I522" s="2"/>
      <c r="K522" s="15"/>
      <c r="L522" s="2"/>
      <c r="M522" s="19"/>
    </row>
    <row r="523" spans="8:13" x14ac:dyDescent="0.35">
      <c r="H523" s="14"/>
      <c r="I523" s="2"/>
      <c r="K523" s="15"/>
      <c r="L523" s="2"/>
      <c r="M523" s="19"/>
    </row>
    <row r="524" spans="8:13" x14ac:dyDescent="0.35">
      <c r="H524" s="14"/>
      <c r="I524" s="2"/>
      <c r="K524" s="15"/>
      <c r="L524" s="2"/>
      <c r="M524" s="19"/>
    </row>
    <row r="525" spans="8:13" x14ac:dyDescent="0.35">
      <c r="H525" s="14"/>
      <c r="I525" s="2"/>
      <c r="K525" s="15"/>
      <c r="L525" s="2"/>
      <c r="M525" s="19"/>
    </row>
    <row r="526" spans="8:13" x14ac:dyDescent="0.35">
      <c r="H526" s="14"/>
      <c r="I526" s="2"/>
      <c r="K526" s="15"/>
      <c r="L526" s="2"/>
      <c r="M526" s="19"/>
    </row>
    <row r="527" spans="8:13" x14ac:dyDescent="0.35">
      <c r="H527" s="14"/>
      <c r="I527" s="2"/>
      <c r="K527" s="15"/>
      <c r="L527" s="2"/>
      <c r="M527" s="19"/>
    </row>
    <row r="528" spans="8:13" x14ac:dyDescent="0.35">
      <c r="H528" s="14"/>
      <c r="I528" s="2"/>
      <c r="K528" s="15"/>
      <c r="L528" s="2"/>
      <c r="M528" s="19"/>
    </row>
    <row r="529" spans="8:13" x14ac:dyDescent="0.35">
      <c r="H529" s="14"/>
      <c r="I529" s="2"/>
      <c r="K529" s="15"/>
      <c r="L529" s="2"/>
      <c r="M529" s="19"/>
    </row>
    <row r="530" spans="8:13" x14ac:dyDescent="0.35">
      <c r="H530" s="14"/>
      <c r="I530" s="2"/>
      <c r="K530" s="15"/>
      <c r="L530" s="2"/>
      <c r="M530" s="19"/>
    </row>
    <row r="531" spans="8:13" x14ac:dyDescent="0.35">
      <c r="H531" s="14"/>
      <c r="I531" s="2"/>
      <c r="K531" s="15"/>
      <c r="L531" s="2"/>
      <c r="M531" s="19"/>
    </row>
    <row r="532" spans="8:13" x14ac:dyDescent="0.35">
      <c r="H532" s="14"/>
      <c r="I532" s="2"/>
      <c r="K532" s="15"/>
      <c r="L532" s="2"/>
      <c r="M532" s="19"/>
    </row>
    <row r="533" spans="8:13" x14ac:dyDescent="0.35">
      <c r="H533" s="14"/>
      <c r="I533" s="2"/>
      <c r="K533" s="15"/>
      <c r="L533" s="2"/>
      <c r="M533" s="19"/>
    </row>
    <row r="534" spans="8:13" x14ac:dyDescent="0.35">
      <c r="H534" s="14"/>
      <c r="I534" s="2"/>
      <c r="K534" s="15"/>
      <c r="L534" s="2"/>
      <c r="M534" s="19"/>
    </row>
    <row r="535" spans="8:13" x14ac:dyDescent="0.35">
      <c r="H535" s="14"/>
      <c r="I535" s="2"/>
      <c r="K535" s="15"/>
      <c r="L535" s="2"/>
      <c r="M535" s="19"/>
    </row>
    <row r="536" spans="8:13" x14ac:dyDescent="0.35">
      <c r="H536" s="14"/>
      <c r="I536" s="2"/>
      <c r="K536" s="15"/>
      <c r="L536" s="2"/>
      <c r="M536" s="19"/>
    </row>
    <row r="537" spans="8:13" x14ac:dyDescent="0.35">
      <c r="H537" s="14"/>
      <c r="I537" s="2"/>
      <c r="K537" s="15"/>
      <c r="L537" s="2"/>
      <c r="M537" s="19"/>
    </row>
    <row r="538" spans="8:13" x14ac:dyDescent="0.35">
      <c r="H538" s="14"/>
      <c r="I538" s="2"/>
      <c r="K538" s="15"/>
      <c r="L538" s="2"/>
      <c r="M538" s="19"/>
    </row>
    <row r="539" spans="8:13" x14ac:dyDescent="0.35">
      <c r="H539" s="14"/>
      <c r="I539" s="2"/>
      <c r="K539" s="15"/>
      <c r="L539" s="2"/>
      <c r="M539" s="19"/>
    </row>
    <row r="540" spans="8:13" x14ac:dyDescent="0.35">
      <c r="H540" s="14"/>
      <c r="I540" s="2"/>
      <c r="K540" s="15"/>
      <c r="L540" s="2"/>
      <c r="M540" s="19"/>
    </row>
    <row r="541" spans="8:13" x14ac:dyDescent="0.35">
      <c r="H541" s="14"/>
      <c r="I541" s="2"/>
      <c r="K541" s="15"/>
      <c r="L541" s="2"/>
      <c r="M541" s="19"/>
    </row>
    <row r="542" spans="8:13" x14ac:dyDescent="0.35">
      <c r="H542" s="14"/>
      <c r="I542" s="2"/>
      <c r="K542" s="15"/>
      <c r="L542" s="2"/>
      <c r="M542" s="19"/>
    </row>
    <row r="543" spans="8:13" x14ac:dyDescent="0.35">
      <c r="H543" s="14"/>
      <c r="I543" s="2"/>
      <c r="K543" s="15"/>
      <c r="L543" s="2"/>
      <c r="M543" s="19"/>
    </row>
    <row r="544" spans="8:13" x14ac:dyDescent="0.35">
      <c r="H544" s="14"/>
      <c r="I544" s="2"/>
      <c r="K544" s="15"/>
      <c r="L544" s="2"/>
      <c r="M544" s="19"/>
    </row>
    <row r="545" spans="8:13" x14ac:dyDescent="0.35">
      <c r="H545" s="14"/>
      <c r="I545" s="2"/>
      <c r="K545" s="15"/>
      <c r="L545" s="2"/>
      <c r="M545" s="19"/>
    </row>
    <row r="546" spans="8:13" x14ac:dyDescent="0.35">
      <c r="H546" s="14"/>
      <c r="I546" s="2"/>
      <c r="K546" s="15"/>
      <c r="L546" s="2"/>
      <c r="M546" s="19"/>
    </row>
    <row r="547" spans="8:13" x14ac:dyDescent="0.35">
      <c r="H547" s="14"/>
      <c r="I547" s="2"/>
      <c r="K547" s="15"/>
      <c r="L547" s="2"/>
      <c r="M547" s="19"/>
    </row>
    <row r="548" spans="8:13" x14ac:dyDescent="0.35">
      <c r="H548" s="14"/>
      <c r="I548" s="2"/>
      <c r="K548" s="15"/>
      <c r="L548" s="2"/>
      <c r="M548" s="19"/>
    </row>
    <row r="549" spans="8:13" x14ac:dyDescent="0.35">
      <c r="H549" s="14"/>
      <c r="I549" s="2"/>
      <c r="K549" s="15"/>
      <c r="L549" s="2"/>
      <c r="M549" s="19"/>
    </row>
    <row r="550" spans="8:13" x14ac:dyDescent="0.35">
      <c r="H550" s="14"/>
      <c r="I550" s="2"/>
      <c r="K550" s="15"/>
      <c r="L550" s="2"/>
      <c r="M550" s="19"/>
    </row>
    <row r="551" spans="8:13" x14ac:dyDescent="0.35">
      <c r="H551" s="14"/>
      <c r="I551" s="2"/>
      <c r="K551" s="15"/>
      <c r="L551" s="2"/>
      <c r="M551" s="19"/>
    </row>
    <row r="552" spans="8:13" x14ac:dyDescent="0.35">
      <c r="H552" s="14"/>
      <c r="I552" s="2"/>
      <c r="K552" s="15"/>
      <c r="L552" s="2"/>
      <c r="M552" s="19"/>
    </row>
    <row r="553" spans="8:13" x14ac:dyDescent="0.35">
      <c r="H553" s="14"/>
      <c r="I553" s="2"/>
      <c r="K553" s="15"/>
      <c r="L553" s="2"/>
      <c r="M553" s="19"/>
    </row>
    <row r="554" spans="8:13" x14ac:dyDescent="0.35">
      <c r="H554" s="14"/>
      <c r="I554" s="2"/>
      <c r="K554" s="15"/>
      <c r="L554" s="2"/>
      <c r="M554" s="19"/>
    </row>
    <row r="555" spans="8:13" x14ac:dyDescent="0.35">
      <c r="H555" s="14"/>
      <c r="I555" s="2"/>
      <c r="K555" s="15"/>
      <c r="L555" s="2"/>
      <c r="M555" s="19"/>
    </row>
    <row r="556" spans="8:13" x14ac:dyDescent="0.35">
      <c r="H556" s="14"/>
      <c r="I556" s="2"/>
      <c r="K556" s="15"/>
      <c r="L556" s="2"/>
      <c r="M556" s="19"/>
    </row>
    <row r="557" spans="8:13" x14ac:dyDescent="0.35">
      <c r="H557" s="14"/>
      <c r="I557" s="2"/>
      <c r="K557" s="15"/>
      <c r="L557" s="2"/>
      <c r="M557" s="19"/>
    </row>
    <row r="558" spans="8:13" x14ac:dyDescent="0.35">
      <c r="H558" s="14"/>
      <c r="I558" s="2"/>
      <c r="K558" s="15"/>
      <c r="L558" s="2"/>
      <c r="M558" s="19"/>
    </row>
    <row r="559" spans="8:13" x14ac:dyDescent="0.35">
      <c r="H559" s="14"/>
      <c r="I559" s="2"/>
      <c r="K559" s="15"/>
      <c r="L559" s="2"/>
      <c r="M559" s="19"/>
    </row>
    <row r="560" spans="8:13" x14ac:dyDescent="0.35">
      <c r="H560" s="14"/>
      <c r="I560" s="2"/>
      <c r="K560" s="15"/>
      <c r="L560" s="2"/>
      <c r="M560" s="19"/>
    </row>
    <row r="561" spans="8:13" x14ac:dyDescent="0.35">
      <c r="H561" s="14"/>
      <c r="I561" s="2"/>
      <c r="K561" s="15"/>
      <c r="L561" s="2"/>
      <c r="M561" s="19"/>
    </row>
    <row r="562" spans="8:13" x14ac:dyDescent="0.35">
      <c r="H562" s="14"/>
      <c r="I562" s="2"/>
      <c r="K562" s="15"/>
      <c r="L562" s="2"/>
      <c r="M562" s="19"/>
    </row>
    <row r="563" spans="8:13" x14ac:dyDescent="0.35">
      <c r="H563" s="14"/>
      <c r="I563" s="2"/>
      <c r="K563" s="15"/>
      <c r="L563" s="2"/>
      <c r="M563" s="19"/>
    </row>
    <row r="564" spans="8:13" x14ac:dyDescent="0.35">
      <c r="H564" s="14"/>
      <c r="I564" s="2"/>
      <c r="K564" s="15"/>
      <c r="L564" s="2"/>
      <c r="M564" s="19"/>
    </row>
    <row r="565" spans="8:13" x14ac:dyDescent="0.35">
      <c r="H565" s="14"/>
      <c r="I565" s="2"/>
      <c r="K565" s="15"/>
      <c r="L565" s="2"/>
      <c r="M565" s="19"/>
    </row>
    <row r="566" spans="8:13" x14ac:dyDescent="0.35">
      <c r="H566" s="14"/>
      <c r="I566" s="2"/>
      <c r="K566" s="15"/>
      <c r="L566" s="2"/>
      <c r="M566" s="19"/>
    </row>
    <row r="567" spans="8:13" x14ac:dyDescent="0.35">
      <c r="H567" s="14"/>
      <c r="I567" s="2"/>
      <c r="K567" s="15"/>
      <c r="L567" s="2"/>
      <c r="M567" s="19"/>
    </row>
    <row r="568" spans="8:13" x14ac:dyDescent="0.35">
      <c r="H568" s="14"/>
      <c r="I568" s="2"/>
      <c r="K568" s="15"/>
      <c r="L568" s="2"/>
      <c r="M568" s="19"/>
    </row>
    <row r="569" spans="8:13" x14ac:dyDescent="0.35">
      <c r="H569" s="14"/>
      <c r="I569" s="2"/>
      <c r="K569" s="15"/>
      <c r="L569" s="2"/>
      <c r="M569" s="19"/>
    </row>
    <row r="570" spans="8:13" x14ac:dyDescent="0.35">
      <c r="H570" s="14"/>
      <c r="I570" s="2"/>
      <c r="K570" s="15"/>
      <c r="L570" s="2"/>
      <c r="M570" s="19"/>
    </row>
    <row r="571" spans="8:13" x14ac:dyDescent="0.35">
      <c r="H571" s="14"/>
      <c r="I571" s="2"/>
      <c r="K571" s="15"/>
      <c r="L571" s="2"/>
      <c r="M571" s="19"/>
    </row>
    <row r="572" spans="8:13" x14ac:dyDescent="0.35">
      <c r="H572" s="14"/>
      <c r="I572" s="2"/>
      <c r="K572" s="15"/>
      <c r="L572" s="2"/>
      <c r="M572" s="19"/>
    </row>
    <row r="573" spans="8:13" x14ac:dyDescent="0.35">
      <c r="H573" s="14"/>
      <c r="I573" s="2"/>
      <c r="K573" s="15"/>
      <c r="L573" s="2"/>
      <c r="M573" s="19"/>
    </row>
    <row r="574" spans="8:13" x14ac:dyDescent="0.35">
      <c r="H574" s="14"/>
      <c r="I574" s="2"/>
      <c r="K574" s="15"/>
      <c r="L574" s="2"/>
      <c r="M574" s="19"/>
    </row>
    <row r="575" spans="8:13" x14ac:dyDescent="0.35">
      <c r="H575" s="14"/>
      <c r="I575" s="2"/>
      <c r="K575" s="15"/>
      <c r="L575" s="2"/>
      <c r="M575" s="19"/>
    </row>
    <row r="576" spans="8:13" x14ac:dyDescent="0.35">
      <c r="H576" s="14"/>
      <c r="I576" s="2"/>
      <c r="K576" s="15"/>
      <c r="L576" s="2"/>
      <c r="M576" s="19"/>
    </row>
    <row r="577" spans="8:13" x14ac:dyDescent="0.35">
      <c r="H577" s="14"/>
      <c r="I577" s="2"/>
      <c r="K577" s="15"/>
      <c r="L577" s="2"/>
      <c r="M577" s="19"/>
    </row>
    <row r="578" spans="8:13" x14ac:dyDescent="0.35">
      <c r="H578" s="14"/>
      <c r="I578" s="2"/>
      <c r="K578" s="15"/>
      <c r="L578" s="2"/>
      <c r="M578" s="19"/>
    </row>
    <row r="579" spans="8:13" x14ac:dyDescent="0.35">
      <c r="H579" s="14"/>
      <c r="I579" s="2"/>
      <c r="K579" s="15"/>
      <c r="L579" s="2"/>
      <c r="M579" s="19"/>
    </row>
    <row r="580" spans="8:13" x14ac:dyDescent="0.35">
      <c r="H580" s="14"/>
      <c r="I580" s="2"/>
      <c r="K580" s="15"/>
      <c r="L580" s="2"/>
      <c r="M580" s="19"/>
    </row>
    <row r="581" spans="8:13" x14ac:dyDescent="0.35">
      <c r="H581" s="14"/>
      <c r="I581" s="2"/>
      <c r="K581" s="15"/>
      <c r="L581" s="2"/>
      <c r="M581" s="19"/>
    </row>
    <row r="582" spans="8:13" x14ac:dyDescent="0.35">
      <c r="H582" s="14"/>
      <c r="I582" s="2"/>
      <c r="K582" s="15"/>
      <c r="L582" s="2"/>
      <c r="M582" s="19"/>
    </row>
    <row r="583" spans="8:13" x14ac:dyDescent="0.35">
      <c r="H583" s="14"/>
      <c r="I583" s="2"/>
      <c r="K583" s="15"/>
      <c r="L583" s="2"/>
      <c r="M583" s="19"/>
    </row>
    <row r="584" spans="8:13" x14ac:dyDescent="0.35">
      <c r="H584" s="14"/>
      <c r="I584" s="2"/>
      <c r="K584" s="15"/>
      <c r="L584" s="2"/>
      <c r="M584" s="19"/>
    </row>
    <row r="585" spans="8:13" x14ac:dyDescent="0.35">
      <c r="H585" s="14"/>
      <c r="I585" s="2"/>
      <c r="K585" s="15"/>
      <c r="L585" s="2"/>
      <c r="M585" s="19"/>
    </row>
    <row r="586" spans="8:13" x14ac:dyDescent="0.35">
      <c r="H586" s="14"/>
      <c r="I586" s="2"/>
      <c r="K586" s="15"/>
      <c r="L586" s="2"/>
      <c r="M586" s="19"/>
    </row>
    <row r="587" spans="8:13" x14ac:dyDescent="0.35">
      <c r="H587" s="14"/>
      <c r="I587" s="2"/>
      <c r="K587" s="15"/>
      <c r="L587" s="2"/>
      <c r="M587" s="19"/>
    </row>
    <row r="588" spans="8:13" x14ac:dyDescent="0.35">
      <c r="H588" s="14"/>
      <c r="I588" s="2"/>
      <c r="K588" s="15"/>
      <c r="L588" s="2"/>
      <c r="M588" s="19"/>
    </row>
    <row r="589" spans="8:13" x14ac:dyDescent="0.35">
      <c r="H589" s="14"/>
      <c r="I589" s="2"/>
      <c r="K589" s="15"/>
      <c r="L589" s="2"/>
      <c r="M589" s="19"/>
    </row>
    <row r="590" spans="8:13" x14ac:dyDescent="0.35">
      <c r="H590" s="14"/>
      <c r="I590" s="2"/>
      <c r="K590" s="15"/>
      <c r="L590" s="2"/>
      <c r="M590" s="19"/>
    </row>
    <row r="591" spans="8:13" x14ac:dyDescent="0.35">
      <c r="H591" s="14"/>
      <c r="I591" s="2"/>
      <c r="K591" s="15"/>
      <c r="L591" s="2"/>
      <c r="M591" s="19"/>
    </row>
    <row r="592" spans="8:13" x14ac:dyDescent="0.35">
      <c r="H592" s="14"/>
      <c r="I592" s="2"/>
      <c r="K592" s="15"/>
      <c r="L592" s="2"/>
      <c r="M592" s="19"/>
    </row>
    <row r="593" spans="8:13" x14ac:dyDescent="0.35">
      <c r="H593" s="14"/>
      <c r="I593" s="2"/>
      <c r="K593" s="15"/>
      <c r="L593" s="2"/>
      <c r="M593" s="19"/>
    </row>
    <row r="594" spans="8:13" x14ac:dyDescent="0.35">
      <c r="H594" s="14"/>
      <c r="I594" s="2"/>
      <c r="K594" s="15"/>
      <c r="L594" s="2"/>
      <c r="M594" s="19"/>
    </row>
    <row r="595" spans="8:13" x14ac:dyDescent="0.35">
      <c r="H595" s="14"/>
      <c r="I595" s="2"/>
      <c r="K595" s="15"/>
      <c r="L595" s="2"/>
      <c r="M595" s="19"/>
    </row>
    <row r="596" spans="8:13" x14ac:dyDescent="0.35">
      <c r="H596" s="14"/>
      <c r="I596" s="2"/>
      <c r="K596" s="15"/>
      <c r="L596" s="2"/>
      <c r="M596" s="19"/>
    </row>
    <row r="597" spans="8:13" x14ac:dyDescent="0.35">
      <c r="H597" s="14"/>
      <c r="I597" s="2"/>
      <c r="K597" s="15"/>
      <c r="L597" s="2"/>
      <c r="M597" s="19"/>
    </row>
    <row r="598" spans="8:13" x14ac:dyDescent="0.35">
      <c r="H598" s="14"/>
      <c r="I598" s="2"/>
      <c r="K598" s="15"/>
      <c r="L598" s="2"/>
      <c r="M598" s="19"/>
    </row>
    <row r="599" spans="8:13" x14ac:dyDescent="0.35">
      <c r="H599" s="14"/>
      <c r="I599" s="2"/>
      <c r="K599" s="15"/>
      <c r="L599" s="2"/>
      <c r="M599" s="19"/>
    </row>
    <row r="600" spans="8:13" x14ac:dyDescent="0.35">
      <c r="H600" s="14"/>
      <c r="I600" s="2"/>
      <c r="K600" s="15"/>
      <c r="L600" s="2"/>
      <c r="M600" s="19"/>
    </row>
    <row r="601" spans="8:13" x14ac:dyDescent="0.35">
      <c r="H601" s="14"/>
      <c r="I601" s="2"/>
      <c r="K601" s="15"/>
      <c r="L601" s="2"/>
      <c r="M601" s="19"/>
    </row>
    <row r="602" spans="8:13" x14ac:dyDescent="0.35">
      <c r="H602" s="14"/>
      <c r="I602" s="2"/>
      <c r="K602" s="15"/>
      <c r="L602" s="2"/>
      <c r="M602" s="19"/>
    </row>
    <row r="603" spans="8:13" x14ac:dyDescent="0.35">
      <c r="H603" s="14"/>
      <c r="I603" s="2"/>
      <c r="K603" s="15"/>
      <c r="L603" s="2"/>
      <c r="M603" s="19"/>
    </row>
    <row r="604" spans="8:13" x14ac:dyDescent="0.35">
      <c r="H604" s="14"/>
      <c r="I604" s="2"/>
      <c r="K604" s="15"/>
      <c r="L604" s="2"/>
      <c r="M604" s="19"/>
    </row>
    <row r="605" spans="8:13" x14ac:dyDescent="0.35">
      <c r="H605" s="14"/>
      <c r="I605" s="2"/>
      <c r="K605" s="15"/>
      <c r="L605" s="2"/>
      <c r="M605" s="19"/>
    </row>
    <row r="606" spans="8:13" x14ac:dyDescent="0.35">
      <c r="H606" s="14"/>
      <c r="I606" s="2"/>
      <c r="K606" s="15"/>
      <c r="L606" s="2"/>
      <c r="M606" s="19"/>
    </row>
    <row r="607" spans="8:13" x14ac:dyDescent="0.35">
      <c r="H607" s="14"/>
      <c r="I607" s="2"/>
      <c r="K607" s="15"/>
      <c r="L607" s="2"/>
      <c r="M607" s="19"/>
    </row>
    <row r="608" spans="8:13" x14ac:dyDescent="0.35">
      <c r="H608" s="14"/>
      <c r="I608" s="2"/>
      <c r="K608" s="15"/>
      <c r="L608" s="2"/>
      <c r="M608" s="19"/>
    </row>
    <row r="609" spans="8:13" x14ac:dyDescent="0.35">
      <c r="H609" s="14"/>
      <c r="I609" s="2"/>
      <c r="K609" s="15"/>
      <c r="L609" s="2"/>
      <c r="M609" s="19"/>
    </row>
    <row r="610" spans="8:13" x14ac:dyDescent="0.35">
      <c r="H610" s="14"/>
      <c r="I610" s="2"/>
      <c r="K610" s="15"/>
      <c r="L610" s="2"/>
      <c r="M610" s="19"/>
    </row>
    <row r="611" spans="8:13" x14ac:dyDescent="0.35">
      <c r="H611" s="14"/>
      <c r="I611" s="2"/>
      <c r="K611" s="15"/>
      <c r="L611" s="2"/>
      <c r="M611" s="19"/>
    </row>
    <row r="612" spans="8:13" x14ac:dyDescent="0.35">
      <c r="H612" s="14"/>
      <c r="I612" s="2"/>
      <c r="K612" s="15"/>
      <c r="L612" s="2"/>
      <c r="M612" s="19"/>
    </row>
    <row r="613" spans="8:13" x14ac:dyDescent="0.35">
      <c r="H613" s="14"/>
      <c r="I613" s="2"/>
      <c r="K613" s="15"/>
      <c r="L613" s="2"/>
      <c r="M613" s="19"/>
    </row>
    <row r="614" spans="8:13" x14ac:dyDescent="0.35">
      <c r="H614" s="14"/>
      <c r="I614" s="2"/>
      <c r="K614" s="15"/>
      <c r="L614" s="2"/>
      <c r="M614" s="19"/>
    </row>
    <row r="615" spans="8:13" x14ac:dyDescent="0.35">
      <c r="H615" s="14"/>
      <c r="I615" s="2"/>
      <c r="K615" s="15"/>
      <c r="L615" s="2"/>
      <c r="M615" s="19"/>
    </row>
    <row r="616" spans="8:13" x14ac:dyDescent="0.35">
      <c r="H616" s="14"/>
      <c r="I616" s="2"/>
      <c r="K616" s="15"/>
      <c r="L616" s="2"/>
      <c r="M616" s="19"/>
    </row>
    <row r="617" spans="8:13" x14ac:dyDescent="0.35">
      <c r="H617" s="14"/>
      <c r="I617" s="2"/>
      <c r="K617" s="15"/>
      <c r="L617" s="2"/>
      <c r="M617" s="19"/>
    </row>
    <row r="618" spans="8:13" x14ac:dyDescent="0.35">
      <c r="H618" s="14"/>
      <c r="I618" s="2"/>
      <c r="K618" s="15"/>
      <c r="L618" s="2"/>
      <c r="M618" s="19"/>
    </row>
    <row r="619" spans="8:13" x14ac:dyDescent="0.35">
      <c r="H619" s="14"/>
      <c r="I619" s="2"/>
      <c r="K619" s="15"/>
      <c r="L619" s="2"/>
      <c r="M619" s="19"/>
    </row>
    <row r="620" spans="8:13" x14ac:dyDescent="0.35">
      <c r="H620" s="14"/>
      <c r="I620" s="2"/>
      <c r="K620" s="15"/>
      <c r="L620" s="2"/>
      <c r="M620" s="19"/>
    </row>
    <row r="621" spans="8:13" x14ac:dyDescent="0.35">
      <c r="H621" s="14"/>
      <c r="I621" s="2"/>
      <c r="K621" s="15"/>
      <c r="L621" s="2"/>
      <c r="M621" s="19"/>
    </row>
    <row r="622" spans="8:13" x14ac:dyDescent="0.35">
      <c r="H622" s="14"/>
      <c r="I622" s="2"/>
      <c r="K622" s="15"/>
      <c r="L622" s="2"/>
      <c r="M622" s="19"/>
    </row>
    <row r="623" spans="8:13" x14ac:dyDescent="0.35">
      <c r="H623" s="14"/>
      <c r="I623" s="2"/>
      <c r="K623" s="15"/>
      <c r="L623" s="2"/>
      <c r="M623" s="19"/>
    </row>
    <row r="624" spans="8:13" x14ac:dyDescent="0.35">
      <c r="H624" s="14"/>
      <c r="I624" s="2"/>
      <c r="K624" s="15"/>
      <c r="L624" s="2"/>
      <c r="M624" s="19"/>
    </row>
    <row r="625" spans="8:13" x14ac:dyDescent="0.35">
      <c r="H625" s="14"/>
      <c r="I625" s="2"/>
      <c r="K625" s="15"/>
      <c r="L625" s="2"/>
      <c r="M625" s="19"/>
    </row>
    <row r="626" spans="8:13" x14ac:dyDescent="0.35">
      <c r="H626" s="14"/>
      <c r="I626" s="2"/>
      <c r="K626" s="15"/>
      <c r="L626" s="2"/>
      <c r="M626" s="19"/>
    </row>
    <row r="627" spans="8:13" x14ac:dyDescent="0.35">
      <c r="H627" s="14"/>
      <c r="I627" s="2"/>
      <c r="K627" s="15"/>
      <c r="L627" s="2"/>
      <c r="M627" s="19"/>
    </row>
    <row r="628" spans="8:13" x14ac:dyDescent="0.35">
      <c r="H628" s="14"/>
      <c r="I628" s="2"/>
      <c r="K628" s="15"/>
      <c r="L628" s="2"/>
      <c r="M628" s="19"/>
    </row>
    <row r="629" spans="8:13" x14ac:dyDescent="0.35">
      <c r="H629" s="14"/>
      <c r="I629" s="2"/>
      <c r="K629" s="15"/>
      <c r="L629" s="2"/>
      <c r="M629" s="19"/>
    </row>
    <row r="630" spans="8:13" x14ac:dyDescent="0.35">
      <c r="H630" s="14"/>
      <c r="I630" s="2"/>
      <c r="K630" s="15"/>
      <c r="L630" s="2"/>
      <c r="M630" s="19"/>
    </row>
    <row r="631" spans="8:13" x14ac:dyDescent="0.35">
      <c r="H631" s="14"/>
      <c r="I631" s="2"/>
      <c r="K631" s="15"/>
      <c r="L631" s="2"/>
      <c r="M631" s="19"/>
    </row>
    <row r="632" spans="8:13" x14ac:dyDescent="0.35">
      <c r="H632" s="14"/>
      <c r="I632" s="2"/>
      <c r="K632" s="15"/>
      <c r="L632" s="2"/>
      <c r="M632" s="19"/>
    </row>
    <row r="633" spans="8:13" x14ac:dyDescent="0.35">
      <c r="H633" s="14"/>
      <c r="I633" s="2"/>
      <c r="K633" s="15"/>
      <c r="L633" s="2"/>
      <c r="M633" s="19"/>
    </row>
    <row r="634" spans="8:13" x14ac:dyDescent="0.35">
      <c r="H634" s="14"/>
      <c r="I634" s="2"/>
      <c r="K634" s="15"/>
      <c r="L634" s="2"/>
      <c r="M634" s="19"/>
    </row>
    <row r="635" spans="8:13" x14ac:dyDescent="0.35">
      <c r="H635" s="14"/>
      <c r="I635" s="2"/>
      <c r="K635" s="15"/>
      <c r="L635" s="2"/>
      <c r="M635" s="19"/>
    </row>
    <row r="636" spans="8:13" x14ac:dyDescent="0.35">
      <c r="H636" s="14"/>
      <c r="I636" s="2"/>
      <c r="K636" s="15"/>
      <c r="L636" s="2"/>
      <c r="M636" s="19"/>
    </row>
    <row r="637" spans="8:13" x14ac:dyDescent="0.35">
      <c r="H637" s="14"/>
      <c r="I637" s="2"/>
      <c r="K637" s="15"/>
      <c r="L637" s="2"/>
      <c r="M637" s="19"/>
    </row>
    <row r="638" spans="8:13" x14ac:dyDescent="0.35">
      <c r="H638" s="14"/>
      <c r="I638" s="2"/>
      <c r="K638" s="15"/>
      <c r="L638" s="2"/>
      <c r="M638" s="19"/>
    </row>
    <row r="639" spans="8:13" x14ac:dyDescent="0.35">
      <c r="H639" s="14"/>
      <c r="I639" s="2"/>
      <c r="K639" s="15"/>
      <c r="L639" s="2"/>
      <c r="M639" s="19"/>
    </row>
    <row r="640" spans="8:13" x14ac:dyDescent="0.35">
      <c r="H640" s="14"/>
      <c r="I640" s="2"/>
      <c r="K640" s="15"/>
      <c r="L640" s="2"/>
      <c r="M640" s="19"/>
    </row>
    <row r="641" spans="8:13" x14ac:dyDescent="0.35">
      <c r="H641" s="14"/>
      <c r="I641" s="2"/>
      <c r="K641" s="15"/>
      <c r="L641" s="2"/>
      <c r="M641" s="19"/>
    </row>
    <row r="642" spans="8:13" x14ac:dyDescent="0.35">
      <c r="H642" s="14"/>
      <c r="I642" s="2"/>
      <c r="K642" s="15"/>
      <c r="L642" s="2"/>
      <c r="M642" s="19"/>
    </row>
    <row r="643" spans="8:13" x14ac:dyDescent="0.35">
      <c r="H643" s="14"/>
      <c r="I643" s="2"/>
      <c r="K643" s="15"/>
      <c r="L643" s="2"/>
      <c r="M643" s="19"/>
    </row>
    <row r="644" spans="8:13" x14ac:dyDescent="0.35">
      <c r="H644" s="14"/>
      <c r="I644" s="2"/>
      <c r="K644" s="15"/>
      <c r="L644" s="2"/>
      <c r="M644" s="19"/>
    </row>
    <row r="645" spans="8:13" x14ac:dyDescent="0.35">
      <c r="H645" s="14"/>
      <c r="I645" s="2"/>
      <c r="K645" s="15"/>
      <c r="L645" s="2"/>
      <c r="M645" s="19"/>
    </row>
    <row r="646" spans="8:13" x14ac:dyDescent="0.35">
      <c r="H646" s="14"/>
      <c r="I646" s="2"/>
      <c r="K646" s="15"/>
      <c r="L646" s="2"/>
      <c r="M646" s="19"/>
    </row>
    <row r="647" spans="8:13" x14ac:dyDescent="0.35">
      <c r="H647" s="14"/>
      <c r="I647" s="2"/>
      <c r="K647" s="15"/>
      <c r="L647" s="2"/>
      <c r="M647" s="19"/>
    </row>
    <row r="648" spans="8:13" x14ac:dyDescent="0.35">
      <c r="H648" s="14"/>
      <c r="I648" s="2"/>
      <c r="K648" s="15"/>
      <c r="L648" s="2"/>
      <c r="M648" s="19"/>
    </row>
    <row r="649" spans="8:13" x14ac:dyDescent="0.35">
      <c r="H649" s="14"/>
      <c r="I649" s="2"/>
      <c r="K649" s="15"/>
      <c r="L649" s="2"/>
      <c r="M649" s="19"/>
    </row>
    <row r="650" spans="8:13" x14ac:dyDescent="0.35">
      <c r="H650" s="14"/>
      <c r="I650" s="2"/>
      <c r="K650" s="15"/>
      <c r="L650" s="2"/>
      <c r="M650" s="19"/>
    </row>
    <row r="651" spans="8:13" x14ac:dyDescent="0.35">
      <c r="H651" s="14"/>
      <c r="I651" s="2"/>
      <c r="K651" s="15"/>
      <c r="L651" s="2"/>
      <c r="M651" s="19"/>
    </row>
    <row r="652" spans="8:13" x14ac:dyDescent="0.35">
      <c r="H652" s="14"/>
      <c r="I652" s="2"/>
      <c r="K652" s="15"/>
      <c r="L652" s="2"/>
      <c r="M652" s="19"/>
    </row>
    <row r="653" spans="8:13" x14ac:dyDescent="0.35">
      <c r="H653" s="14"/>
      <c r="I653" s="2"/>
      <c r="K653" s="15"/>
      <c r="L653" s="2"/>
      <c r="M653" s="19"/>
    </row>
    <row r="654" spans="8:13" x14ac:dyDescent="0.35">
      <c r="H654" s="14"/>
      <c r="I654" s="2"/>
      <c r="K654" s="15"/>
      <c r="L654" s="2"/>
      <c r="M654" s="19"/>
    </row>
    <row r="655" spans="8:13" x14ac:dyDescent="0.35">
      <c r="H655" s="14"/>
      <c r="I655" s="2"/>
      <c r="K655" s="15"/>
      <c r="L655" s="2"/>
      <c r="M655" s="19"/>
    </row>
    <row r="656" spans="8:13" x14ac:dyDescent="0.35">
      <c r="H656" s="14"/>
      <c r="I656" s="2"/>
      <c r="K656" s="15"/>
      <c r="L656" s="2"/>
      <c r="M656" s="19"/>
    </row>
    <row r="657" spans="8:13" x14ac:dyDescent="0.35">
      <c r="H657" s="14"/>
      <c r="I657" s="2"/>
      <c r="K657" s="15"/>
      <c r="L657" s="2"/>
      <c r="M657" s="19"/>
    </row>
    <row r="658" spans="8:13" x14ac:dyDescent="0.35">
      <c r="H658" s="14"/>
      <c r="I658" s="2"/>
      <c r="K658" s="15"/>
      <c r="L658" s="2"/>
      <c r="M658" s="19"/>
    </row>
    <row r="659" spans="8:13" x14ac:dyDescent="0.35">
      <c r="H659" s="14"/>
      <c r="I659" s="2"/>
      <c r="K659" s="15"/>
      <c r="L659" s="2"/>
      <c r="M659" s="19"/>
    </row>
    <row r="660" spans="8:13" x14ac:dyDescent="0.35">
      <c r="H660" s="14"/>
      <c r="I660" s="2"/>
      <c r="K660" s="15"/>
      <c r="L660" s="2"/>
      <c r="M660" s="19"/>
    </row>
    <row r="661" spans="8:13" x14ac:dyDescent="0.35">
      <c r="H661" s="14"/>
      <c r="I661" s="2"/>
      <c r="K661" s="15"/>
      <c r="L661" s="2"/>
      <c r="M661" s="19"/>
    </row>
    <row r="662" spans="8:13" x14ac:dyDescent="0.35">
      <c r="H662" s="14"/>
      <c r="I662" s="2"/>
      <c r="K662" s="15"/>
      <c r="L662" s="2"/>
      <c r="M662" s="19"/>
    </row>
    <row r="663" spans="8:13" x14ac:dyDescent="0.35">
      <c r="H663" s="14"/>
      <c r="I663" s="2"/>
      <c r="K663" s="15"/>
      <c r="L663" s="2"/>
      <c r="M663" s="19"/>
    </row>
    <row r="664" spans="8:13" x14ac:dyDescent="0.35">
      <c r="H664" s="14"/>
      <c r="I664" s="2"/>
      <c r="K664" s="15"/>
      <c r="L664" s="2"/>
      <c r="M664" s="19"/>
    </row>
    <row r="665" spans="8:13" x14ac:dyDescent="0.35">
      <c r="H665" s="14"/>
      <c r="I665" s="2"/>
      <c r="K665" s="15"/>
      <c r="L665" s="2"/>
      <c r="M665" s="19"/>
    </row>
    <row r="666" spans="8:13" x14ac:dyDescent="0.35">
      <c r="H666" s="14"/>
      <c r="I666" s="2"/>
      <c r="K666" s="15"/>
      <c r="L666" s="2"/>
      <c r="M666" s="19"/>
    </row>
    <row r="667" spans="8:13" x14ac:dyDescent="0.35">
      <c r="H667" s="14"/>
      <c r="I667" s="2"/>
      <c r="K667" s="15"/>
      <c r="L667" s="2"/>
      <c r="M667" s="19"/>
    </row>
    <row r="668" spans="8:13" x14ac:dyDescent="0.35">
      <c r="H668" s="14"/>
      <c r="I668" s="2"/>
      <c r="K668" s="15"/>
      <c r="L668" s="2"/>
      <c r="M668" s="19"/>
    </row>
    <row r="669" spans="8:13" x14ac:dyDescent="0.35">
      <c r="H669" s="14"/>
      <c r="I669" s="2"/>
      <c r="K669" s="15"/>
      <c r="L669" s="2"/>
      <c r="M669" s="19"/>
    </row>
    <row r="670" spans="8:13" x14ac:dyDescent="0.35">
      <c r="H670" s="14"/>
      <c r="I670" s="2"/>
      <c r="K670" s="15"/>
      <c r="L670" s="2"/>
      <c r="M670" s="19"/>
    </row>
    <row r="671" spans="8:13" x14ac:dyDescent="0.35">
      <c r="H671" s="14"/>
      <c r="I671" s="2"/>
      <c r="K671" s="15"/>
      <c r="L671" s="2"/>
      <c r="M671" s="19"/>
    </row>
    <row r="672" spans="8:13" x14ac:dyDescent="0.35">
      <c r="H672" s="14"/>
      <c r="I672" s="2"/>
      <c r="K672" s="15"/>
      <c r="L672" s="2"/>
      <c r="M672" s="19"/>
    </row>
    <row r="673" spans="8:13" x14ac:dyDescent="0.35">
      <c r="H673" s="14"/>
      <c r="I673" s="2"/>
      <c r="K673" s="15"/>
      <c r="L673" s="2"/>
      <c r="M673" s="19"/>
    </row>
    <row r="674" spans="8:13" x14ac:dyDescent="0.35">
      <c r="H674" s="14"/>
      <c r="I674" s="2"/>
      <c r="K674" s="15"/>
      <c r="L674" s="2"/>
      <c r="M674" s="19"/>
    </row>
    <row r="675" spans="8:13" x14ac:dyDescent="0.35">
      <c r="H675" s="14"/>
      <c r="I675" s="2"/>
      <c r="K675" s="15"/>
      <c r="L675" s="2"/>
      <c r="M675" s="19"/>
    </row>
    <row r="676" spans="8:13" x14ac:dyDescent="0.35">
      <c r="H676" s="14"/>
      <c r="I676" s="2"/>
      <c r="K676" s="15"/>
      <c r="L676" s="2"/>
      <c r="M676" s="19"/>
    </row>
    <row r="677" spans="8:13" x14ac:dyDescent="0.35">
      <c r="H677" s="14"/>
      <c r="I677" s="2"/>
      <c r="K677" s="15"/>
      <c r="L677" s="2"/>
      <c r="M677" s="19"/>
    </row>
    <row r="678" spans="8:13" x14ac:dyDescent="0.35">
      <c r="H678" s="14"/>
      <c r="I678" s="2"/>
      <c r="K678" s="15"/>
      <c r="L678" s="2"/>
      <c r="M678" s="19"/>
    </row>
    <row r="679" spans="8:13" x14ac:dyDescent="0.35">
      <c r="H679" s="14"/>
      <c r="I679" s="2"/>
      <c r="K679" s="15"/>
      <c r="L679" s="2"/>
      <c r="M679" s="19"/>
    </row>
    <row r="680" spans="8:13" x14ac:dyDescent="0.35">
      <c r="H680" s="14"/>
      <c r="I680" s="2"/>
      <c r="K680" s="15"/>
      <c r="L680" s="2"/>
      <c r="M680" s="19"/>
    </row>
    <row r="681" spans="8:13" x14ac:dyDescent="0.35">
      <c r="H681" s="14"/>
      <c r="I681" s="2"/>
      <c r="K681" s="15"/>
      <c r="L681" s="2"/>
      <c r="M681" s="19"/>
    </row>
    <row r="682" spans="8:13" x14ac:dyDescent="0.35">
      <c r="H682" s="14"/>
      <c r="I682" s="2"/>
      <c r="K682" s="15"/>
      <c r="L682" s="2"/>
      <c r="M682" s="19"/>
    </row>
    <row r="683" spans="8:13" x14ac:dyDescent="0.35">
      <c r="H683" s="14"/>
      <c r="I683" s="2"/>
      <c r="K683" s="15"/>
      <c r="L683" s="2"/>
      <c r="M683" s="19"/>
    </row>
    <row r="684" spans="8:13" x14ac:dyDescent="0.35">
      <c r="H684" s="14"/>
      <c r="I684" s="2"/>
      <c r="K684" s="15"/>
      <c r="L684" s="2"/>
      <c r="M684" s="19"/>
    </row>
    <row r="685" spans="8:13" x14ac:dyDescent="0.35">
      <c r="H685" s="14"/>
      <c r="I685" s="2"/>
      <c r="K685" s="15"/>
      <c r="L685" s="2"/>
      <c r="M685" s="19"/>
    </row>
    <row r="686" spans="8:13" x14ac:dyDescent="0.35">
      <c r="H686" s="14"/>
      <c r="I686" s="2"/>
      <c r="K686" s="15"/>
      <c r="L686" s="2"/>
      <c r="M686" s="19"/>
    </row>
    <row r="687" spans="8:13" x14ac:dyDescent="0.35">
      <c r="H687" s="14"/>
      <c r="I687" s="2"/>
      <c r="K687" s="15"/>
      <c r="L687" s="2"/>
      <c r="M687" s="19"/>
    </row>
    <row r="688" spans="8:13" x14ac:dyDescent="0.35">
      <c r="H688" s="14"/>
      <c r="I688" s="2"/>
      <c r="K688" s="15"/>
      <c r="L688" s="2"/>
      <c r="M688" s="19"/>
    </row>
    <row r="689" spans="8:13" x14ac:dyDescent="0.35">
      <c r="H689" s="14"/>
      <c r="I689" s="2"/>
      <c r="K689" s="15"/>
      <c r="L689" s="2"/>
      <c r="M689" s="19"/>
    </row>
    <row r="690" spans="8:13" x14ac:dyDescent="0.35">
      <c r="H690" s="14"/>
      <c r="I690" s="2"/>
      <c r="K690" s="15"/>
      <c r="L690" s="2"/>
      <c r="M690" s="19"/>
    </row>
    <row r="691" spans="8:13" x14ac:dyDescent="0.35">
      <c r="H691" s="14"/>
      <c r="I691" s="2"/>
      <c r="K691" s="15"/>
      <c r="L691" s="2"/>
      <c r="M691" s="19"/>
    </row>
    <row r="692" spans="8:13" x14ac:dyDescent="0.35">
      <c r="H692" s="14"/>
      <c r="I692" s="2"/>
      <c r="K692" s="15"/>
      <c r="L692" s="2"/>
      <c r="M692" s="19"/>
    </row>
    <row r="693" spans="8:13" x14ac:dyDescent="0.35">
      <c r="H693" s="14"/>
      <c r="I693" s="2"/>
      <c r="K693" s="15"/>
      <c r="L693" s="2"/>
      <c r="M693" s="19"/>
    </row>
    <row r="694" spans="8:13" x14ac:dyDescent="0.35">
      <c r="H694" s="14"/>
      <c r="I694" s="2"/>
      <c r="K694" s="15"/>
      <c r="L694" s="2"/>
      <c r="M694" s="19"/>
    </row>
    <row r="695" spans="8:13" x14ac:dyDescent="0.35">
      <c r="H695" s="14"/>
      <c r="I695" s="2"/>
      <c r="K695" s="15"/>
      <c r="L695" s="2"/>
      <c r="M695" s="19"/>
    </row>
    <row r="696" spans="8:13" x14ac:dyDescent="0.35">
      <c r="H696" s="14"/>
      <c r="I696" s="2"/>
      <c r="K696" s="15"/>
      <c r="L696" s="2"/>
      <c r="M696" s="19"/>
    </row>
    <row r="697" spans="8:13" x14ac:dyDescent="0.35">
      <c r="H697" s="14"/>
      <c r="I697" s="2"/>
      <c r="K697" s="15"/>
      <c r="L697" s="2"/>
      <c r="M697" s="19"/>
    </row>
    <row r="698" spans="8:13" x14ac:dyDescent="0.35">
      <c r="H698" s="14"/>
      <c r="I698" s="2"/>
      <c r="K698" s="15"/>
      <c r="L698" s="2"/>
      <c r="M698" s="19"/>
    </row>
    <row r="699" spans="8:13" x14ac:dyDescent="0.35">
      <c r="H699" s="14"/>
      <c r="I699" s="2"/>
      <c r="K699" s="15"/>
      <c r="L699" s="2"/>
      <c r="M699" s="19"/>
    </row>
    <row r="700" spans="8:13" x14ac:dyDescent="0.35">
      <c r="H700" s="14"/>
      <c r="I700" s="2"/>
      <c r="K700" s="15"/>
      <c r="L700" s="2"/>
      <c r="M700" s="19"/>
    </row>
    <row r="701" spans="8:13" x14ac:dyDescent="0.35">
      <c r="H701" s="14"/>
      <c r="I701" s="2"/>
      <c r="K701" s="15"/>
      <c r="L701" s="2"/>
      <c r="M701" s="19"/>
    </row>
    <row r="702" spans="8:13" x14ac:dyDescent="0.35">
      <c r="H702" s="14"/>
      <c r="I702" s="2"/>
      <c r="K702" s="15"/>
      <c r="L702" s="2"/>
      <c r="M702" s="19"/>
    </row>
    <row r="703" spans="8:13" x14ac:dyDescent="0.35">
      <c r="H703" s="14"/>
      <c r="I703" s="2"/>
      <c r="K703" s="15"/>
      <c r="L703" s="2"/>
      <c r="M703" s="19"/>
    </row>
    <row r="704" spans="8:13" x14ac:dyDescent="0.35">
      <c r="H704" s="14"/>
      <c r="I704" s="2"/>
      <c r="K704" s="15"/>
      <c r="L704" s="2"/>
      <c r="M704" s="19"/>
    </row>
    <row r="705" spans="8:13" x14ac:dyDescent="0.35">
      <c r="H705" s="14"/>
      <c r="I705" s="2"/>
      <c r="K705" s="15"/>
      <c r="L705" s="2"/>
      <c r="M705" s="19"/>
    </row>
    <row r="706" spans="8:13" x14ac:dyDescent="0.35">
      <c r="H706" s="14"/>
      <c r="I706" s="2"/>
      <c r="K706" s="15"/>
      <c r="L706" s="2"/>
      <c r="M706" s="19"/>
    </row>
    <row r="707" spans="8:13" x14ac:dyDescent="0.35">
      <c r="H707" s="14"/>
      <c r="I707" s="2"/>
      <c r="K707" s="15"/>
      <c r="L707" s="2"/>
      <c r="M707" s="19"/>
    </row>
    <row r="708" spans="8:13" x14ac:dyDescent="0.35">
      <c r="H708" s="14"/>
      <c r="I708" s="2"/>
      <c r="K708" s="15"/>
      <c r="L708" s="2"/>
      <c r="M708" s="19"/>
    </row>
    <row r="709" spans="8:13" x14ac:dyDescent="0.35">
      <c r="H709" s="14"/>
      <c r="I709" s="2"/>
      <c r="K709" s="15"/>
      <c r="L709" s="2"/>
      <c r="M709" s="19"/>
    </row>
    <row r="710" spans="8:13" x14ac:dyDescent="0.35">
      <c r="H710" s="14"/>
      <c r="I710" s="2"/>
      <c r="K710" s="15"/>
      <c r="L710" s="2"/>
      <c r="M710" s="19"/>
    </row>
    <row r="711" spans="8:13" x14ac:dyDescent="0.35">
      <c r="H711" s="14"/>
      <c r="I711" s="2"/>
      <c r="K711" s="15"/>
      <c r="L711" s="2"/>
      <c r="M711" s="19"/>
    </row>
    <row r="712" spans="8:13" x14ac:dyDescent="0.35">
      <c r="H712" s="14"/>
      <c r="I712" s="2"/>
      <c r="K712" s="15"/>
      <c r="L712" s="2"/>
      <c r="M712" s="19"/>
    </row>
    <row r="713" spans="8:13" x14ac:dyDescent="0.35">
      <c r="H713" s="14"/>
      <c r="I713" s="2"/>
      <c r="K713" s="15"/>
      <c r="L713" s="2"/>
      <c r="M713" s="19"/>
    </row>
    <row r="714" spans="8:13" x14ac:dyDescent="0.35">
      <c r="H714" s="14"/>
      <c r="I714" s="2"/>
      <c r="K714" s="15"/>
      <c r="L714" s="2"/>
      <c r="M714" s="19"/>
    </row>
    <row r="715" spans="8:13" x14ac:dyDescent="0.35">
      <c r="H715" s="14"/>
      <c r="I715" s="2"/>
      <c r="K715" s="15"/>
      <c r="L715" s="2"/>
      <c r="M715" s="19"/>
    </row>
    <row r="716" spans="8:13" x14ac:dyDescent="0.35">
      <c r="H716" s="14"/>
      <c r="I716" s="2"/>
      <c r="K716" s="15"/>
      <c r="L716" s="2"/>
      <c r="M716" s="19"/>
    </row>
    <row r="717" spans="8:13" x14ac:dyDescent="0.35">
      <c r="H717" s="14"/>
      <c r="I717" s="2"/>
      <c r="K717" s="15"/>
      <c r="L717" s="2"/>
      <c r="M717" s="19"/>
    </row>
    <row r="718" spans="8:13" x14ac:dyDescent="0.35">
      <c r="H718" s="14"/>
      <c r="I718" s="2"/>
      <c r="K718" s="15"/>
      <c r="L718" s="2"/>
      <c r="M718" s="19"/>
    </row>
    <row r="719" spans="8:13" x14ac:dyDescent="0.35">
      <c r="H719" s="14"/>
      <c r="I719" s="2"/>
      <c r="K719" s="15"/>
      <c r="L719" s="2"/>
      <c r="M719" s="19"/>
    </row>
    <row r="720" spans="8:13" x14ac:dyDescent="0.35">
      <c r="H720" s="14"/>
      <c r="I720" s="2"/>
      <c r="K720" s="15"/>
      <c r="L720" s="2"/>
      <c r="M720" s="19"/>
    </row>
    <row r="721" spans="8:13" x14ac:dyDescent="0.35">
      <c r="H721" s="14"/>
      <c r="I721" s="2"/>
      <c r="K721" s="15"/>
      <c r="L721" s="2"/>
      <c r="M721" s="19"/>
    </row>
    <row r="722" spans="8:13" x14ac:dyDescent="0.35">
      <c r="H722" s="14"/>
      <c r="I722" s="2"/>
      <c r="K722" s="15"/>
      <c r="L722" s="2"/>
      <c r="M722" s="19"/>
    </row>
    <row r="723" spans="8:13" x14ac:dyDescent="0.35">
      <c r="H723" s="14"/>
      <c r="I723" s="2"/>
      <c r="K723" s="15"/>
      <c r="L723" s="2"/>
      <c r="M723" s="19"/>
    </row>
    <row r="724" spans="8:13" x14ac:dyDescent="0.35">
      <c r="H724" s="14"/>
      <c r="I724" s="2"/>
      <c r="K724" s="15"/>
      <c r="L724" s="2"/>
      <c r="M724" s="19"/>
    </row>
    <row r="725" spans="8:13" x14ac:dyDescent="0.35">
      <c r="H725" s="14"/>
      <c r="I725" s="2"/>
      <c r="K725" s="15"/>
      <c r="L725" s="2"/>
      <c r="M725" s="19"/>
    </row>
    <row r="726" spans="8:13" x14ac:dyDescent="0.35">
      <c r="H726" s="14"/>
      <c r="I726" s="2"/>
      <c r="K726" s="15"/>
      <c r="L726" s="2"/>
      <c r="M726" s="19"/>
    </row>
    <row r="727" spans="8:13" x14ac:dyDescent="0.35">
      <c r="H727" s="14"/>
      <c r="I727" s="2"/>
      <c r="K727" s="15"/>
      <c r="L727" s="2"/>
      <c r="M727" s="19"/>
    </row>
    <row r="728" spans="8:13" x14ac:dyDescent="0.35">
      <c r="H728" s="14"/>
      <c r="I728" s="2"/>
      <c r="K728" s="15"/>
      <c r="L728" s="2"/>
      <c r="M728" s="19"/>
    </row>
    <row r="729" spans="8:13" x14ac:dyDescent="0.35">
      <c r="H729" s="14"/>
      <c r="I729" s="2"/>
      <c r="K729" s="15"/>
      <c r="L729" s="2"/>
      <c r="M729" s="19"/>
    </row>
    <row r="730" spans="8:13" x14ac:dyDescent="0.35">
      <c r="H730" s="14"/>
      <c r="I730" s="2"/>
      <c r="K730" s="15"/>
      <c r="L730" s="2"/>
      <c r="M730" s="19"/>
    </row>
    <row r="731" spans="8:13" x14ac:dyDescent="0.35">
      <c r="H731" s="14"/>
      <c r="I731" s="2"/>
      <c r="K731" s="15"/>
      <c r="L731" s="2"/>
      <c r="M731" s="19"/>
    </row>
    <row r="732" spans="8:13" x14ac:dyDescent="0.35">
      <c r="H732" s="14"/>
      <c r="I732" s="2"/>
      <c r="K732" s="15"/>
      <c r="L732" s="2"/>
      <c r="M732" s="19"/>
    </row>
    <row r="733" spans="8:13" x14ac:dyDescent="0.35">
      <c r="H733" s="14"/>
      <c r="I733" s="2"/>
      <c r="K733" s="15"/>
      <c r="L733" s="2"/>
      <c r="M733" s="19"/>
    </row>
    <row r="734" spans="8:13" x14ac:dyDescent="0.35">
      <c r="H734" s="14"/>
      <c r="I734" s="2"/>
      <c r="K734" s="15"/>
      <c r="L734" s="2"/>
      <c r="M734" s="19"/>
    </row>
    <row r="735" spans="8:13" x14ac:dyDescent="0.35">
      <c r="H735" s="14"/>
      <c r="I735" s="2"/>
      <c r="K735" s="15"/>
      <c r="L735" s="2"/>
      <c r="M735" s="19"/>
    </row>
    <row r="736" spans="8:13" x14ac:dyDescent="0.35">
      <c r="H736" s="14"/>
      <c r="I736" s="2"/>
      <c r="K736" s="15"/>
      <c r="L736" s="2"/>
      <c r="M736" s="19"/>
    </row>
    <row r="737" spans="8:13" x14ac:dyDescent="0.35">
      <c r="H737" s="14"/>
      <c r="I737" s="2"/>
      <c r="K737" s="15"/>
      <c r="L737" s="2"/>
      <c r="M737" s="19"/>
    </row>
    <row r="738" spans="8:13" x14ac:dyDescent="0.35">
      <c r="H738" s="14"/>
      <c r="I738" s="2"/>
      <c r="K738" s="15"/>
      <c r="L738" s="2"/>
      <c r="M738" s="19"/>
    </row>
    <row r="739" spans="8:13" x14ac:dyDescent="0.35">
      <c r="H739" s="14"/>
      <c r="I739" s="2"/>
      <c r="K739" s="15"/>
      <c r="L739" s="2"/>
      <c r="M739" s="19"/>
    </row>
    <row r="740" spans="8:13" x14ac:dyDescent="0.35">
      <c r="H740" s="14"/>
      <c r="I740" s="2"/>
      <c r="K740" s="15"/>
      <c r="L740" s="2"/>
      <c r="M740" s="19"/>
    </row>
    <row r="741" spans="8:13" x14ac:dyDescent="0.35">
      <c r="H741" s="14"/>
      <c r="I741" s="2"/>
      <c r="K741" s="15"/>
      <c r="L741" s="2"/>
      <c r="M741" s="19"/>
    </row>
    <row r="742" spans="8:13" x14ac:dyDescent="0.35">
      <c r="H742" s="14"/>
      <c r="I742" s="2"/>
      <c r="K742" s="15"/>
      <c r="L742" s="2"/>
      <c r="M742" s="19"/>
    </row>
    <row r="743" spans="8:13" x14ac:dyDescent="0.35">
      <c r="H743" s="14"/>
      <c r="I743" s="2"/>
      <c r="K743" s="15"/>
      <c r="L743" s="2"/>
      <c r="M743" s="19"/>
    </row>
    <row r="744" spans="8:13" x14ac:dyDescent="0.35">
      <c r="H744" s="14"/>
      <c r="I744" s="2"/>
      <c r="K744" s="15"/>
      <c r="L744" s="2"/>
      <c r="M744" s="19"/>
    </row>
    <row r="745" spans="8:13" x14ac:dyDescent="0.35">
      <c r="H745" s="14"/>
      <c r="I745" s="2"/>
      <c r="K745" s="15"/>
      <c r="L745" s="2"/>
      <c r="M745" s="19"/>
    </row>
    <row r="746" spans="8:13" x14ac:dyDescent="0.35">
      <c r="H746" s="14"/>
      <c r="I746" s="2"/>
      <c r="K746" s="15"/>
      <c r="L746" s="2"/>
      <c r="M746" s="19"/>
    </row>
    <row r="747" spans="8:13" x14ac:dyDescent="0.35">
      <c r="H747" s="14"/>
      <c r="I747" s="2"/>
      <c r="K747" s="15"/>
      <c r="L747" s="2"/>
      <c r="M747" s="19"/>
    </row>
    <row r="748" spans="8:13" x14ac:dyDescent="0.35">
      <c r="H748" s="14"/>
      <c r="I748" s="2"/>
      <c r="K748" s="15"/>
      <c r="L748" s="2"/>
      <c r="M748" s="19"/>
    </row>
    <row r="749" spans="8:13" x14ac:dyDescent="0.35">
      <c r="H749" s="14"/>
      <c r="I749" s="2"/>
      <c r="K749" s="15"/>
      <c r="L749" s="2"/>
      <c r="M749" s="19"/>
    </row>
    <row r="750" spans="8:13" x14ac:dyDescent="0.35">
      <c r="H750" s="14"/>
      <c r="I750" s="2"/>
      <c r="K750" s="15"/>
      <c r="L750" s="2"/>
      <c r="M750" s="19"/>
    </row>
    <row r="751" spans="8:13" x14ac:dyDescent="0.35">
      <c r="H751" s="14"/>
      <c r="I751" s="2"/>
      <c r="K751" s="15"/>
      <c r="L751" s="2"/>
      <c r="M751" s="19"/>
    </row>
    <row r="752" spans="8:13" x14ac:dyDescent="0.35">
      <c r="H752" s="14"/>
      <c r="I752" s="2"/>
      <c r="K752" s="15"/>
      <c r="L752" s="2"/>
      <c r="M752" s="19"/>
    </row>
    <row r="753" spans="8:13" x14ac:dyDescent="0.35">
      <c r="H753" s="14"/>
      <c r="I753" s="2"/>
      <c r="K753" s="15"/>
      <c r="L753" s="2"/>
      <c r="M753" s="19"/>
    </row>
    <row r="754" spans="8:13" x14ac:dyDescent="0.35">
      <c r="H754" s="14"/>
      <c r="I754" s="2"/>
      <c r="K754" s="15"/>
      <c r="L754" s="2"/>
      <c r="M754" s="19"/>
    </row>
    <row r="755" spans="8:13" x14ac:dyDescent="0.35">
      <c r="H755" s="14"/>
      <c r="I755" s="2"/>
      <c r="K755" s="15"/>
      <c r="L755" s="2"/>
      <c r="M755" s="19"/>
    </row>
    <row r="756" spans="8:13" x14ac:dyDescent="0.35">
      <c r="H756" s="14"/>
      <c r="I756" s="2"/>
      <c r="K756" s="15"/>
      <c r="L756" s="2"/>
      <c r="M756" s="19"/>
    </row>
    <row r="757" spans="8:13" x14ac:dyDescent="0.35">
      <c r="H757" s="14"/>
      <c r="I757" s="2"/>
      <c r="K757" s="15"/>
      <c r="L757" s="2"/>
      <c r="M757" s="19"/>
    </row>
    <row r="758" spans="8:13" x14ac:dyDescent="0.35">
      <c r="H758" s="14"/>
      <c r="I758" s="2"/>
      <c r="K758" s="15"/>
      <c r="L758" s="2"/>
      <c r="M758" s="19"/>
    </row>
    <row r="759" spans="8:13" x14ac:dyDescent="0.35">
      <c r="H759" s="14"/>
      <c r="I759" s="2"/>
      <c r="K759" s="15"/>
      <c r="L759" s="2"/>
      <c r="M759" s="19"/>
    </row>
    <row r="760" spans="8:13" x14ac:dyDescent="0.35">
      <c r="H760" s="14"/>
      <c r="I760" s="2"/>
      <c r="K760" s="15"/>
      <c r="L760" s="2"/>
      <c r="M760" s="19"/>
    </row>
    <row r="761" spans="8:13" x14ac:dyDescent="0.35">
      <c r="H761" s="14"/>
      <c r="I761" s="2"/>
      <c r="K761" s="15"/>
      <c r="L761" s="2"/>
      <c r="M761" s="19"/>
    </row>
    <row r="762" spans="8:13" x14ac:dyDescent="0.35">
      <c r="H762" s="14"/>
      <c r="I762" s="2"/>
      <c r="K762" s="15"/>
      <c r="L762" s="2"/>
      <c r="M762" s="19"/>
    </row>
    <row r="763" spans="8:13" x14ac:dyDescent="0.35">
      <c r="H763" s="14"/>
      <c r="I763" s="2"/>
      <c r="K763" s="15"/>
      <c r="L763" s="2"/>
      <c r="M763" s="19"/>
    </row>
    <row r="764" spans="8:13" x14ac:dyDescent="0.35">
      <c r="H764" s="14"/>
      <c r="I764" s="2"/>
      <c r="K764" s="15"/>
      <c r="L764" s="2"/>
      <c r="M764" s="19"/>
    </row>
    <row r="765" spans="8:13" x14ac:dyDescent="0.35">
      <c r="H765" s="14"/>
      <c r="I765" s="2"/>
      <c r="K765" s="15"/>
      <c r="L765" s="2"/>
      <c r="M765" s="19"/>
    </row>
    <row r="766" spans="8:13" x14ac:dyDescent="0.35">
      <c r="H766" s="14"/>
      <c r="I766" s="2"/>
      <c r="K766" s="15"/>
      <c r="L766" s="2"/>
      <c r="M766" s="19"/>
    </row>
    <row r="767" spans="8:13" x14ac:dyDescent="0.35">
      <c r="H767" s="14"/>
      <c r="I767" s="2"/>
      <c r="K767" s="15"/>
      <c r="L767" s="2"/>
      <c r="M767" s="19"/>
    </row>
    <row r="768" spans="8:13" x14ac:dyDescent="0.35">
      <c r="H768" s="14"/>
      <c r="I768" s="2"/>
      <c r="K768" s="15"/>
      <c r="L768" s="2"/>
      <c r="M768" s="19"/>
    </row>
    <row r="769" spans="8:13" x14ac:dyDescent="0.35">
      <c r="H769" s="14"/>
      <c r="I769" s="2"/>
      <c r="K769" s="15"/>
      <c r="L769" s="2"/>
      <c r="M769" s="19"/>
    </row>
    <row r="770" spans="8:13" x14ac:dyDescent="0.35">
      <c r="H770" s="14"/>
      <c r="I770" s="2"/>
      <c r="K770" s="15"/>
      <c r="L770" s="2"/>
      <c r="M770" s="19"/>
    </row>
    <row r="771" spans="8:13" x14ac:dyDescent="0.35">
      <c r="H771" s="14"/>
      <c r="I771" s="2"/>
      <c r="K771" s="15"/>
      <c r="L771" s="2"/>
      <c r="M771" s="19"/>
    </row>
  </sheetData>
  <sheetProtection formatCells="0" formatColumns="0" formatRows="0" insertHyperlinks="0" sort="0" autoFilter="0" pivotTables="0"/>
  <protectedRanges>
    <protectedRange sqref="AF3:AF499" name="Range1"/>
  </protectedRanges>
  <mergeCells count="7">
    <mergeCell ref="AH2:AK2"/>
    <mergeCell ref="A1:E1"/>
    <mergeCell ref="I1:K1"/>
    <mergeCell ref="F1:H1"/>
    <mergeCell ref="L1:N1"/>
    <mergeCell ref="R1:AF1"/>
    <mergeCell ref="O1:Q1"/>
  </mergeCells>
  <phoneticPr fontId="9" type="noConversion"/>
  <conditionalFormatting sqref="A3:Q499">
    <cfRule type="expression" dxfId="18" priority="3">
      <formula>$AE3="Analyze"</formula>
    </cfRule>
  </conditionalFormatting>
  <conditionalFormatting sqref="A3:AF499">
    <cfRule type="expression" dxfId="17" priority="1">
      <formula>IF($C3=0,"TRUE","FALSE")</formula>
    </cfRule>
  </conditionalFormatting>
  <conditionalFormatting sqref="R3:S499">
    <cfRule type="colorScale" priority="507">
      <colorScale>
        <cfvo type="min"/>
        <cfvo type="num" val="0"/>
        <cfvo type="max"/>
        <color theme="9" tint="0.39997558519241921"/>
        <color rgb="FFFCFCFF"/>
        <color rgb="FFF8696B"/>
      </colorScale>
    </cfRule>
  </conditionalFormatting>
  <conditionalFormatting sqref="T3:T499">
    <cfRule type="dataBar" priority="508">
      <dataBar>
        <cfvo type="min"/>
        <cfvo type="max"/>
        <color rgb="FFFF0000"/>
      </dataBar>
      <extLst>
        <ext xmlns:x14="http://schemas.microsoft.com/office/spreadsheetml/2009/9/main" uri="{B025F937-C7B1-47D3-B67F-A62EFF666E3E}">
          <x14:id>{8261BA82-BD19-4D62-BBB7-69758D81D848}</x14:id>
        </ext>
      </extLst>
    </cfRule>
  </conditionalFormatting>
  <conditionalFormatting sqref="X3:X499">
    <cfRule type="cellIs" dxfId="16" priority="509" operator="equal">
      <formula>"YES"</formula>
    </cfRule>
    <cfRule type="dataBar" priority="510">
      <dataBar>
        <cfvo type="min"/>
        <cfvo type="max"/>
        <color rgb="FFFF0000"/>
      </dataBar>
      <extLst>
        <ext xmlns:x14="http://schemas.microsoft.com/office/spreadsheetml/2009/9/main" uri="{B025F937-C7B1-47D3-B67F-A62EFF666E3E}">
          <x14:id>{E2740FD5-1FE3-4236-84B3-CF6D46BF0AC4}</x14:id>
        </ext>
      </extLst>
    </cfRule>
  </conditionalFormatting>
  <conditionalFormatting sqref="Y3:Z499 AE3:AE499">
    <cfRule type="cellIs" dxfId="15" priority="18" operator="equal">
      <formula>"&lt;"</formula>
    </cfRule>
    <cfRule type="cellIs" dxfId="14" priority="23" operator="equal">
      <formula>"&gt;"</formula>
    </cfRule>
  </conditionalFormatting>
  <conditionalFormatting sqref="AB3 AE3 Y3:Z4 Y4:AE499">
    <cfRule type="cellIs" dxfId="13" priority="17" operator="equal">
      <formula>" "</formula>
    </cfRule>
  </conditionalFormatting>
  <conditionalFormatting sqref="AD3:AD499">
    <cfRule type="cellIs" dxfId="12" priority="511" operator="equal">
      <formula>"YES"</formula>
    </cfRule>
    <cfRule type="dataBar" priority="512">
      <dataBar>
        <cfvo type="min"/>
        <cfvo type="max"/>
        <color rgb="FFFF0000"/>
      </dataBar>
      <extLst>
        <ext xmlns:x14="http://schemas.microsoft.com/office/spreadsheetml/2009/9/main" uri="{B025F937-C7B1-47D3-B67F-A62EFF666E3E}">
          <x14:id>{DB451420-D28B-4CFE-A9C7-8C218EC6BC82}</x14:id>
        </ext>
      </extLst>
    </cfRule>
  </conditionalFormatting>
  <conditionalFormatting sqref="AD4:AD499">
    <cfRule type="dataBar" priority="513">
      <dataBar>
        <cfvo type="min"/>
        <cfvo type="max"/>
        <color rgb="FFFF0000"/>
      </dataBar>
      <extLst>
        <ext xmlns:x14="http://schemas.microsoft.com/office/spreadsheetml/2009/9/main" uri="{B025F937-C7B1-47D3-B67F-A62EFF666E3E}">
          <x14:id>{C6B1E361-CFF8-44D1-979F-B6FB75036297}</x14:id>
        </ext>
      </extLst>
    </cfRule>
  </conditionalFormatting>
  <conditionalFormatting sqref="AE3:AE499">
    <cfRule type="cellIs" dxfId="11" priority="5" operator="equal">
      <formula>"ANALYZE"</formula>
    </cfRule>
  </conditionalFormatting>
  <conditionalFormatting sqref="AF3:AF499">
    <cfRule type="expression" dxfId="10" priority="2">
      <formula>$AE3="ANALYZE"</formula>
    </cfRule>
  </conditionalFormatting>
  <pageMargins left="0.7" right="0.7" top="0.75" bottom="0.75" header="0.3" footer="0.3"/>
  <pageSetup paperSize="3" scale="15" fitToHeight="0" orientation="portrait" horizontalDpi="1200" verticalDpi="1200" r:id="rId1"/>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8261BA82-BD19-4D62-BBB7-69758D81D848}">
            <x14:dataBar minLength="0" maxLength="100" border="1" gradient="0">
              <x14:cfvo type="autoMin"/>
              <x14:cfvo type="autoMax"/>
              <x14:borderColor rgb="FF000000"/>
              <x14:negativeFillColor theme="9"/>
              <x14:axisColor rgb="FF000000"/>
            </x14:dataBar>
          </x14:cfRule>
          <xm:sqref>T3:T499</xm:sqref>
        </x14:conditionalFormatting>
        <x14:conditionalFormatting xmlns:xm="http://schemas.microsoft.com/office/excel/2006/main">
          <x14:cfRule type="dataBar" id="{E2740FD5-1FE3-4236-84B3-CF6D46BF0AC4}">
            <x14:dataBar minLength="0" maxLength="100" border="1" gradient="0">
              <x14:cfvo type="autoMin"/>
              <x14:cfvo type="autoMax"/>
              <x14:borderColor rgb="FF000000"/>
              <x14:negativeFillColor theme="9"/>
              <x14:axisColor rgb="FF000000"/>
            </x14:dataBar>
          </x14:cfRule>
          <xm:sqref>X3:X499</xm:sqref>
        </x14:conditionalFormatting>
        <x14:conditionalFormatting xmlns:xm="http://schemas.microsoft.com/office/excel/2006/main">
          <x14:cfRule type="dataBar" id="{DB451420-D28B-4CFE-A9C7-8C218EC6BC82}">
            <x14:dataBar minLength="0" maxLength="100" border="1" gradient="0">
              <x14:cfvo type="autoMin"/>
              <x14:cfvo type="autoMax"/>
              <x14:borderColor rgb="FF000000"/>
              <x14:negativeFillColor theme="9"/>
              <x14:axisColor rgb="FF000000"/>
            </x14:dataBar>
          </x14:cfRule>
          <xm:sqref>AD3:AD499</xm:sqref>
        </x14:conditionalFormatting>
        <x14:conditionalFormatting xmlns:xm="http://schemas.microsoft.com/office/excel/2006/main">
          <x14:cfRule type="dataBar" id="{C6B1E361-CFF8-44D1-979F-B6FB75036297}">
            <x14:dataBar minLength="0" maxLength="100" border="1" gradient="0">
              <x14:cfvo type="autoMin"/>
              <x14:cfvo type="autoMax"/>
              <x14:borderColor rgb="FF000000"/>
              <x14:negativeFillColor theme="9"/>
              <x14:axisColor rgb="FF000000"/>
            </x14:dataBar>
          </x14:cfRule>
          <xm:sqref>AD4:AD499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AFB05-819E-45DD-94D1-BC83820BC4EA}">
  <sheetPr>
    <pageSetUpPr fitToPage="1"/>
  </sheetPr>
  <dimension ref="A1:AK771"/>
  <sheetViews>
    <sheetView zoomScale="70" zoomScaleNormal="70" workbookViewId="0">
      <pane ySplit="2" topLeftCell="A3" activePane="bottomLeft" state="frozen"/>
      <selection pane="bottomLeft" activeCell="A3" sqref="A3"/>
    </sheetView>
  </sheetViews>
  <sheetFormatPr defaultRowHeight="14.5" x14ac:dyDescent="0.35"/>
  <cols>
    <col min="1" max="1" width="20.453125" style="1" customWidth="1"/>
    <col min="2" max="2" width="15.7265625" style="1" customWidth="1"/>
    <col min="3" max="3" width="77.7265625" style="1" customWidth="1"/>
    <col min="4" max="4" width="13" customWidth="1"/>
    <col min="5" max="5" width="10.26953125" customWidth="1"/>
    <col min="6" max="6" width="18.7265625" bestFit="1" customWidth="1"/>
    <col min="7" max="7" width="18.26953125" style="4" customWidth="1"/>
    <col min="8" max="8" width="11.7265625" style="4" customWidth="1"/>
    <col min="9" max="9" width="16.26953125" style="3" customWidth="1"/>
    <col min="10" max="10" width="17.26953125" style="17" bestFit="1" customWidth="1"/>
    <col min="11" max="11" width="13.453125" style="5" customWidth="1"/>
    <col min="12" max="12" width="16.7265625" customWidth="1"/>
    <col min="13" max="13" width="17.7265625" style="1" customWidth="1"/>
    <col min="14" max="14" width="16.7265625" style="1" customWidth="1"/>
    <col min="15" max="17" width="16.7265625" style="1" hidden="1" customWidth="1"/>
    <col min="18" max="18" width="28.453125" style="1" customWidth="1"/>
    <col min="19" max="19" width="28.7265625" customWidth="1"/>
    <col min="20" max="20" width="42.54296875" customWidth="1"/>
    <col min="21" max="21" width="29.26953125" hidden="1" customWidth="1"/>
    <col min="22" max="22" width="36.7265625" hidden="1" customWidth="1"/>
    <col min="23" max="23" width="29.7265625" hidden="1" customWidth="1"/>
    <col min="24" max="24" width="17.26953125" style="20" hidden="1" customWidth="1"/>
    <col min="25" max="25" width="33" hidden="1" customWidth="1"/>
    <col min="26" max="26" width="36.26953125" hidden="1" customWidth="1"/>
    <col min="27" max="27" width="22.26953125" hidden="1" customWidth="1"/>
    <col min="28" max="28" width="33.26953125" hidden="1" customWidth="1"/>
    <col min="29" max="29" width="26.54296875" hidden="1" customWidth="1"/>
    <col min="30" max="30" width="22.26953125" style="1" customWidth="1"/>
    <col min="31" max="31" width="28.453125" customWidth="1"/>
    <col min="32" max="32" width="107.7265625" customWidth="1"/>
    <col min="34" max="37" width="9.26953125" hidden="1" customWidth="1"/>
  </cols>
  <sheetData>
    <row r="1" spans="1:37" ht="32.25" customHeight="1" thickBot="1" x14ac:dyDescent="0.4">
      <c r="A1" s="110" t="s">
        <v>9</v>
      </c>
      <c r="B1" s="111"/>
      <c r="C1" s="111"/>
      <c r="D1" s="111"/>
      <c r="E1" s="112"/>
      <c r="F1" s="113" t="s">
        <v>10</v>
      </c>
      <c r="G1" s="114"/>
      <c r="H1" s="115"/>
      <c r="I1" s="113" t="s">
        <v>65</v>
      </c>
      <c r="J1" s="114"/>
      <c r="K1" s="115"/>
      <c r="L1" s="113" t="s">
        <v>69</v>
      </c>
      <c r="M1" s="116"/>
      <c r="N1" s="117"/>
      <c r="O1" s="118" t="s">
        <v>61</v>
      </c>
      <c r="P1" s="119"/>
      <c r="Q1" s="120"/>
      <c r="R1" s="110" t="s">
        <v>8</v>
      </c>
      <c r="S1" s="111"/>
      <c r="T1" s="111"/>
      <c r="U1" s="111"/>
      <c r="V1" s="111"/>
      <c r="W1" s="111"/>
      <c r="X1" s="111"/>
      <c r="Y1" s="111"/>
      <c r="Z1" s="111"/>
      <c r="AA1" s="111"/>
      <c r="AB1" s="111"/>
      <c r="AC1" s="111"/>
      <c r="AD1" s="111"/>
      <c r="AE1" s="111"/>
      <c r="AF1" s="112"/>
    </row>
    <row r="2" spans="1:37" ht="67.5" customHeight="1" thickBot="1" x14ac:dyDescent="0.4">
      <c r="A2" s="43" t="s">
        <v>0</v>
      </c>
      <c r="B2" s="44" t="s">
        <v>3</v>
      </c>
      <c r="C2" s="45" t="s">
        <v>1</v>
      </c>
      <c r="D2" s="45" t="s">
        <v>5</v>
      </c>
      <c r="E2" s="45" t="s">
        <v>2</v>
      </c>
      <c r="F2" s="46" t="s">
        <v>11</v>
      </c>
      <c r="G2" s="45" t="s">
        <v>12</v>
      </c>
      <c r="H2" s="45" t="s">
        <v>13</v>
      </c>
      <c r="I2" s="46" t="s">
        <v>66</v>
      </c>
      <c r="J2" s="45" t="s">
        <v>67</v>
      </c>
      <c r="K2" s="47" t="s">
        <v>68</v>
      </c>
      <c r="L2" s="48" t="s">
        <v>70</v>
      </c>
      <c r="M2" s="49" t="s">
        <v>71</v>
      </c>
      <c r="N2" s="49" t="s">
        <v>72</v>
      </c>
      <c r="O2" s="88" t="s">
        <v>59</v>
      </c>
      <c r="P2" s="89" t="s">
        <v>62</v>
      </c>
      <c r="Q2" s="90" t="s">
        <v>60</v>
      </c>
      <c r="R2" s="82" t="s">
        <v>73</v>
      </c>
      <c r="S2" s="83" t="s">
        <v>74</v>
      </c>
      <c r="T2" s="83" t="s">
        <v>75</v>
      </c>
      <c r="U2" s="84" t="s">
        <v>77</v>
      </c>
      <c r="V2" s="84" t="s">
        <v>14</v>
      </c>
      <c r="W2" s="84" t="s">
        <v>76</v>
      </c>
      <c r="X2" s="85" t="s">
        <v>78</v>
      </c>
      <c r="Y2" s="86" t="s">
        <v>79</v>
      </c>
      <c r="Z2" s="86" t="s">
        <v>80</v>
      </c>
      <c r="AA2" s="84" t="s">
        <v>7</v>
      </c>
      <c r="AB2" s="84" t="s">
        <v>17</v>
      </c>
      <c r="AC2" s="91" t="s">
        <v>16</v>
      </c>
      <c r="AD2" s="92" t="s">
        <v>18</v>
      </c>
      <c r="AE2" s="87" t="s">
        <v>81</v>
      </c>
      <c r="AF2" s="75" t="s">
        <v>58</v>
      </c>
      <c r="AH2" s="109" t="s">
        <v>57</v>
      </c>
      <c r="AI2" s="109"/>
      <c r="AJ2" s="109"/>
      <c r="AK2" s="109"/>
    </row>
    <row r="3" spans="1:37" x14ac:dyDescent="0.35">
      <c r="A3" s="50">
        <f>Table1[[#This Row],[Item Line Number]]</f>
        <v>0</v>
      </c>
      <c r="B3" s="50">
        <f>Table1[[#This Row],[Item Number]]</f>
        <v>0</v>
      </c>
      <c r="C3" s="51">
        <f>Table1[[#This Row],[Item Description]]</f>
        <v>0</v>
      </c>
      <c r="D3" s="50">
        <f>Table1[[#This Row],[Quantity]]</f>
        <v>0</v>
      </c>
      <c r="E3" s="50">
        <f>Table1[[#This Row],[Units]]</f>
        <v>0</v>
      </c>
      <c r="F3" s="52">
        <f>Table1[[#This Row],[Engineer''s Estimate (EE)]]</f>
        <v>0</v>
      </c>
      <c r="G3" s="53">
        <f>'CMGC Cost Estimate'!$D3*'CMGC Cost Estimate'!$F3</f>
        <v>0</v>
      </c>
      <c r="H3" s="54" t="e">
        <f>'CMGC Cost Estimate'!$G3/G$500</f>
        <v>#VALUE!</v>
      </c>
      <c r="I3" s="52">
        <f>Table1[[#This Row],[Low Bidder 
or CM/GC]]</f>
        <v>0</v>
      </c>
      <c r="J3" s="53">
        <f>'CMGC Cost Estimate'!$I3*'CMGC Cost Estimate'!$D3</f>
        <v>0</v>
      </c>
      <c r="K3" s="55" t="e">
        <f>'CMGC Cost Estimate'!$J3/J$500</f>
        <v>#VALUE!</v>
      </c>
      <c r="L3" s="52" t="e">
        <f>TRIMMEAN(Table1[[#This Row],[Low Bidder 
or CM/GC]:[Bidder 23]],2/COUNT(Table1[[#This Row],[Low Bidder 
or CM/GC]:[Bidder 23]]))</f>
        <v>#DIV/0!</v>
      </c>
      <c r="M3" s="53">
        <f>IF('CMGC Cost Estimate'!$D3=0,0,'CMGC Cost Estimate'!$D3*'CMGC Cost Estimate'!$L3)</f>
        <v>0</v>
      </c>
      <c r="N3" s="54" t="e">
        <f>'CMGC Cost Estimate'!$M3/M$500</f>
        <v>#VALUE!</v>
      </c>
      <c r="O3" s="78">
        <f>MIN(Table1[[#This Row],[Low Bidder 
or CM/GC]:[Bidder 23]])*D3</f>
        <v>0</v>
      </c>
      <c r="P3" s="65">
        <f>Table24[[#This Row],[CM/GC
Amount]]</f>
        <v>0</v>
      </c>
      <c r="Q3" s="79">
        <f>MAX(Table1[[#This Row],[Low Bidder 
or CM/GC]:[Bidder 23]])*D3</f>
        <v>0</v>
      </c>
      <c r="R3" s="33" t="e">
        <f>('CMGC Cost Estimate'!$J3-'CMGC Cost Estimate'!$G3)/'CMGC Cost Estimate'!$G3</f>
        <v>#DIV/0!</v>
      </c>
      <c r="S3" s="32" t="e">
        <f>('CMGC Cost Estimate'!$J3-'CMGC Cost Estimate'!$M3)/'CMGC Cost Estimate'!$M3</f>
        <v>#DIV/0!</v>
      </c>
      <c r="T3" s="31">
        <f>'CMGC Cost Estimate'!$J3-'CMGC Cost Estimate'!$G3</f>
        <v>0</v>
      </c>
      <c r="U3" s="28" t="e">
        <f>RANK('CMGC Cost Estimate'!$J3,'CMGC Cost Estimate'!$J$3:$J$499)</f>
        <v>#VALUE!</v>
      </c>
      <c r="V3" s="34" t="e">
        <f>LARGE('CMGC Cost Estimate'!$J$3:$J$499,COUNT(J$3:'CMGC Cost Estimate'!$J3))+IF(ISNUMBER(V2),V2,0)</f>
        <v>#VALUE!</v>
      </c>
      <c r="W3" s="28" t="e">
        <f>IF(V3/J$500&lt;0.8,COUNT(V$3:V3)+1,1)</f>
        <v>#VALUE!</v>
      </c>
      <c r="X3" s="35" t="e">
        <f>IF('CMGC Cost Estimate'!$U3&lt;=MAX('CMGC Cost Estimate'!$W$3:$W$499),"YES","NO")</f>
        <v>#VALUE!</v>
      </c>
      <c r="Y3" s="36" t="e">
        <f>IF(AND('CMGC Cost Estimate'!$X3="YES",OR('CMGC Cost Estimate'!$R3&gt;0.2,'CMGC Cost Estimate'!$R3&lt;-0.2)),"ANALYZE"," ")</f>
        <v>#VALUE!</v>
      </c>
      <c r="Z3" s="72" t="e">
        <f>IF(AND('CMGC Cost Estimate'!$X3="YES",OR('CMGC Cost Estimate'!$S3&gt;0.2,'CMGC Cost Estimate'!$S3&lt;-0.2)),"ANALYZE"," ")</f>
        <v>#VALUE!</v>
      </c>
      <c r="AA3" s="67" t="e">
        <f>RANK('CMGC Cost Estimate'!$G3,'CMGC Cost Estimate'!$G$3:$G$499)</f>
        <v>#VALUE!</v>
      </c>
      <c r="AB3" s="68" t="e">
        <f>LARGE('CMGC Cost Estimate'!$G$3:$G$499,COUNT(G$3:'CMGC Cost Estimate'!$G3))+IF(ISNUMBER(AB2),AB2,0)</f>
        <v>#VALUE!</v>
      </c>
      <c r="AC3" s="67" t="e">
        <f>IF(AB3/G$500&lt;0.8,COUNT(V$3:V3)+1,1)</f>
        <v>#VALUE!</v>
      </c>
      <c r="AD3" s="93" t="e">
        <f>IF('CMGC Cost Estimate'!$AA3&lt;=MAX('CMGC Cost Estimate'!$AC$3:$AC$499),"YES","NO")</f>
        <v>#VALUE!</v>
      </c>
      <c r="AE3" s="94" t="e">
        <f>IF(AND('Standard Cost Estimate'!$AD3="YES",ABS('Standard Cost Estimate'!$R3)&gt;0.2),"ANALYZE"," ")</f>
        <v>#VALUE!</v>
      </c>
      <c r="AF3" s="76"/>
      <c r="AH3" s="64" t="e">
        <f>IF(Table24[[#This Row],[Top 80% CMGC?]]="YES",Table24[[#This Row],[CM/GC
Amount]],0)</f>
        <v>#VALUE!</v>
      </c>
      <c r="AI3" s="64" t="e">
        <f>IF(Table24[[#This Row],[Top 80% CMGC?]]
="YES",Table24[[#This Row],[CM/GC
% Total]],0)</f>
        <v>#VALUE!</v>
      </c>
      <c r="AJ3" s="64" t="e">
        <f>IF(Table24[[#This Row],[Top 80% EE?]]="YES",Table24[[#This Row],[EE
Amount]],0)</f>
        <v>#VALUE!</v>
      </c>
      <c r="AK3" s="64" t="e">
        <f>IF(Table24[[#This Row],[Top 80% EE?]]
="YES",H3,0)</f>
        <v>#VALUE!</v>
      </c>
    </row>
    <row r="4" spans="1:37" x14ac:dyDescent="0.35">
      <c r="A4" s="56" t="e">
        <f>Table1[[#This Row],[Item Line Number]]</f>
        <v>#VALUE!</v>
      </c>
      <c r="B4" s="56" t="e">
        <f>Table1[[#This Row],[Item Number]]</f>
        <v>#VALUE!</v>
      </c>
      <c r="C4" s="57" t="e">
        <f>Table1[[#This Row],[Item Description]]</f>
        <v>#VALUE!</v>
      </c>
      <c r="D4" s="56" t="e">
        <f>Table1[[#This Row],[Quantity]]</f>
        <v>#VALUE!</v>
      </c>
      <c r="E4" s="56" t="e">
        <f>Table1[[#This Row],[Units]]</f>
        <v>#VALUE!</v>
      </c>
      <c r="F4" s="58" t="e">
        <f>Table1[[#This Row],[Engineer''s Estimate (EE)]]</f>
        <v>#VALUE!</v>
      </c>
      <c r="G4" s="59" t="e">
        <f>'CMGC Cost Estimate'!$D4*'CMGC Cost Estimate'!$F4</f>
        <v>#VALUE!</v>
      </c>
      <c r="H4" s="60" t="e">
        <f>'CMGC Cost Estimate'!$G4/G$500</f>
        <v>#VALUE!</v>
      </c>
      <c r="I4" s="58" t="e">
        <f>Table1[[#This Row],[Low Bidder 
or CM/GC]]</f>
        <v>#VALUE!</v>
      </c>
      <c r="J4" s="59" t="e">
        <f>'CMGC Cost Estimate'!$I4*'CMGC Cost Estimate'!$D4</f>
        <v>#VALUE!</v>
      </c>
      <c r="K4" s="61" t="e">
        <f>'CMGC Cost Estimate'!$J4/J$500</f>
        <v>#VALUE!</v>
      </c>
      <c r="L4" s="58" t="e">
        <f>TRIMMEAN(Table1[[#This Row],[Low Bidder 
or CM/GC]:[Bidder 23]],2/COUNT(Table1[[#This Row],[Low Bidder 
or CM/GC]:[Bidder 23]]))</f>
        <v>#VALUE!</v>
      </c>
      <c r="M4" s="59" t="e">
        <f>IF('CMGC Cost Estimate'!$D4=0,0,'CMGC Cost Estimate'!$D4*'CMGC Cost Estimate'!$L4)</f>
        <v>#VALUE!</v>
      </c>
      <c r="N4" s="60" t="e">
        <f>'CMGC Cost Estimate'!$M4/M$500</f>
        <v>#VALUE!</v>
      </c>
      <c r="O4" s="80" t="e">
        <f>MIN(Table1[[#This Row],[Low Bidder 
or CM/GC]:[Bidder 23]])*D4</f>
        <v>#VALUE!</v>
      </c>
      <c r="P4" s="66" t="e">
        <f>Table24[[#This Row],[CM/GC
Amount]]</f>
        <v>#VALUE!</v>
      </c>
      <c r="Q4" s="81" t="e">
        <f>MAX(Table1[[#This Row],[Low Bidder 
or CM/GC]:[Bidder 23]])*D4</f>
        <v>#VALUE!</v>
      </c>
      <c r="R4" s="38" t="e">
        <f>('CMGC Cost Estimate'!$J4-'CMGC Cost Estimate'!$G4)/'CMGC Cost Estimate'!$G4</f>
        <v>#VALUE!</v>
      </c>
      <c r="S4" s="39" t="e">
        <f>('CMGC Cost Estimate'!$J4-'CMGC Cost Estimate'!$M4)/'CMGC Cost Estimate'!$M4</f>
        <v>#VALUE!</v>
      </c>
      <c r="T4" s="37" t="e">
        <f>'CMGC Cost Estimate'!$J4-'CMGC Cost Estimate'!$G4</f>
        <v>#VALUE!</v>
      </c>
      <c r="U4" s="29" t="e">
        <f>RANK('CMGC Cost Estimate'!$J4,'CMGC Cost Estimate'!$J$3:$J$499)</f>
        <v>#VALUE!</v>
      </c>
      <c r="V4" s="40" t="e">
        <f>LARGE('CMGC Cost Estimate'!$J$3:$J$499,COUNT(J$3:'CMGC Cost Estimate'!$J4))+IF(ISNUMBER(V3),V3,0)</f>
        <v>#VALUE!</v>
      </c>
      <c r="W4" s="29" t="e">
        <f>IF(V4/J$500&lt;0.8,COUNT(V$3:V4)+1,1)</f>
        <v>#VALUE!</v>
      </c>
      <c r="X4" s="41" t="e">
        <f>IF('CMGC Cost Estimate'!$U4&lt;=MAX('CMGC Cost Estimate'!$W$3:$W$499),"YES","NO")</f>
        <v>#VALUE!</v>
      </c>
      <c r="Y4" s="42" t="e">
        <f>IF(AND('CMGC Cost Estimate'!$X4="YES",OR('CMGC Cost Estimate'!$R4&gt;0.2,'CMGC Cost Estimate'!$R4&lt;-0.2)),"ANALYZE"," ")</f>
        <v>#VALUE!</v>
      </c>
      <c r="Z4" s="73" t="e">
        <f>IF(AND('CMGC Cost Estimate'!$X4="YES",OR('CMGC Cost Estimate'!$S4&gt;0.2,'CMGC Cost Estimate'!$S4&lt;-0.2)),"ANALYZE"," ")</f>
        <v>#VALUE!</v>
      </c>
      <c r="AA4" s="69" t="e">
        <f>RANK('CMGC Cost Estimate'!$G4,'CMGC Cost Estimate'!$G$3:$G$499)</f>
        <v>#VALUE!</v>
      </c>
      <c r="AB4" s="70" t="e">
        <f>LARGE('CMGC Cost Estimate'!$G$3:$G$499,COUNT(G$3:'CMGC Cost Estimate'!$G4))+IF(ISNUMBER(AB3),AB3,0)</f>
        <v>#VALUE!</v>
      </c>
      <c r="AC4" s="71" t="e">
        <f>IF(AB4/G$500&lt;0.8,COUNT(V$3:V4)+1,1)</f>
        <v>#VALUE!</v>
      </c>
      <c r="AD4" s="95" t="e">
        <f>IF('CMGC Cost Estimate'!$AA4&lt;=MAX('CMGC Cost Estimate'!$AC$3:$AC$499),"YES","NO")</f>
        <v>#VALUE!</v>
      </c>
      <c r="AE4" s="96" t="e">
        <f>IF(AND('Standard Cost Estimate'!$AD4="YES",ABS('Standard Cost Estimate'!$R4)&gt;0.2),"ANALYZE"," ")</f>
        <v>#VALUE!</v>
      </c>
      <c r="AF4" s="77"/>
      <c r="AH4" s="64" t="e">
        <f>IF(Table24[[#This Row],[Top 80% CMGC?]]="YES",Table24[[#This Row],[CM/GC
Amount]],0)</f>
        <v>#VALUE!</v>
      </c>
      <c r="AI4" s="64" t="e">
        <f>IF(Table24[[#This Row],[Top 80% CMGC?]]
="YES",Table24[[#This Row],[CM/GC
% Total]],0)</f>
        <v>#VALUE!</v>
      </c>
      <c r="AJ4" s="64" t="e">
        <f>IF(Table24[[#This Row],[Top 80% EE?]]="YES",Table24[[#This Row],[EE
Amount]],0)</f>
        <v>#VALUE!</v>
      </c>
      <c r="AK4" s="64" t="e">
        <f>IF(Table24[[#This Row],[Top 80% EE?]]
="YES",H4,0)</f>
        <v>#VALUE!</v>
      </c>
    </row>
    <row r="5" spans="1:37" x14ac:dyDescent="0.35">
      <c r="A5" s="56" t="e">
        <f>Table1[[#This Row],[Item Line Number]]</f>
        <v>#VALUE!</v>
      </c>
      <c r="B5" s="56" t="e">
        <f>Table1[[#This Row],[Item Number]]</f>
        <v>#VALUE!</v>
      </c>
      <c r="C5" s="57" t="e">
        <f>Table1[[#This Row],[Item Description]]</f>
        <v>#VALUE!</v>
      </c>
      <c r="D5" s="56" t="e">
        <f>Table1[[#This Row],[Quantity]]</f>
        <v>#VALUE!</v>
      </c>
      <c r="E5" s="56" t="e">
        <f>Table1[[#This Row],[Units]]</f>
        <v>#VALUE!</v>
      </c>
      <c r="F5" s="58" t="e">
        <f>Table1[[#This Row],[Engineer''s Estimate (EE)]]</f>
        <v>#VALUE!</v>
      </c>
      <c r="G5" s="59" t="e">
        <f>'CMGC Cost Estimate'!$D5*'CMGC Cost Estimate'!$F5</f>
        <v>#VALUE!</v>
      </c>
      <c r="H5" s="60" t="e">
        <f>'CMGC Cost Estimate'!$G5/G$500</f>
        <v>#VALUE!</v>
      </c>
      <c r="I5" s="58" t="e">
        <f>Table1[[#This Row],[Low Bidder 
or CM/GC]]</f>
        <v>#VALUE!</v>
      </c>
      <c r="J5" s="59" t="e">
        <f>'CMGC Cost Estimate'!$I5*'CMGC Cost Estimate'!$D5</f>
        <v>#VALUE!</v>
      </c>
      <c r="K5" s="61" t="e">
        <f>'CMGC Cost Estimate'!$J5/J$500</f>
        <v>#VALUE!</v>
      </c>
      <c r="L5" s="58" t="e">
        <f>TRIMMEAN(Table1[[#This Row],[Low Bidder 
or CM/GC]:[Bidder 23]],2/COUNT(Table1[[#This Row],[Low Bidder 
or CM/GC]:[Bidder 23]]))</f>
        <v>#VALUE!</v>
      </c>
      <c r="M5" s="59" t="e">
        <f>IF('CMGC Cost Estimate'!$D5=0,0,'CMGC Cost Estimate'!$D5*'CMGC Cost Estimate'!$L5)</f>
        <v>#VALUE!</v>
      </c>
      <c r="N5" s="60" t="e">
        <f>'CMGC Cost Estimate'!$M5/M$500</f>
        <v>#VALUE!</v>
      </c>
      <c r="O5" s="80" t="e">
        <f>MIN(Table1[[#This Row],[Low Bidder 
or CM/GC]:[Bidder 23]])*D5</f>
        <v>#VALUE!</v>
      </c>
      <c r="P5" s="66" t="e">
        <f>Table24[[#This Row],[CM/GC
Amount]]</f>
        <v>#VALUE!</v>
      </c>
      <c r="Q5" s="81" t="e">
        <f>MAX(Table1[[#This Row],[Low Bidder 
or CM/GC]:[Bidder 23]])*D5</f>
        <v>#VALUE!</v>
      </c>
      <c r="R5" s="38" t="e">
        <f>('CMGC Cost Estimate'!$J5-'CMGC Cost Estimate'!$G5)/'CMGC Cost Estimate'!$G5</f>
        <v>#VALUE!</v>
      </c>
      <c r="S5" s="39" t="e">
        <f>('CMGC Cost Estimate'!$J5-'CMGC Cost Estimate'!$M5)/'CMGC Cost Estimate'!$M5</f>
        <v>#VALUE!</v>
      </c>
      <c r="T5" s="37" t="e">
        <f>'CMGC Cost Estimate'!$J5-'CMGC Cost Estimate'!$G5</f>
        <v>#VALUE!</v>
      </c>
      <c r="U5" s="29" t="e">
        <f>RANK('CMGC Cost Estimate'!$J5,'CMGC Cost Estimate'!$J$3:$J$499)</f>
        <v>#VALUE!</v>
      </c>
      <c r="V5" s="40" t="e">
        <f>LARGE('CMGC Cost Estimate'!$J$3:$J$499,COUNT(J$3:'CMGC Cost Estimate'!$J5))+IF(ISNUMBER(V4),V4,0)</f>
        <v>#VALUE!</v>
      </c>
      <c r="W5" s="29" t="e">
        <f>IF(V5/J$500&lt;0.8,COUNT(V$3:V5)+1,1)</f>
        <v>#VALUE!</v>
      </c>
      <c r="X5" s="41" t="e">
        <f>IF('CMGC Cost Estimate'!$U5&lt;=MAX('CMGC Cost Estimate'!$W$3:$W$499),"YES","NO")</f>
        <v>#VALUE!</v>
      </c>
      <c r="Y5" s="42" t="e">
        <f>IF(AND('CMGC Cost Estimate'!$X5="YES",OR('CMGC Cost Estimate'!$R5&gt;0.2,'CMGC Cost Estimate'!$R5&lt;-0.2)),"ANALYZE"," ")</f>
        <v>#VALUE!</v>
      </c>
      <c r="Z5" s="73" t="e">
        <f>IF(AND('CMGC Cost Estimate'!$X5="YES",OR('CMGC Cost Estimate'!$S5&gt;0.2,'CMGC Cost Estimate'!$S5&lt;-0.2)),"ANALYZE"," ")</f>
        <v>#VALUE!</v>
      </c>
      <c r="AA5" s="69" t="e">
        <f>RANK('CMGC Cost Estimate'!$G5,'CMGC Cost Estimate'!$G$3:$G$499)</f>
        <v>#VALUE!</v>
      </c>
      <c r="AB5" s="70" t="e">
        <f>LARGE('CMGC Cost Estimate'!$G$3:$G$499,COUNT(G$3:'CMGC Cost Estimate'!$G5))+IF(ISNUMBER(AB4),AB4,0)</f>
        <v>#VALUE!</v>
      </c>
      <c r="AC5" s="71" t="e">
        <f>IF(AB5/G$500&lt;0.8,COUNT(V$3:V5)+1,1)</f>
        <v>#VALUE!</v>
      </c>
      <c r="AD5" s="95" t="e">
        <f>IF('CMGC Cost Estimate'!$AA5&lt;=MAX('CMGC Cost Estimate'!$AC$3:$AC$499),"YES","NO")</f>
        <v>#VALUE!</v>
      </c>
      <c r="AE5" s="96" t="e">
        <f>IF(AND('Standard Cost Estimate'!$AD5="YES",ABS('Standard Cost Estimate'!$R5)&gt;0.2),"ANALYZE"," ")</f>
        <v>#VALUE!</v>
      </c>
      <c r="AF5" s="77"/>
      <c r="AH5" s="64" t="e">
        <f>IF(Table24[[#This Row],[Top 80% CMGC?]]="YES",Table24[[#This Row],[CM/GC
Amount]],0)</f>
        <v>#VALUE!</v>
      </c>
      <c r="AI5" s="64" t="e">
        <f>IF(Table24[[#This Row],[Top 80% CMGC?]]
="YES",Table24[[#This Row],[CM/GC
% Total]],0)</f>
        <v>#VALUE!</v>
      </c>
      <c r="AJ5" s="64" t="e">
        <f>IF(Table24[[#This Row],[Top 80% EE?]]="YES",Table24[[#This Row],[EE
Amount]],0)</f>
        <v>#VALUE!</v>
      </c>
      <c r="AK5" s="64" t="e">
        <f>IF(Table24[[#This Row],[Top 80% EE?]]
="YES",H5,0)</f>
        <v>#VALUE!</v>
      </c>
    </row>
    <row r="6" spans="1:37" x14ac:dyDescent="0.35">
      <c r="A6" s="56" t="e">
        <f>Table1[[#This Row],[Item Line Number]]</f>
        <v>#VALUE!</v>
      </c>
      <c r="B6" s="56" t="e">
        <f>Table1[[#This Row],[Item Number]]</f>
        <v>#VALUE!</v>
      </c>
      <c r="C6" s="57" t="e">
        <f>Table1[[#This Row],[Item Description]]</f>
        <v>#VALUE!</v>
      </c>
      <c r="D6" s="56" t="e">
        <f>Table1[[#This Row],[Quantity]]</f>
        <v>#VALUE!</v>
      </c>
      <c r="E6" s="56" t="e">
        <f>Table1[[#This Row],[Units]]</f>
        <v>#VALUE!</v>
      </c>
      <c r="F6" s="58" t="e">
        <f>Table1[[#This Row],[Engineer''s Estimate (EE)]]</f>
        <v>#VALUE!</v>
      </c>
      <c r="G6" s="59" t="e">
        <f>'CMGC Cost Estimate'!$D6*'CMGC Cost Estimate'!$F6</f>
        <v>#VALUE!</v>
      </c>
      <c r="H6" s="60" t="e">
        <f>'CMGC Cost Estimate'!$G6/G$500</f>
        <v>#VALUE!</v>
      </c>
      <c r="I6" s="58" t="e">
        <f>Table1[[#This Row],[Low Bidder 
or CM/GC]]</f>
        <v>#VALUE!</v>
      </c>
      <c r="J6" s="59" t="e">
        <f>'CMGC Cost Estimate'!$I6*'CMGC Cost Estimate'!$D6</f>
        <v>#VALUE!</v>
      </c>
      <c r="K6" s="61" t="e">
        <f>'CMGC Cost Estimate'!$J6/J$500</f>
        <v>#VALUE!</v>
      </c>
      <c r="L6" s="58" t="e">
        <f>TRIMMEAN(Table1[[#This Row],[Low Bidder 
or CM/GC]:[Bidder 23]],2/COUNT(Table1[[#This Row],[Low Bidder 
or CM/GC]:[Bidder 23]]))</f>
        <v>#VALUE!</v>
      </c>
      <c r="M6" s="59" t="e">
        <f>IF('CMGC Cost Estimate'!$D6=0,0,'CMGC Cost Estimate'!$D6*'CMGC Cost Estimate'!$L6)</f>
        <v>#VALUE!</v>
      </c>
      <c r="N6" s="60" t="e">
        <f>'CMGC Cost Estimate'!$M6/M$500</f>
        <v>#VALUE!</v>
      </c>
      <c r="O6" s="80" t="e">
        <f>MIN(Table1[[#This Row],[Low Bidder 
or CM/GC]:[Bidder 23]])*D6</f>
        <v>#VALUE!</v>
      </c>
      <c r="P6" s="66" t="e">
        <f>Table24[[#This Row],[CM/GC
Amount]]</f>
        <v>#VALUE!</v>
      </c>
      <c r="Q6" s="81" t="e">
        <f>MAX(Table1[[#This Row],[Low Bidder 
or CM/GC]:[Bidder 23]])*D6</f>
        <v>#VALUE!</v>
      </c>
      <c r="R6" s="38" t="e">
        <f>('CMGC Cost Estimate'!$J6-'CMGC Cost Estimate'!$G6)/'CMGC Cost Estimate'!$G6</f>
        <v>#VALUE!</v>
      </c>
      <c r="S6" s="39" t="e">
        <f>('CMGC Cost Estimate'!$J6-'CMGC Cost Estimate'!$M6)/'CMGC Cost Estimate'!$M6</f>
        <v>#VALUE!</v>
      </c>
      <c r="T6" s="37" t="e">
        <f>'CMGC Cost Estimate'!$J6-'CMGC Cost Estimate'!$G6</f>
        <v>#VALUE!</v>
      </c>
      <c r="U6" s="29" t="e">
        <f>RANK('CMGC Cost Estimate'!$J6,'CMGC Cost Estimate'!$J$3:$J$499)</f>
        <v>#VALUE!</v>
      </c>
      <c r="V6" s="40" t="e">
        <f>LARGE('CMGC Cost Estimate'!$J$3:$J$499,COUNT(J$3:'CMGC Cost Estimate'!$J6))+IF(ISNUMBER(V5),V5,0)</f>
        <v>#VALUE!</v>
      </c>
      <c r="W6" s="29" t="e">
        <f>IF(V6/J$500&lt;0.8,COUNT(V$3:V6)+1,1)</f>
        <v>#VALUE!</v>
      </c>
      <c r="X6" s="41" t="e">
        <f>IF('CMGC Cost Estimate'!$U6&lt;=MAX('CMGC Cost Estimate'!$W$3:$W$499),"YES","NO")</f>
        <v>#VALUE!</v>
      </c>
      <c r="Y6" s="42" t="e">
        <f>IF(AND('CMGC Cost Estimate'!$X6="YES",OR('CMGC Cost Estimate'!$R6&gt;0.2,'CMGC Cost Estimate'!$R6&lt;-0.2)),"ANALYZE"," ")</f>
        <v>#VALUE!</v>
      </c>
      <c r="Z6" s="73" t="e">
        <f>IF(AND('CMGC Cost Estimate'!$X6="YES",OR('CMGC Cost Estimate'!$S6&gt;0.2,'CMGC Cost Estimate'!$S6&lt;-0.2)),"ANALYZE"," ")</f>
        <v>#VALUE!</v>
      </c>
      <c r="AA6" s="69" t="e">
        <f>RANK('CMGC Cost Estimate'!$G6,'CMGC Cost Estimate'!$G$3:$G$499)</f>
        <v>#VALUE!</v>
      </c>
      <c r="AB6" s="70" t="e">
        <f>LARGE('CMGC Cost Estimate'!$G$3:$G$499,COUNT(G$3:'CMGC Cost Estimate'!$G6))+IF(ISNUMBER(AB5),AB5,0)</f>
        <v>#VALUE!</v>
      </c>
      <c r="AC6" s="71" t="e">
        <f>IF(AB6/G$500&lt;0.8,COUNT(V$3:V6)+1,1)</f>
        <v>#VALUE!</v>
      </c>
      <c r="AD6" s="95" t="e">
        <f>IF('CMGC Cost Estimate'!$AA6&lt;=MAX('CMGC Cost Estimate'!$AC$3:$AC$499),"YES","NO")</f>
        <v>#VALUE!</v>
      </c>
      <c r="AE6" s="96" t="e">
        <f>IF(AND('Standard Cost Estimate'!$AD6="YES",ABS('Standard Cost Estimate'!$R6)&gt;0.2),"ANALYZE"," ")</f>
        <v>#VALUE!</v>
      </c>
      <c r="AF6" s="77"/>
      <c r="AH6" s="64" t="e">
        <f>IF(Table24[[#This Row],[Top 80% CMGC?]]="YES",Table24[[#This Row],[CM/GC
Amount]],0)</f>
        <v>#VALUE!</v>
      </c>
      <c r="AI6" s="64" t="e">
        <f>IF(Table24[[#This Row],[Top 80% CMGC?]]
="YES",Table24[[#This Row],[CM/GC
% Total]],0)</f>
        <v>#VALUE!</v>
      </c>
      <c r="AJ6" s="64" t="e">
        <f>IF(Table24[[#This Row],[Top 80% EE?]]="YES",Table24[[#This Row],[EE
Amount]],0)</f>
        <v>#VALUE!</v>
      </c>
      <c r="AK6" s="64" t="e">
        <f>IF(Table24[[#This Row],[Top 80% EE?]]
="YES",H6,0)</f>
        <v>#VALUE!</v>
      </c>
    </row>
    <row r="7" spans="1:37" x14ac:dyDescent="0.35">
      <c r="A7" s="56" t="e">
        <f>Table1[[#This Row],[Item Line Number]]</f>
        <v>#VALUE!</v>
      </c>
      <c r="B7" s="56" t="e">
        <f>Table1[[#This Row],[Item Number]]</f>
        <v>#VALUE!</v>
      </c>
      <c r="C7" s="57" t="e">
        <f>Table1[[#This Row],[Item Description]]</f>
        <v>#VALUE!</v>
      </c>
      <c r="D7" s="56" t="e">
        <f>Table1[[#This Row],[Quantity]]</f>
        <v>#VALUE!</v>
      </c>
      <c r="E7" s="56" t="e">
        <f>Table1[[#This Row],[Units]]</f>
        <v>#VALUE!</v>
      </c>
      <c r="F7" s="58" t="e">
        <f>Table1[[#This Row],[Engineer''s Estimate (EE)]]</f>
        <v>#VALUE!</v>
      </c>
      <c r="G7" s="59" t="e">
        <f>'CMGC Cost Estimate'!$D7*'CMGC Cost Estimate'!$F7</f>
        <v>#VALUE!</v>
      </c>
      <c r="H7" s="60" t="e">
        <f>'CMGC Cost Estimate'!$G7/G$500</f>
        <v>#VALUE!</v>
      </c>
      <c r="I7" s="58" t="e">
        <f>Table1[[#This Row],[Low Bidder 
or CM/GC]]</f>
        <v>#VALUE!</v>
      </c>
      <c r="J7" s="59" t="e">
        <f>'CMGC Cost Estimate'!$I7*'CMGC Cost Estimate'!$D7</f>
        <v>#VALUE!</v>
      </c>
      <c r="K7" s="61" t="e">
        <f>'CMGC Cost Estimate'!$J7/J$500</f>
        <v>#VALUE!</v>
      </c>
      <c r="L7" s="58" t="e">
        <f>TRIMMEAN(Table1[[#This Row],[Low Bidder 
or CM/GC]:[Bidder 23]],2/COUNT(Table1[[#This Row],[Low Bidder 
or CM/GC]:[Bidder 23]]))</f>
        <v>#VALUE!</v>
      </c>
      <c r="M7" s="59" t="e">
        <f>IF('CMGC Cost Estimate'!$D7=0,0,'CMGC Cost Estimate'!$D7*'CMGC Cost Estimate'!$L7)</f>
        <v>#VALUE!</v>
      </c>
      <c r="N7" s="60" t="e">
        <f>'CMGC Cost Estimate'!$M7/M$500</f>
        <v>#VALUE!</v>
      </c>
      <c r="O7" s="80" t="e">
        <f>MIN(Table1[[#This Row],[Low Bidder 
or CM/GC]:[Bidder 23]])*D7</f>
        <v>#VALUE!</v>
      </c>
      <c r="P7" s="66" t="e">
        <f>Table24[[#This Row],[CM/GC
Amount]]</f>
        <v>#VALUE!</v>
      </c>
      <c r="Q7" s="81" t="e">
        <f>MAX(Table1[[#This Row],[Low Bidder 
or CM/GC]:[Bidder 23]])*D7</f>
        <v>#VALUE!</v>
      </c>
      <c r="R7" s="38" t="e">
        <f>('CMGC Cost Estimate'!$J7-'CMGC Cost Estimate'!$G7)/'CMGC Cost Estimate'!$G7</f>
        <v>#VALUE!</v>
      </c>
      <c r="S7" s="39" t="e">
        <f>('CMGC Cost Estimate'!$J7-'CMGC Cost Estimate'!$M7)/'CMGC Cost Estimate'!$M7</f>
        <v>#VALUE!</v>
      </c>
      <c r="T7" s="37" t="e">
        <f>'CMGC Cost Estimate'!$J7-'CMGC Cost Estimate'!$G7</f>
        <v>#VALUE!</v>
      </c>
      <c r="U7" s="29" t="e">
        <f>RANK('CMGC Cost Estimate'!$J7,'CMGC Cost Estimate'!$J$3:$J$499)</f>
        <v>#VALUE!</v>
      </c>
      <c r="V7" s="40" t="e">
        <f>LARGE('CMGC Cost Estimate'!$J$3:$J$499,COUNT(J$3:'CMGC Cost Estimate'!$J7))+IF(ISNUMBER(V6),V6,0)</f>
        <v>#VALUE!</v>
      </c>
      <c r="W7" s="29" t="e">
        <f>IF(V7/J$500&lt;0.8,COUNT(V$3:V7)+1,1)</f>
        <v>#VALUE!</v>
      </c>
      <c r="X7" s="41" t="e">
        <f>IF('CMGC Cost Estimate'!$U7&lt;=MAX('CMGC Cost Estimate'!$W$3:$W$499),"YES","NO")</f>
        <v>#VALUE!</v>
      </c>
      <c r="Y7" s="42" t="e">
        <f>IF(AND('CMGC Cost Estimate'!$X7="YES",OR('CMGC Cost Estimate'!$R7&gt;0.2,'CMGC Cost Estimate'!$R7&lt;-0.2)),"ANALYZE"," ")</f>
        <v>#VALUE!</v>
      </c>
      <c r="Z7" s="73" t="e">
        <f>IF(AND('CMGC Cost Estimate'!$X7="YES",OR('CMGC Cost Estimate'!$S7&gt;0.2,'CMGC Cost Estimate'!$S7&lt;-0.2)),"ANALYZE"," ")</f>
        <v>#VALUE!</v>
      </c>
      <c r="AA7" s="69" t="e">
        <f>RANK('CMGC Cost Estimate'!$G7,'CMGC Cost Estimate'!$G$3:$G$499)</f>
        <v>#VALUE!</v>
      </c>
      <c r="AB7" s="70" t="e">
        <f>LARGE('CMGC Cost Estimate'!$G$3:$G$499,COUNT(G$3:'CMGC Cost Estimate'!$G7))+IF(ISNUMBER(AB6),AB6,0)</f>
        <v>#VALUE!</v>
      </c>
      <c r="AC7" s="71" t="e">
        <f>IF(AB7/G$500&lt;0.8,COUNT(V$3:V7)+1,1)</f>
        <v>#VALUE!</v>
      </c>
      <c r="AD7" s="95" t="e">
        <f>IF('CMGC Cost Estimate'!$AA7&lt;=MAX('CMGC Cost Estimate'!$AC$3:$AC$499),"YES","NO")</f>
        <v>#VALUE!</v>
      </c>
      <c r="AE7" s="96" t="e">
        <f>IF(AND('Standard Cost Estimate'!$AD7="YES",ABS('Standard Cost Estimate'!$R7)&gt;0.2),"ANALYZE"," ")</f>
        <v>#VALUE!</v>
      </c>
      <c r="AF7" s="77"/>
      <c r="AH7" s="64" t="e">
        <f>IF(Table24[[#This Row],[Top 80% CMGC?]]="YES",Table24[[#This Row],[CM/GC
Amount]],0)</f>
        <v>#VALUE!</v>
      </c>
      <c r="AI7" s="64" t="e">
        <f>IF(Table24[[#This Row],[Top 80% CMGC?]]
="YES",Table24[[#This Row],[CM/GC
% Total]],0)</f>
        <v>#VALUE!</v>
      </c>
      <c r="AJ7" s="64" t="e">
        <f>IF(Table24[[#This Row],[Top 80% EE?]]="YES",Table24[[#This Row],[EE
Amount]],0)</f>
        <v>#VALUE!</v>
      </c>
      <c r="AK7" s="64" t="e">
        <f>IF(Table24[[#This Row],[Top 80% EE?]]
="YES",H7,0)</f>
        <v>#VALUE!</v>
      </c>
    </row>
    <row r="8" spans="1:37" x14ac:dyDescent="0.35">
      <c r="A8" s="56" t="e">
        <f>Table1[[#This Row],[Item Line Number]]</f>
        <v>#VALUE!</v>
      </c>
      <c r="B8" s="56" t="e">
        <f>Table1[[#This Row],[Item Number]]</f>
        <v>#VALUE!</v>
      </c>
      <c r="C8" s="57" t="e">
        <f>Table1[[#This Row],[Item Description]]</f>
        <v>#VALUE!</v>
      </c>
      <c r="D8" s="56" t="e">
        <f>Table1[[#This Row],[Quantity]]</f>
        <v>#VALUE!</v>
      </c>
      <c r="E8" s="56" t="e">
        <f>Table1[[#This Row],[Units]]</f>
        <v>#VALUE!</v>
      </c>
      <c r="F8" s="58" t="e">
        <f>Table1[[#This Row],[Engineer''s Estimate (EE)]]</f>
        <v>#VALUE!</v>
      </c>
      <c r="G8" s="59" t="e">
        <f>'CMGC Cost Estimate'!$D8*'CMGC Cost Estimate'!$F8</f>
        <v>#VALUE!</v>
      </c>
      <c r="H8" s="60" t="e">
        <f>'CMGC Cost Estimate'!$G8/G$500</f>
        <v>#VALUE!</v>
      </c>
      <c r="I8" s="58" t="e">
        <f>Table1[[#This Row],[Low Bidder 
or CM/GC]]</f>
        <v>#VALUE!</v>
      </c>
      <c r="J8" s="59" t="e">
        <f>'CMGC Cost Estimate'!$I8*'CMGC Cost Estimate'!$D8</f>
        <v>#VALUE!</v>
      </c>
      <c r="K8" s="61" t="e">
        <f>'CMGC Cost Estimate'!$J8/J$500</f>
        <v>#VALUE!</v>
      </c>
      <c r="L8" s="58" t="e">
        <f>TRIMMEAN(Table1[[#This Row],[Low Bidder 
or CM/GC]:[Bidder 23]],2/COUNT(Table1[[#This Row],[Low Bidder 
or CM/GC]:[Bidder 23]]))</f>
        <v>#VALUE!</v>
      </c>
      <c r="M8" s="59" t="e">
        <f>IF('CMGC Cost Estimate'!$D8=0,0,'CMGC Cost Estimate'!$D8*'CMGC Cost Estimate'!$L8)</f>
        <v>#VALUE!</v>
      </c>
      <c r="N8" s="60" t="e">
        <f>'CMGC Cost Estimate'!$M8/M$500</f>
        <v>#VALUE!</v>
      </c>
      <c r="O8" s="80" t="e">
        <f>MIN(Table1[[#This Row],[Low Bidder 
or CM/GC]:[Bidder 23]])*D8</f>
        <v>#VALUE!</v>
      </c>
      <c r="P8" s="66" t="e">
        <f>Table24[[#This Row],[CM/GC
Amount]]</f>
        <v>#VALUE!</v>
      </c>
      <c r="Q8" s="81" t="e">
        <f>MAX(Table1[[#This Row],[Low Bidder 
or CM/GC]:[Bidder 23]])*D8</f>
        <v>#VALUE!</v>
      </c>
      <c r="R8" s="38" t="e">
        <f>('CMGC Cost Estimate'!$J8-'CMGC Cost Estimate'!$G8)/'CMGC Cost Estimate'!$G8</f>
        <v>#VALUE!</v>
      </c>
      <c r="S8" s="39" t="e">
        <f>('CMGC Cost Estimate'!$J8-'CMGC Cost Estimate'!$M8)/'CMGC Cost Estimate'!$M8</f>
        <v>#VALUE!</v>
      </c>
      <c r="T8" s="37" t="e">
        <f>'CMGC Cost Estimate'!$J8-'CMGC Cost Estimate'!$G8</f>
        <v>#VALUE!</v>
      </c>
      <c r="U8" s="29" t="e">
        <f>RANK('CMGC Cost Estimate'!$J8,'CMGC Cost Estimate'!$J$3:$J$499)</f>
        <v>#VALUE!</v>
      </c>
      <c r="V8" s="40" t="e">
        <f>LARGE('CMGC Cost Estimate'!$J$3:$J$499,COUNT(J$3:'CMGC Cost Estimate'!$J8))+IF(ISNUMBER(V7),V7,0)</f>
        <v>#VALUE!</v>
      </c>
      <c r="W8" s="29" t="e">
        <f>IF(V8/J$500&lt;0.8,COUNT(V$3:V8)+1,1)</f>
        <v>#VALUE!</v>
      </c>
      <c r="X8" s="41" t="e">
        <f>IF('CMGC Cost Estimate'!$U8&lt;=MAX('CMGC Cost Estimate'!$W$3:$W$499),"YES","NO")</f>
        <v>#VALUE!</v>
      </c>
      <c r="Y8" s="42" t="e">
        <f>IF(AND('CMGC Cost Estimate'!$X8="YES",OR('CMGC Cost Estimate'!$R8&gt;0.2,'CMGC Cost Estimate'!$R8&lt;-0.2)),"ANALYZE"," ")</f>
        <v>#VALUE!</v>
      </c>
      <c r="Z8" s="73" t="e">
        <f>IF(AND('CMGC Cost Estimate'!$X8="YES",OR('CMGC Cost Estimate'!$S8&gt;0.2,'CMGC Cost Estimate'!$S8&lt;-0.2)),"ANALYZE"," ")</f>
        <v>#VALUE!</v>
      </c>
      <c r="AA8" s="69" t="e">
        <f>RANK('CMGC Cost Estimate'!$G8,'CMGC Cost Estimate'!$G$3:$G$499)</f>
        <v>#VALUE!</v>
      </c>
      <c r="AB8" s="70" t="e">
        <f>LARGE('CMGC Cost Estimate'!$G$3:$G$499,COUNT(G$3:'CMGC Cost Estimate'!$G8))+IF(ISNUMBER(AB7),AB7,0)</f>
        <v>#VALUE!</v>
      </c>
      <c r="AC8" s="71" t="e">
        <f>IF(AB8/G$500&lt;0.8,COUNT(V$3:V8)+1,1)</f>
        <v>#VALUE!</v>
      </c>
      <c r="AD8" s="95" t="e">
        <f>IF('CMGC Cost Estimate'!$AA8&lt;=MAX('CMGC Cost Estimate'!$AC$3:$AC$499),"YES","NO")</f>
        <v>#VALUE!</v>
      </c>
      <c r="AE8" s="96" t="e">
        <f>IF(AND('Standard Cost Estimate'!$AD8="YES",ABS('Standard Cost Estimate'!$R8)&gt;0.2),"ANALYZE"," ")</f>
        <v>#VALUE!</v>
      </c>
      <c r="AF8" s="77"/>
      <c r="AH8" s="64" t="e">
        <f>IF(Table24[[#This Row],[Top 80% CMGC?]]="YES",Table24[[#This Row],[CM/GC
Amount]],0)</f>
        <v>#VALUE!</v>
      </c>
      <c r="AI8" s="64" t="e">
        <f>IF(Table24[[#This Row],[Top 80% CMGC?]]
="YES",Table24[[#This Row],[CM/GC
% Total]],0)</f>
        <v>#VALUE!</v>
      </c>
      <c r="AJ8" s="64" t="e">
        <f>IF(Table24[[#This Row],[Top 80% EE?]]="YES",Table24[[#This Row],[EE
Amount]],0)</f>
        <v>#VALUE!</v>
      </c>
      <c r="AK8" s="64" t="e">
        <f>IF(Table24[[#This Row],[Top 80% EE?]]
="YES",H8,0)</f>
        <v>#VALUE!</v>
      </c>
    </row>
    <row r="9" spans="1:37" x14ac:dyDescent="0.35">
      <c r="A9" s="56" t="e">
        <f>Table1[[#This Row],[Item Line Number]]</f>
        <v>#VALUE!</v>
      </c>
      <c r="B9" s="56" t="e">
        <f>Table1[[#This Row],[Item Number]]</f>
        <v>#VALUE!</v>
      </c>
      <c r="C9" s="57" t="e">
        <f>Table1[[#This Row],[Item Description]]</f>
        <v>#VALUE!</v>
      </c>
      <c r="D9" s="56" t="e">
        <f>Table1[[#This Row],[Quantity]]</f>
        <v>#VALUE!</v>
      </c>
      <c r="E9" s="56" t="e">
        <f>Table1[[#This Row],[Units]]</f>
        <v>#VALUE!</v>
      </c>
      <c r="F9" s="58" t="e">
        <f>Table1[[#This Row],[Engineer''s Estimate (EE)]]</f>
        <v>#VALUE!</v>
      </c>
      <c r="G9" s="59" t="e">
        <f>'CMGC Cost Estimate'!$D9*'CMGC Cost Estimate'!$F9</f>
        <v>#VALUE!</v>
      </c>
      <c r="H9" s="60" t="e">
        <f>'CMGC Cost Estimate'!$G9/G$500</f>
        <v>#VALUE!</v>
      </c>
      <c r="I9" s="58" t="e">
        <f>Table1[[#This Row],[Low Bidder 
or CM/GC]]</f>
        <v>#VALUE!</v>
      </c>
      <c r="J9" s="59" t="e">
        <f>'CMGC Cost Estimate'!$I9*'CMGC Cost Estimate'!$D9</f>
        <v>#VALUE!</v>
      </c>
      <c r="K9" s="61" t="e">
        <f>'CMGC Cost Estimate'!$J9/J$500</f>
        <v>#VALUE!</v>
      </c>
      <c r="L9" s="58" t="e">
        <f>TRIMMEAN(Table1[[#This Row],[Low Bidder 
or CM/GC]:[Bidder 23]],2/COUNT(Table1[[#This Row],[Low Bidder 
or CM/GC]:[Bidder 23]]))</f>
        <v>#VALUE!</v>
      </c>
      <c r="M9" s="59" t="e">
        <f>IF('CMGC Cost Estimate'!$D9=0,0,'CMGC Cost Estimate'!$D9*'CMGC Cost Estimate'!$L9)</f>
        <v>#VALUE!</v>
      </c>
      <c r="N9" s="60" t="e">
        <f>'CMGC Cost Estimate'!$M9/M$500</f>
        <v>#VALUE!</v>
      </c>
      <c r="O9" s="80" t="e">
        <f>MIN(Table1[[#This Row],[Low Bidder 
or CM/GC]:[Bidder 23]])*D9</f>
        <v>#VALUE!</v>
      </c>
      <c r="P9" s="66" t="e">
        <f>Table24[[#This Row],[CM/GC
Amount]]</f>
        <v>#VALUE!</v>
      </c>
      <c r="Q9" s="81" t="e">
        <f>MAX(Table1[[#This Row],[Low Bidder 
or CM/GC]:[Bidder 23]])*D9</f>
        <v>#VALUE!</v>
      </c>
      <c r="R9" s="38" t="e">
        <f>('CMGC Cost Estimate'!$J9-'CMGC Cost Estimate'!$G9)/'CMGC Cost Estimate'!$G9</f>
        <v>#VALUE!</v>
      </c>
      <c r="S9" s="39" t="e">
        <f>('CMGC Cost Estimate'!$J9-'CMGC Cost Estimate'!$M9)/'CMGC Cost Estimate'!$M9</f>
        <v>#VALUE!</v>
      </c>
      <c r="T9" s="37" t="e">
        <f>'CMGC Cost Estimate'!$J9-'CMGC Cost Estimate'!$G9</f>
        <v>#VALUE!</v>
      </c>
      <c r="U9" s="29" t="e">
        <f>RANK('CMGC Cost Estimate'!$J9,'CMGC Cost Estimate'!$J$3:$J$499)</f>
        <v>#VALUE!</v>
      </c>
      <c r="V9" s="40" t="e">
        <f>LARGE('CMGC Cost Estimate'!$J$3:$J$499,COUNT(J$3:'CMGC Cost Estimate'!$J9))+IF(ISNUMBER(V8),V8,0)</f>
        <v>#VALUE!</v>
      </c>
      <c r="W9" s="29" t="e">
        <f>IF(V9/J$500&lt;0.8,COUNT(V$3:V9)+1,1)</f>
        <v>#VALUE!</v>
      </c>
      <c r="X9" s="41" t="e">
        <f>IF('CMGC Cost Estimate'!$U9&lt;=MAX('CMGC Cost Estimate'!$W$3:$W$499),"YES","NO")</f>
        <v>#VALUE!</v>
      </c>
      <c r="Y9" s="42" t="e">
        <f>IF(AND('CMGC Cost Estimate'!$X9="YES",OR('CMGC Cost Estimate'!$R9&gt;0.2,'CMGC Cost Estimate'!$R9&lt;-0.2)),"ANALYZE"," ")</f>
        <v>#VALUE!</v>
      </c>
      <c r="Z9" s="73" t="e">
        <f>IF(AND('CMGC Cost Estimate'!$X9="YES",OR('CMGC Cost Estimate'!$S9&gt;0.2,'CMGC Cost Estimate'!$S9&lt;-0.2)),"ANALYZE"," ")</f>
        <v>#VALUE!</v>
      </c>
      <c r="AA9" s="69" t="e">
        <f>RANK('CMGC Cost Estimate'!$G9,'CMGC Cost Estimate'!$G$3:$G$499)</f>
        <v>#VALUE!</v>
      </c>
      <c r="AB9" s="70" t="e">
        <f>LARGE('CMGC Cost Estimate'!$G$3:$G$499,COUNT(G$3:'CMGC Cost Estimate'!$G9))+IF(ISNUMBER(AB8),AB8,0)</f>
        <v>#VALUE!</v>
      </c>
      <c r="AC9" s="71" t="e">
        <f>IF(AB9/G$500&lt;0.8,COUNT(V$3:V9)+1,1)</f>
        <v>#VALUE!</v>
      </c>
      <c r="AD9" s="95" t="e">
        <f>IF('CMGC Cost Estimate'!$AA9&lt;=MAX('CMGC Cost Estimate'!$AC$3:$AC$499),"YES","NO")</f>
        <v>#VALUE!</v>
      </c>
      <c r="AE9" s="96" t="e">
        <f>IF(AND('Standard Cost Estimate'!$AD9="YES",ABS('Standard Cost Estimate'!$R9)&gt;0.2),"ANALYZE"," ")</f>
        <v>#VALUE!</v>
      </c>
      <c r="AF9" s="77"/>
      <c r="AH9" s="64" t="e">
        <f>IF(Table24[[#This Row],[Top 80% CMGC?]]="YES",Table24[[#This Row],[CM/GC
Amount]],0)</f>
        <v>#VALUE!</v>
      </c>
      <c r="AI9" s="64" t="e">
        <f>IF(Table24[[#This Row],[Top 80% CMGC?]]
="YES",Table24[[#This Row],[CM/GC
% Total]],0)</f>
        <v>#VALUE!</v>
      </c>
      <c r="AJ9" s="64" t="e">
        <f>IF(Table24[[#This Row],[Top 80% EE?]]="YES",Table24[[#This Row],[EE
Amount]],0)</f>
        <v>#VALUE!</v>
      </c>
      <c r="AK9" s="64" t="e">
        <f>IF(Table24[[#This Row],[Top 80% EE?]]
="YES",H9,0)</f>
        <v>#VALUE!</v>
      </c>
    </row>
    <row r="10" spans="1:37" x14ac:dyDescent="0.35">
      <c r="A10" s="56" t="e">
        <f>Table1[[#This Row],[Item Line Number]]</f>
        <v>#VALUE!</v>
      </c>
      <c r="B10" s="56" t="e">
        <f>Table1[[#This Row],[Item Number]]</f>
        <v>#VALUE!</v>
      </c>
      <c r="C10" s="57" t="e">
        <f>Table1[[#This Row],[Item Description]]</f>
        <v>#VALUE!</v>
      </c>
      <c r="D10" s="56" t="e">
        <f>Table1[[#This Row],[Quantity]]</f>
        <v>#VALUE!</v>
      </c>
      <c r="E10" s="56" t="e">
        <f>Table1[[#This Row],[Units]]</f>
        <v>#VALUE!</v>
      </c>
      <c r="F10" s="58" t="e">
        <f>Table1[[#This Row],[Engineer''s Estimate (EE)]]</f>
        <v>#VALUE!</v>
      </c>
      <c r="G10" s="59" t="e">
        <f>'CMGC Cost Estimate'!$D10*'CMGC Cost Estimate'!$F10</f>
        <v>#VALUE!</v>
      </c>
      <c r="H10" s="60" t="e">
        <f>'CMGC Cost Estimate'!$G10/G$500</f>
        <v>#VALUE!</v>
      </c>
      <c r="I10" s="58" t="e">
        <f>Table1[[#This Row],[Low Bidder 
or CM/GC]]</f>
        <v>#VALUE!</v>
      </c>
      <c r="J10" s="59" t="e">
        <f>'CMGC Cost Estimate'!$I10*'CMGC Cost Estimate'!$D10</f>
        <v>#VALUE!</v>
      </c>
      <c r="K10" s="61" t="e">
        <f>'CMGC Cost Estimate'!$J10/J$500</f>
        <v>#VALUE!</v>
      </c>
      <c r="L10" s="58" t="e">
        <f>TRIMMEAN(Table1[[#This Row],[Low Bidder 
or CM/GC]:[Bidder 23]],2/COUNT(Table1[[#This Row],[Low Bidder 
or CM/GC]:[Bidder 23]]))</f>
        <v>#VALUE!</v>
      </c>
      <c r="M10" s="59" t="e">
        <f>IF('CMGC Cost Estimate'!$D10=0,0,'CMGC Cost Estimate'!$D10*'CMGC Cost Estimate'!$L10)</f>
        <v>#VALUE!</v>
      </c>
      <c r="N10" s="60" t="e">
        <f>'CMGC Cost Estimate'!$M10/M$500</f>
        <v>#VALUE!</v>
      </c>
      <c r="O10" s="80" t="e">
        <f>MIN(Table1[[#This Row],[Low Bidder 
or CM/GC]:[Bidder 23]])*D10</f>
        <v>#VALUE!</v>
      </c>
      <c r="P10" s="66" t="e">
        <f>Table24[[#This Row],[CM/GC
Amount]]</f>
        <v>#VALUE!</v>
      </c>
      <c r="Q10" s="81" t="e">
        <f>MAX(Table1[[#This Row],[Low Bidder 
or CM/GC]:[Bidder 23]])*D10</f>
        <v>#VALUE!</v>
      </c>
      <c r="R10" s="38" t="e">
        <f>('CMGC Cost Estimate'!$J10-'CMGC Cost Estimate'!$G10)/'CMGC Cost Estimate'!$G10</f>
        <v>#VALUE!</v>
      </c>
      <c r="S10" s="39" t="e">
        <f>('CMGC Cost Estimate'!$J10-'CMGC Cost Estimate'!$M10)/'CMGC Cost Estimate'!$M10</f>
        <v>#VALUE!</v>
      </c>
      <c r="T10" s="37" t="e">
        <f>'CMGC Cost Estimate'!$J10-'CMGC Cost Estimate'!$G10</f>
        <v>#VALUE!</v>
      </c>
      <c r="U10" s="29" t="e">
        <f>RANK('CMGC Cost Estimate'!$J10,'CMGC Cost Estimate'!$J$3:$J$499)</f>
        <v>#VALUE!</v>
      </c>
      <c r="V10" s="40" t="e">
        <f>LARGE('CMGC Cost Estimate'!$J$3:$J$499,COUNT(J$3:'CMGC Cost Estimate'!$J10))+IF(ISNUMBER(V9),V9,0)</f>
        <v>#VALUE!</v>
      </c>
      <c r="W10" s="29" t="e">
        <f>IF(V10/J$500&lt;0.8,COUNT(V$3:V10)+1,1)</f>
        <v>#VALUE!</v>
      </c>
      <c r="X10" s="41" t="e">
        <f>IF('CMGC Cost Estimate'!$U10&lt;=MAX('CMGC Cost Estimate'!$W$3:$W$499),"YES","NO")</f>
        <v>#VALUE!</v>
      </c>
      <c r="Y10" s="42" t="e">
        <f>IF(AND('CMGC Cost Estimate'!$X10="YES",OR('CMGC Cost Estimate'!$R10&gt;0.2,'CMGC Cost Estimate'!$R10&lt;-0.2)),"ANALYZE"," ")</f>
        <v>#VALUE!</v>
      </c>
      <c r="Z10" s="73" t="e">
        <f>IF(AND('CMGC Cost Estimate'!$X10="YES",OR('CMGC Cost Estimate'!$S10&gt;0.2,'CMGC Cost Estimate'!$S10&lt;-0.2)),"ANALYZE"," ")</f>
        <v>#VALUE!</v>
      </c>
      <c r="AA10" s="69" t="e">
        <f>RANK('CMGC Cost Estimate'!$G10,'CMGC Cost Estimate'!$G$3:$G$499)</f>
        <v>#VALUE!</v>
      </c>
      <c r="AB10" s="70" t="e">
        <f>LARGE('CMGC Cost Estimate'!$G$3:$G$499,COUNT(G$3:'CMGC Cost Estimate'!$G10))+IF(ISNUMBER(AB9),AB9,0)</f>
        <v>#VALUE!</v>
      </c>
      <c r="AC10" s="71" t="e">
        <f>IF(AB10/G$500&lt;0.8,COUNT(V$3:V10)+1,1)</f>
        <v>#VALUE!</v>
      </c>
      <c r="AD10" s="95" t="e">
        <f>IF('CMGC Cost Estimate'!$AA10&lt;=MAX('CMGC Cost Estimate'!$AC$3:$AC$499),"YES","NO")</f>
        <v>#VALUE!</v>
      </c>
      <c r="AE10" s="96" t="e">
        <f>IF(AND('Standard Cost Estimate'!$AD10="YES",ABS('Standard Cost Estimate'!$R10)&gt;0.2),"ANALYZE"," ")</f>
        <v>#VALUE!</v>
      </c>
      <c r="AF10" s="77"/>
      <c r="AH10" s="64" t="e">
        <f>IF(Table24[[#This Row],[Top 80% CMGC?]]="YES",Table24[[#This Row],[CM/GC
Amount]],0)</f>
        <v>#VALUE!</v>
      </c>
      <c r="AI10" s="64" t="e">
        <f>IF(Table24[[#This Row],[Top 80% CMGC?]]
="YES",Table24[[#This Row],[CM/GC
% Total]],0)</f>
        <v>#VALUE!</v>
      </c>
      <c r="AJ10" s="64" t="e">
        <f>IF(Table24[[#This Row],[Top 80% EE?]]="YES",Table24[[#This Row],[EE
Amount]],0)</f>
        <v>#VALUE!</v>
      </c>
      <c r="AK10" s="64" t="e">
        <f>IF(Table24[[#This Row],[Top 80% EE?]]
="YES",H10,0)</f>
        <v>#VALUE!</v>
      </c>
    </row>
    <row r="11" spans="1:37" x14ac:dyDescent="0.35">
      <c r="A11" s="56" t="e">
        <f>Table1[[#This Row],[Item Line Number]]</f>
        <v>#VALUE!</v>
      </c>
      <c r="B11" s="56" t="e">
        <f>Table1[[#This Row],[Item Number]]</f>
        <v>#VALUE!</v>
      </c>
      <c r="C11" s="57" t="e">
        <f>Table1[[#This Row],[Item Description]]</f>
        <v>#VALUE!</v>
      </c>
      <c r="D11" s="56" t="e">
        <f>Table1[[#This Row],[Quantity]]</f>
        <v>#VALUE!</v>
      </c>
      <c r="E11" s="56" t="e">
        <f>Table1[[#This Row],[Units]]</f>
        <v>#VALUE!</v>
      </c>
      <c r="F11" s="58" t="e">
        <f>Table1[[#This Row],[Engineer''s Estimate (EE)]]</f>
        <v>#VALUE!</v>
      </c>
      <c r="G11" s="59" t="e">
        <f>'CMGC Cost Estimate'!$D11*'CMGC Cost Estimate'!$F11</f>
        <v>#VALUE!</v>
      </c>
      <c r="H11" s="60" t="e">
        <f>'CMGC Cost Estimate'!$G11/G$500</f>
        <v>#VALUE!</v>
      </c>
      <c r="I11" s="58" t="e">
        <f>Table1[[#This Row],[Low Bidder 
or CM/GC]]</f>
        <v>#VALUE!</v>
      </c>
      <c r="J11" s="59" t="e">
        <f>'CMGC Cost Estimate'!$I11*'CMGC Cost Estimate'!$D11</f>
        <v>#VALUE!</v>
      </c>
      <c r="K11" s="61" t="e">
        <f>'CMGC Cost Estimate'!$J11/J$500</f>
        <v>#VALUE!</v>
      </c>
      <c r="L11" s="58" t="e">
        <f>TRIMMEAN(Table1[[#This Row],[Low Bidder 
or CM/GC]:[Bidder 23]],2/COUNT(Table1[[#This Row],[Low Bidder 
or CM/GC]:[Bidder 23]]))</f>
        <v>#VALUE!</v>
      </c>
      <c r="M11" s="59" t="e">
        <f>IF('CMGC Cost Estimate'!$D11=0,0,'CMGC Cost Estimate'!$D11*'CMGC Cost Estimate'!$L11)</f>
        <v>#VALUE!</v>
      </c>
      <c r="N11" s="60" t="e">
        <f>'CMGC Cost Estimate'!$M11/M$500</f>
        <v>#VALUE!</v>
      </c>
      <c r="O11" s="80" t="e">
        <f>MIN(Table1[[#This Row],[Low Bidder 
or CM/GC]:[Bidder 23]])*D11</f>
        <v>#VALUE!</v>
      </c>
      <c r="P11" s="66" t="e">
        <f>Table24[[#This Row],[CM/GC
Amount]]</f>
        <v>#VALUE!</v>
      </c>
      <c r="Q11" s="81" t="e">
        <f>MAX(Table1[[#This Row],[Low Bidder 
or CM/GC]:[Bidder 23]])*D11</f>
        <v>#VALUE!</v>
      </c>
      <c r="R11" s="38" t="e">
        <f>('CMGC Cost Estimate'!$J11-'CMGC Cost Estimate'!$G11)/'CMGC Cost Estimate'!$G11</f>
        <v>#VALUE!</v>
      </c>
      <c r="S11" s="39" t="e">
        <f>('CMGC Cost Estimate'!$J11-'CMGC Cost Estimate'!$M11)/'CMGC Cost Estimate'!$M11</f>
        <v>#VALUE!</v>
      </c>
      <c r="T11" s="37" t="e">
        <f>'CMGC Cost Estimate'!$J11-'CMGC Cost Estimate'!$G11</f>
        <v>#VALUE!</v>
      </c>
      <c r="U11" s="29" t="e">
        <f>RANK('CMGC Cost Estimate'!$J11,'CMGC Cost Estimate'!$J$3:$J$499)</f>
        <v>#VALUE!</v>
      </c>
      <c r="V11" s="40" t="e">
        <f>LARGE('CMGC Cost Estimate'!$J$3:$J$499,COUNT(J$3:'CMGC Cost Estimate'!$J11))+IF(ISNUMBER(V10),V10,0)</f>
        <v>#VALUE!</v>
      </c>
      <c r="W11" s="29" t="e">
        <f>IF(V11/J$500&lt;0.8,COUNT(V$3:V11)+1,1)</f>
        <v>#VALUE!</v>
      </c>
      <c r="X11" s="41" t="e">
        <f>IF('CMGC Cost Estimate'!$U11&lt;=MAX('CMGC Cost Estimate'!$W$3:$W$499),"YES","NO")</f>
        <v>#VALUE!</v>
      </c>
      <c r="Y11" s="42" t="e">
        <f>IF(AND('CMGC Cost Estimate'!$X11="YES",OR('CMGC Cost Estimate'!$R11&gt;0.2,'CMGC Cost Estimate'!$R11&lt;-0.2)),"ANALYZE"," ")</f>
        <v>#VALUE!</v>
      </c>
      <c r="Z11" s="73" t="e">
        <f>IF(AND('CMGC Cost Estimate'!$X11="YES",OR('CMGC Cost Estimate'!$S11&gt;0.2,'CMGC Cost Estimate'!$S11&lt;-0.2)),"ANALYZE"," ")</f>
        <v>#VALUE!</v>
      </c>
      <c r="AA11" s="69" t="e">
        <f>RANK('CMGC Cost Estimate'!$G11,'CMGC Cost Estimate'!$G$3:$G$499)</f>
        <v>#VALUE!</v>
      </c>
      <c r="AB11" s="70" t="e">
        <f>LARGE('CMGC Cost Estimate'!$G$3:$G$499,COUNT(G$3:'CMGC Cost Estimate'!$G11))+IF(ISNUMBER(AB10),AB10,0)</f>
        <v>#VALUE!</v>
      </c>
      <c r="AC11" s="71" t="e">
        <f>IF(AB11/G$500&lt;0.8,COUNT(V$3:V11)+1,1)</f>
        <v>#VALUE!</v>
      </c>
      <c r="AD11" s="95" t="e">
        <f>IF('CMGC Cost Estimate'!$AA11&lt;=MAX('CMGC Cost Estimate'!$AC$3:$AC$499),"YES","NO")</f>
        <v>#VALUE!</v>
      </c>
      <c r="AE11" s="96" t="e">
        <f>IF(AND('Standard Cost Estimate'!$AD11="YES",ABS('Standard Cost Estimate'!$R11)&gt;0.2),"ANALYZE"," ")</f>
        <v>#VALUE!</v>
      </c>
      <c r="AF11" s="77"/>
      <c r="AH11" s="64" t="e">
        <f>IF(Table24[[#This Row],[Top 80% CMGC?]]="YES",Table24[[#This Row],[CM/GC
Amount]],0)</f>
        <v>#VALUE!</v>
      </c>
      <c r="AI11" s="64" t="e">
        <f>IF(Table24[[#This Row],[Top 80% CMGC?]]
="YES",Table24[[#This Row],[CM/GC
% Total]],0)</f>
        <v>#VALUE!</v>
      </c>
      <c r="AJ11" s="64" t="e">
        <f>IF(Table24[[#This Row],[Top 80% EE?]]="YES",Table24[[#This Row],[EE
Amount]],0)</f>
        <v>#VALUE!</v>
      </c>
      <c r="AK11" s="64" t="e">
        <f>IF(Table24[[#This Row],[Top 80% EE?]]
="YES",H11,0)</f>
        <v>#VALUE!</v>
      </c>
    </row>
    <row r="12" spans="1:37" x14ac:dyDescent="0.35">
      <c r="A12" s="56" t="e">
        <f>Table1[[#This Row],[Item Line Number]]</f>
        <v>#VALUE!</v>
      </c>
      <c r="B12" s="56" t="e">
        <f>Table1[[#This Row],[Item Number]]</f>
        <v>#VALUE!</v>
      </c>
      <c r="C12" s="57" t="e">
        <f>Table1[[#This Row],[Item Description]]</f>
        <v>#VALUE!</v>
      </c>
      <c r="D12" s="56" t="e">
        <f>Table1[[#This Row],[Quantity]]</f>
        <v>#VALUE!</v>
      </c>
      <c r="E12" s="56" t="e">
        <f>Table1[[#This Row],[Units]]</f>
        <v>#VALUE!</v>
      </c>
      <c r="F12" s="58" t="e">
        <f>Table1[[#This Row],[Engineer''s Estimate (EE)]]</f>
        <v>#VALUE!</v>
      </c>
      <c r="G12" s="59" t="e">
        <f>'CMGC Cost Estimate'!$D12*'CMGC Cost Estimate'!$F12</f>
        <v>#VALUE!</v>
      </c>
      <c r="H12" s="60" t="e">
        <f>'CMGC Cost Estimate'!$G12/G$500</f>
        <v>#VALUE!</v>
      </c>
      <c r="I12" s="58" t="e">
        <f>Table1[[#This Row],[Low Bidder 
or CM/GC]]</f>
        <v>#VALUE!</v>
      </c>
      <c r="J12" s="59" t="e">
        <f>'CMGC Cost Estimate'!$I12*'CMGC Cost Estimate'!$D12</f>
        <v>#VALUE!</v>
      </c>
      <c r="K12" s="61" t="e">
        <f>'CMGC Cost Estimate'!$J12/J$500</f>
        <v>#VALUE!</v>
      </c>
      <c r="L12" s="58" t="e">
        <f>TRIMMEAN(Table1[[#This Row],[Low Bidder 
or CM/GC]:[Bidder 23]],2/COUNT(Table1[[#This Row],[Low Bidder 
or CM/GC]:[Bidder 23]]))</f>
        <v>#VALUE!</v>
      </c>
      <c r="M12" s="59" t="e">
        <f>IF('CMGC Cost Estimate'!$D12=0,0,'CMGC Cost Estimate'!$D12*'CMGC Cost Estimate'!$L12)</f>
        <v>#VALUE!</v>
      </c>
      <c r="N12" s="60" t="e">
        <f>'CMGC Cost Estimate'!$M12/M$500</f>
        <v>#VALUE!</v>
      </c>
      <c r="O12" s="80" t="e">
        <f>MIN(Table1[[#This Row],[Low Bidder 
or CM/GC]:[Bidder 23]])*D12</f>
        <v>#VALUE!</v>
      </c>
      <c r="P12" s="66" t="e">
        <f>Table24[[#This Row],[CM/GC
Amount]]</f>
        <v>#VALUE!</v>
      </c>
      <c r="Q12" s="81" t="e">
        <f>MAX(Table1[[#This Row],[Low Bidder 
or CM/GC]:[Bidder 23]])*D12</f>
        <v>#VALUE!</v>
      </c>
      <c r="R12" s="38" t="e">
        <f>('CMGC Cost Estimate'!$J12-'CMGC Cost Estimate'!$G12)/'CMGC Cost Estimate'!$G12</f>
        <v>#VALUE!</v>
      </c>
      <c r="S12" s="39" t="e">
        <f>('CMGC Cost Estimate'!$J12-'CMGC Cost Estimate'!$M12)/'CMGC Cost Estimate'!$M12</f>
        <v>#VALUE!</v>
      </c>
      <c r="T12" s="37" t="e">
        <f>'CMGC Cost Estimate'!$J12-'CMGC Cost Estimate'!$G12</f>
        <v>#VALUE!</v>
      </c>
      <c r="U12" s="29" t="e">
        <f>RANK('CMGC Cost Estimate'!$J12,'CMGC Cost Estimate'!$J$3:$J$499)</f>
        <v>#VALUE!</v>
      </c>
      <c r="V12" s="40" t="e">
        <f>LARGE('CMGC Cost Estimate'!$J$3:$J$499,COUNT(J$3:'CMGC Cost Estimate'!$J12))+IF(ISNUMBER(V11),V11,0)</f>
        <v>#VALUE!</v>
      </c>
      <c r="W12" s="29" t="e">
        <f>IF(V12/J$500&lt;0.8,COUNT(V$3:V12)+1,1)</f>
        <v>#VALUE!</v>
      </c>
      <c r="X12" s="41" t="e">
        <f>IF('CMGC Cost Estimate'!$U12&lt;=MAX('CMGC Cost Estimate'!$W$3:$W$499),"YES","NO")</f>
        <v>#VALUE!</v>
      </c>
      <c r="Y12" s="42" t="e">
        <f>IF(AND('CMGC Cost Estimate'!$X12="YES",OR('CMGC Cost Estimate'!$R12&gt;0.2,'CMGC Cost Estimate'!$R12&lt;-0.2)),"ANALYZE"," ")</f>
        <v>#VALUE!</v>
      </c>
      <c r="Z12" s="73" t="e">
        <f>IF(AND('CMGC Cost Estimate'!$X12="YES",OR('CMGC Cost Estimate'!$S12&gt;0.2,'CMGC Cost Estimate'!$S12&lt;-0.2)),"ANALYZE"," ")</f>
        <v>#VALUE!</v>
      </c>
      <c r="AA12" s="69" t="e">
        <f>RANK('CMGC Cost Estimate'!$G12,'CMGC Cost Estimate'!$G$3:$G$499)</f>
        <v>#VALUE!</v>
      </c>
      <c r="AB12" s="70" t="e">
        <f>LARGE('CMGC Cost Estimate'!$G$3:$G$499,COUNT(G$3:'CMGC Cost Estimate'!$G12))+IF(ISNUMBER(AB11),AB11,0)</f>
        <v>#VALUE!</v>
      </c>
      <c r="AC12" s="71" t="e">
        <f>IF(AB12/G$500&lt;0.8,COUNT(V$3:V12)+1,1)</f>
        <v>#VALUE!</v>
      </c>
      <c r="AD12" s="95" t="e">
        <f>IF('CMGC Cost Estimate'!$AA12&lt;=MAX('CMGC Cost Estimate'!$AC$3:$AC$499),"YES","NO")</f>
        <v>#VALUE!</v>
      </c>
      <c r="AE12" s="96" t="e">
        <f>IF(AND('Standard Cost Estimate'!$AD12="YES",ABS('Standard Cost Estimate'!$R12)&gt;0.2),"ANALYZE"," ")</f>
        <v>#VALUE!</v>
      </c>
      <c r="AF12" s="77"/>
      <c r="AH12" s="64" t="e">
        <f>IF(Table24[[#This Row],[Top 80% CMGC?]]="YES",Table24[[#This Row],[CM/GC
Amount]],0)</f>
        <v>#VALUE!</v>
      </c>
      <c r="AI12" s="64" t="e">
        <f>IF(Table24[[#This Row],[Top 80% CMGC?]]
="YES",Table24[[#This Row],[CM/GC
% Total]],0)</f>
        <v>#VALUE!</v>
      </c>
      <c r="AJ12" s="64" t="e">
        <f>IF(Table24[[#This Row],[Top 80% EE?]]="YES",Table24[[#This Row],[EE
Amount]],0)</f>
        <v>#VALUE!</v>
      </c>
      <c r="AK12" s="64" t="e">
        <f>IF(Table24[[#This Row],[Top 80% EE?]]
="YES",H12,0)</f>
        <v>#VALUE!</v>
      </c>
    </row>
    <row r="13" spans="1:37" x14ac:dyDescent="0.35">
      <c r="A13" s="56" t="e">
        <f>Table1[[#This Row],[Item Line Number]]</f>
        <v>#VALUE!</v>
      </c>
      <c r="B13" s="56" t="e">
        <f>Table1[[#This Row],[Item Number]]</f>
        <v>#VALUE!</v>
      </c>
      <c r="C13" s="57" t="e">
        <f>Table1[[#This Row],[Item Description]]</f>
        <v>#VALUE!</v>
      </c>
      <c r="D13" s="56" t="e">
        <f>Table1[[#This Row],[Quantity]]</f>
        <v>#VALUE!</v>
      </c>
      <c r="E13" s="56" t="e">
        <f>Table1[[#This Row],[Units]]</f>
        <v>#VALUE!</v>
      </c>
      <c r="F13" s="58" t="e">
        <f>Table1[[#This Row],[Engineer''s Estimate (EE)]]</f>
        <v>#VALUE!</v>
      </c>
      <c r="G13" s="59" t="e">
        <f>'CMGC Cost Estimate'!$D13*'CMGC Cost Estimate'!$F13</f>
        <v>#VALUE!</v>
      </c>
      <c r="H13" s="60" t="e">
        <f>'CMGC Cost Estimate'!$G13/G$500</f>
        <v>#VALUE!</v>
      </c>
      <c r="I13" s="58" t="e">
        <f>Table1[[#This Row],[Low Bidder 
or CM/GC]]</f>
        <v>#VALUE!</v>
      </c>
      <c r="J13" s="59" t="e">
        <f>'CMGC Cost Estimate'!$I13*'CMGC Cost Estimate'!$D13</f>
        <v>#VALUE!</v>
      </c>
      <c r="K13" s="61" t="e">
        <f>'CMGC Cost Estimate'!$J13/J$500</f>
        <v>#VALUE!</v>
      </c>
      <c r="L13" s="58" t="e">
        <f>TRIMMEAN(Table1[[#This Row],[Low Bidder 
or CM/GC]:[Bidder 23]],2/COUNT(Table1[[#This Row],[Low Bidder 
or CM/GC]:[Bidder 23]]))</f>
        <v>#VALUE!</v>
      </c>
      <c r="M13" s="59" t="e">
        <f>IF('CMGC Cost Estimate'!$D13=0,0,'CMGC Cost Estimate'!$D13*'CMGC Cost Estimate'!$L13)</f>
        <v>#VALUE!</v>
      </c>
      <c r="N13" s="60" t="e">
        <f>'CMGC Cost Estimate'!$M13/M$500</f>
        <v>#VALUE!</v>
      </c>
      <c r="O13" s="80" t="e">
        <f>MIN(Table1[[#This Row],[Low Bidder 
or CM/GC]:[Bidder 23]])*D13</f>
        <v>#VALUE!</v>
      </c>
      <c r="P13" s="66" t="e">
        <f>Table24[[#This Row],[CM/GC
Amount]]</f>
        <v>#VALUE!</v>
      </c>
      <c r="Q13" s="81" t="e">
        <f>MAX(Table1[[#This Row],[Low Bidder 
or CM/GC]:[Bidder 23]])*D13</f>
        <v>#VALUE!</v>
      </c>
      <c r="R13" s="38" t="e">
        <f>('CMGC Cost Estimate'!$J13-'CMGC Cost Estimate'!$G13)/'CMGC Cost Estimate'!$G13</f>
        <v>#VALUE!</v>
      </c>
      <c r="S13" s="39" t="e">
        <f>('CMGC Cost Estimate'!$J13-'CMGC Cost Estimate'!$M13)/'CMGC Cost Estimate'!$M13</f>
        <v>#VALUE!</v>
      </c>
      <c r="T13" s="37" t="e">
        <f>'CMGC Cost Estimate'!$J13-'CMGC Cost Estimate'!$G13</f>
        <v>#VALUE!</v>
      </c>
      <c r="U13" s="29" t="e">
        <f>RANK('CMGC Cost Estimate'!$J13,'CMGC Cost Estimate'!$J$3:$J$499)</f>
        <v>#VALUE!</v>
      </c>
      <c r="V13" s="40" t="e">
        <f>LARGE('CMGC Cost Estimate'!$J$3:$J$499,COUNT(J$3:'CMGC Cost Estimate'!$J13))+IF(ISNUMBER(V12),V12,0)</f>
        <v>#VALUE!</v>
      </c>
      <c r="W13" s="29" t="e">
        <f>IF(V13/J$500&lt;0.8,COUNT(V$3:V13)+1,1)</f>
        <v>#VALUE!</v>
      </c>
      <c r="X13" s="41" t="e">
        <f>IF('CMGC Cost Estimate'!$U13&lt;=MAX('CMGC Cost Estimate'!$W$3:$W$499),"YES","NO")</f>
        <v>#VALUE!</v>
      </c>
      <c r="Y13" s="42" t="e">
        <f>IF(AND('CMGC Cost Estimate'!$X13="YES",OR('CMGC Cost Estimate'!$R13&gt;0.2,'CMGC Cost Estimate'!$R13&lt;-0.2)),"ANALYZE"," ")</f>
        <v>#VALUE!</v>
      </c>
      <c r="Z13" s="73" t="e">
        <f>IF(AND('CMGC Cost Estimate'!$X13="YES",OR('CMGC Cost Estimate'!$S13&gt;0.2,'CMGC Cost Estimate'!$S13&lt;-0.2)),"ANALYZE"," ")</f>
        <v>#VALUE!</v>
      </c>
      <c r="AA13" s="69" t="e">
        <f>RANK('CMGC Cost Estimate'!$G13,'CMGC Cost Estimate'!$G$3:$G$499)</f>
        <v>#VALUE!</v>
      </c>
      <c r="AB13" s="70" t="e">
        <f>LARGE('CMGC Cost Estimate'!$G$3:$G$499,COUNT(G$3:'CMGC Cost Estimate'!$G13))+IF(ISNUMBER(AB12),AB12,0)</f>
        <v>#VALUE!</v>
      </c>
      <c r="AC13" s="71" t="e">
        <f>IF(AB13/G$500&lt;0.8,COUNT(V$3:V13)+1,1)</f>
        <v>#VALUE!</v>
      </c>
      <c r="AD13" s="95" t="e">
        <f>IF('CMGC Cost Estimate'!$AA13&lt;=MAX('CMGC Cost Estimate'!$AC$3:$AC$499),"YES","NO")</f>
        <v>#VALUE!</v>
      </c>
      <c r="AE13" s="96" t="e">
        <f>IF(AND('Standard Cost Estimate'!$AD13="YES",ABS('Standard Cost Estimate'!$R13)&gt;0.2),"ANALYZE"," ")</f>
        <v>#VALUE!</v>
      </c>
      <c r="AF13" s="77"/>
      <c r="AH13" s="64" t="e">
        <f>IF(Table24[[#This Row],[Top 80% CMGC?]]="YES",Table24[[#This Row],[CM/GC
Amount]],0)</f>
        <v>#VALUE!</v>
      </c>
      <c r="AI13" s="64" t="e">
        <f>IF(Table24[[#This Row],[Top 80% CMGC?]]
="YES",Table24[[#This Row],[CM/GC
% Total]],0)</f>
        <v>#VALUE!</v>
      </c>
      <c r="AJ13" s="64" t="e">
        <f>IF(Table24[[#This Row],[Top 80% EE?]]="YES",Table24[[#This Row],[EE
Amount]],0)</f>
        <v>#VALUE!</v>
      </c>
      <c r="AK13" s="64" t="e">
        <f>IF(Table24[[#This Row],[Top 80% EE?]]
="YES",H13,0)</f>
        <v>#VALUE!</v>
      </c>
    </row>
    <row r="14" spans="1:37" x14ac:dyDescent="0.35">
      <c r="A14" s="56" t="e">
        <f>Table1[[#This Row],[Item Line Number]]</f>
        <v>#VALUE!</v>
      </c>
      <c r="B14" s="56" t="e">
        <f>Table1[[#This Row],[Item Number]]</f>
        <v>#VALUE!</v>
      </c>
      <c r="C14" s="57" t="e">
        <f>Table1[[#This Row],[Item Description]]</f>
        <v>#VALUE!</v>
      </c>
      <c r="D14" s="56" t="e">
        <f>Table1[[#This Row],[Quantity]]</f>
        <v>#VALUE!</v>
      </c>
      <c r="E14" s="56" t="e">
        <f>Table1[[#This Row],[Units]]</f>
        <v>#VALUE!</v>
      </c>
      <c r="F14" s="58" t="e">
        <f>Table1[[#This Row],[Engineer''s Estimate (EE)]]</f>
        <v>#VALUE!</v>
      </c>
      <c r="G14" s="59" t="e">
        <f>'CMGC Cost Estimate'!$D14*'CMGC Cost Estimate'!$F14</f>
        <v>#VALUE!</v>
      </c>
      <c r="H14" s="60" t="e">
        <f>'CMGC Cost Estimate'!$G14/G$500</f>
        <v>#VALUE!</v>
      </c>
      <c r="I14" s="58" t="e">
        <f>Table1[[#This Row],[Low Bidder 
or CM/GC]]</f>
        <v>#VALUE!</v>
      </c>
      <c r="J14" s="59" t="e">
        <f>'CMGC Cost Estimate'!$I14*'CMGC Cost Estimate'!$D14</f>
        <v>#VALUE!</v>
      </c>
      <c r="K14" s="61" t="e">
        <f>'CMGC Cost Estimate'!$J14/J$500</f>
        <v>#VALUE!</v>
      </c>
      <c r="L14" s="58" t="e">
        <f>TRIMMEAN(Table1[[#This Row],[Low Bidder 
or CM/GC]:[Bidder 23]],2/COUNT(Table1[[#This Row],[Low Bidder 
or CM/GC]:[Bidder 23]]))</f>
        <v>#VALUE!</v>
      </c>
      <c r="M14" s="59" t="e">
        <f>IF('CMGC Cost Estimate'!$D14=0,0,'CMGC Cost Estimate'!$D14*'CMGC Cost Estimate'!$L14)</f>
        <v>#VALUE!</v>
      </c>
      <c r="N14" s="60" t="e">
        <f>'CMGC Cost Estimate'!$M14/M$500</f>
        <v>#VALUE!</v>
      </c>
      <c r="O14" s="80" t="e">
        <f>MIN(Table1[[#This Row],[Low Bidder 
or CM/GC]:[Bidder 23]])*D14</f>
        <v>#VALUE!</v>
      </c>
      <c r="P14" s="66" t="e">
        <f>Table24[[#This Row],[CM/GC
Amount]]</f>
        <v>#VALUE!</v>
      </c>
      <c r="Q14" s="81" t="e">
        <f>MAX(Table1[[#This Row],[Low Bidder 
or CM/GC]:[Bidder 23]])*D14</f>
        <v>#VALUE!</v>
      </c>
      <c r="R14" s="38" t="e">
        <f>('CMGC Cost Estimate'!$J14-'CMGC Cost Estimate'!$G14)/'CMGC Cost Estimate'!$G14</f>
        <v>#VALUE!</v>
      </c>
      <c r="S14" s="39" t="e">
        <f>('CMGC Cost Estimate'!$J14-'CMGC Cost Estimate'!$M14)/'CMGC Cost Estimate'!$M14</f>
        <v>#VALUE!</v>
      </c>
      <c r="T14" s="37" t="e">
        <f>'CMGC Cost Estimate'!$J14-'CMGC Cost Estimate'!$G14</f>
        <v>#VALUE!</v>
      </c>
      <c r="U14" s="29" t="e">
        <f>RANK('CMGC Cost Estimate'!$J14,'CMGC Cost Estimate'!$J$3:$J$499)</f>
        <v>#VALUE!</v>
      </c>
      <c r="V14" s="40" t="e">
        <f>LARGE('CMGC Cost Estimate'!$J$3:$J$499,COUNT(J$3:'CMGC Cost Estimate'!$J14))+IF(ISNUMBER(V13),V13,0)</f>
        <v>#VALUE!</v>
      </c>
      <c r="W14" s="29" t="e">
        <f>IF(V14/J$500&lt;0.8,COUNT(V$3:V14)+1,1)</f>
        <v>#VALUE!</v>
      </c>
      <c r="X14" s="41" t="e">
        <f>IF('CMGC Cost Estimate'!$U14&lt;=MAX('CMGC Cost Estimate'!$W$3:$W$499),"YES","NO")</f>
        <v>#VALUE!</v>
      </c>
      <c r="Y14" s="42" t="e">
        <f>IF(AND('CMGC Cost Estimate'!$X14="YES",OR('CMGC Cost Estimate'!$R14&gt;0.2,'CMGC Cost Estimate'!$R14&lt;-0.2)),"ANALYZE"," ")</f>
        <v>#VALUE!</v>
      </c>
      <c r="Z14" s="73" t="e">
        <f>IF(AND('CMGC Cost Estimate'!$X14="YES",OR('CMGC Cost Estimate'!$S14&gt;0.2,'CMGC Cost Estimate'!$S14&lt;-0.2)),"ANALYZE"," ")</f>
        <v>#VALUE!</v>
      </c>
      <c r="AA14" s="69" t="e">
        <f>RANK('CMGC Cost Estimate'!$G14,'CMGC Cost Estimate'!$G$3:$G$499)</f>
        <v>#VALUE!</v>
      </c>
      <c r="AB14" s="70" t="e">
        <f>LARGE('CMGC Cost Estimate'!$G$3:$G$499,COUNT(G$3:'CMGC Cost Estimate'!$G14))+IF(ISNUMBER(AB13),AB13,0)</f>
        <v>#VALUE!</v>
      </c>
      <c r="AC14" s="71" t="e">
        <f>IF(AB14/G$500&lt;0.8,COUNT(V$3:V14)+1,1)</f>
        <v>#VALUE!</v>
      </c>
      <c r="AD14" s="95" t="e">
        <f>IF('CMGC Cost Estimate'!$AA14&lt;=MAX('CMGC Cost Estimate'!$AC$3:$AC$499),"YES","NO")</f>
        <v>#VALUE!</v>
      </c>
      <c r="AE14" s="96" t="e">
        <f>IF(AND('Standard Cost Estimate'!$AD14="YES",ABS('Standard Cost Estimate'!$R14)&gt;0.2),"ANALYZE"," ")</f>
        <v>#VALUE!</v>
      </c>
      <c r="AF14" s="77"/>
      <c r="AH14" s="64" t="e">
        <f>IF(Table24[[#This Row],[Top 80% CMGC?]]="YES",Table24[[#This Row],[CM/GC
Amount]],0)</f>
        <v>#VALUE!</v>
      </c>
      <c r="AI14" s="64" t="e">
        <f>IF(Table24[[#This Row],[Top 80% CMGC?]]
="YES",Table24[[#This Row],[CM/GC
% Total]],0)</f>
        <v>#VALUE!</v>
      </c>
      <c r="AJ14" s="64" t="e">
        <f>IF(Table24[[#This Row],[Top 80% EE?]]="YES",Table24[[#This Row],[EE
Amount]],0)</f>
        <v>#VALUE!</v>
      </c>
      <c r="AK14" s="64" t="e">
        <f>IF(Table24[[#This Row],[Top 80% EE?]]
="YES",H14,0)</f>
        <v>#VALUE!</v>
      </c>
    </row>
    <row r="15" spans="1:37" x14ac:dyDescent="0.35">
      <c r="A15" s="56" t="e">
        <f>Table1[[#This Row],[Item Line Number]]</f>
        <v>#VALUE!</v>
      </c>
      <c r="B15" s="56" t="e">
        <f>Table1[[#This Row],[Item Number]]</f>
        <v>#VALUE!</v>
      </c>
      <c r="C15" s="57" t="e">
        <f>Table1[[#This Row],[Item Description]]</f>
        <v>#VALUE!</v>
      </c>
      <c r="D15" s="56" t="e">
        <f>Table1[[#This Row],[Quantity]]</f>
        <v>#VALUE!</v>
      </c>
      <c r="E15" s="56" t="e">
        <f>Table1[[#This Row],[Units]]</f>
        <v>#VALUE!</v>
      </c>
      <c r="F15" s="58" t="e">
        <f>Table1[[#This Row],[Engineer''s Estimate (EE)]]</f>
        <v>#VALUE!</v>
      </c>
      <c r="G15" s="59" t="e">
        <f>'CMGC Cost Estimate'!$D15*'CMGC Cost Estimate'!$F15</f>
        <v>#VALUE!</v>
      </c>
      <c r="H15" s="60" t="e">
        <f>'CMGC Cost Estimate'!$G15/G$500</f>
        <v>#VALUE!</v>
      </c>
      <c r="I15" s="58" t="e">
        <f>Table1[[#This Row],[Low Bidder 
or CM/GC]]</f>
        <v>#VALUE!</v>
      </c>
      <c r="J15" s="59" t="e">
        <f>'CMGC Cost Estimate'!$I15*'CMGC Cost Estimate'!$D15</f>
        <v>#VALUE!</v>
      </c>
      <c r="K15" s="61" t="e">
        <f>'CMGC Cost Estimate'!$J15/J$500</f>
        <v>#VALUE!</v>
      </c>
      <c r="L15" s="58" t="e">
        <f>TRIMMEAN(Table1[[#This Row],[Low Bidder 
or CM/GC]:[Bidder 23]],2/COUNT(Table1[[#This Row],[Low Bidder 
or CM/GC]:[Bidder 23]]))</f>
        <v>#VALUE!</v>
      </c>
      <c r="M15" s="59" t="e">
        <f>IF('CMGC Cost Estimate'!$D15=0,0,'CMGC Cost Estimate'!$D15*'CMGC Cost Estimate'!$L15)</f>
        <v>#VALUE!</v>
      </c>
      <c r="N15" s="60" t="e">
        <f>'CMGC Cost Estimate'!$M15/M$500</f>
        <v>#VALUE!</v>
      </c>
      <c r="O15" s="80" t="e">
        <f>MIN(Table1[[#This Row],[Low Bidder 
or CM/GC]:[Bidder 23]])*D15</f>
        <v>#VALUE!</v>
      </c>
      <c r="P15" s="66" t="e">
        <f>Table24[[#This Row],[CM/GC
Amount]]</f>
        <v>#VALUE!</v>
      </c>
      <c r="Q15" s="81" t="e">
        <f>MAX(Table1[[#This Row],[Low Bidder 
or CM/GC]:[Bidder 23]])*D15</f>
        <v>#VALUE!</v>
      </c>
      <c r="R15" s="38" t="e">
        <f>('CMGC Cost Estimate'!$J15-'CMGC Cost Estimate'!$G15)/'CMGC Cost Estimate'!$G15</f>
        <v>#VALUE!</v>
      </c>
      <c r="S15" s="39" t="e">
        <f>('CMGC Cost Estimate'!$J15-'CMGC Cost Estimate'!$M15)/'CMGC Cost Estimate'!$M15</f>
        <v>#VALUE!</v>
      </c>
      <c r="T15" s="37" t="e">
        <f>'CMGC Cost Estimate'!$J15-'CMGC Cost Estimate'!$G15</f>
        <v>#VALUE!</v>
      </c>
      <c r="U15" s="29" t="e">
        <f>RANK('CMGC Cost Estimate'!$J15,'CMGC Cost Estimate'!$J$3:$J$499)</f>
        <v>#VALUE!</v>
      </c>
      <c r="V15" s="40" t="e">
        <f>LARGE('CMGC Cost Estimate'!$J$3:$J$499,COUNT(J$3:'CMGC Cost Estimate'!$J15))+IF(ISNUMBER(V14),V14,0)</f>
        <v>#VALUE!</v>
      </c>
      <c r="W15" s="29" t="e">
        <f>IF(V15/J$500&lt;0.8,COUNT(V$3:V15)+1,1)</f>
        <v>#VALUE!</v>
      </c>
      <c r="X15" s="41" t="e">
        <f>IF('CMGC Cost Estimate'!$U15&lt;=MAX('CMGC Cost Estimate'!$W$3:$W$499),"YES","NO")</f>
        <v>#VALUE!</v>
      </c>
      <c r="Y15" s="42" t="e">
        <f>IF(AND('CMGC Cost Estimate'!$X15="YES",OR('CMGC Cost Estimate'!$R15&gt;0.2,'CMGC Cost Estimate'!$R15&lt;-0.2)),"ANALYZE"," ")</f>
        <v>#VALUE!</v>
      </c>
      <c r="Z15" s="73" t="e">
        <f>IF(AND('CMGC Cost Estimate'!$X15="YES",OR('CMGC Cost Estimate'!$S15&gt;0.2,'CMGC Cost Estimate'!$S15&lt;-0.2)),"ANALYZE"," ")</f>
        <v>#VALUE!</v>
      </c>
      <c r="AA15" s="69" t="e">
        <f>RANK('CMGC Cost Estimate'!$G15,'CMGC Cost Estimate'!$G$3:$G$499)</f>
        <v>#VALUE!</v>
      </c>
      <c r="AB15" s="70" t="e">
        <f>LARGE('CMGC Cost Estimate'!$G$3:$G$499,COUNT(G$3:'CMGC Cost Estimate'!$G15))+IF(ISNUMBER(AB14),AB14,0)</f>
        <v>#VALUE!</v>
      </c>
      <c r="AC15" s="71" t="e">
        <f>IF(AB15/G$500&lt;0.8,COUNT(V$3:V15)+1,1)</f>
        <v>#VALUE!</v>
      </c>
      <c r="AD15" s="95" t="e">
        <f>IF('CMGC Cost Estimate'!$AA15&lt;=MAX('CMGC Cost Estimate'!$AC$3:$AC$499),"YES","NO")</f>
        <v>#VALUE!</v>
      </c>
      <c r="AE15" s="96" t="e">
        <f>IF(AND('Standard Cost Estimate'!$AD15="YES",ABS('Standard Cost Estimate'!$R15)&gt;0.2),"ANALYZE"," ")</f>
        <v>#VALUE!</v>
      </c>
      <c r="AF15" s="77"/>
      <c r="AH15" s="64" t="e">
        <f>IF(Table24[[#This Row],[Top 80% CMGC?]]="YES",Table24[[#This Row],[CM/GC
Amount]],0)</f>
        <v>#VALUE!</v>
      </c>
      <c r="AI15" s="64" t="e">
        <f>IF(Table24[[#This Row],[Top 80% CMGC?]]
="YES",Table24[[#This Row],[CM/GC
% Total]],0)</f>
        <v>#VALUE!</v>
      </c>
      <c r="AJ15" s="64" t="e">
        <f>IF(Table24[[#This Row],[Top 80% EE?]]="YES",Table24[[#This Row],[EE
Amount]],0)</f>
        <v>#VALUE!</v>
      </c>
      <c r="AK15" s="64" t="e">
        <f>IF(Table24[[#This Row],[Top 80% EE?]]
="YES",#REF!,0)</f>
        <v>#VALUE!</v>
      </c>
    </row>
    <row r="16" spans="1:37" x14ac:dyDescent="0.35">
      <c r="A16" s="56" t="e">
        <f>Table1[[#This Row],[Item Line Number]]</f>
        <v>#VALUE!</v>
      </c>
      <c r="B16" s="56" t="e">
        <f>Table1[[#This Row],[Item Number]]</f>
        <v>#VALUE!</v>
      </c>
      <c r="C16" s="57" t="e">
        <f>Table1[[#This Row],[Item Description]]</f>
        <v>#VALUE!</v>
      </c>
      <c r="D16" s="56" t="e">
        <f>Table1[[#This Row],[Quantity]]</f>
        <v>#VALUE!</v>
      </c>
      <c r="E16" s="56" t="e">
        <f>Table1[[#This Row],[Units]]</f>
        <v>#VALUE!</v>
      </c>
      <c r="F16" s="58" t="e">
        <f>Table1[[#This Row],[Engineer''s Estimate (EE)]]</f>
        <v>#VALUE!</v>
      </c>
      <c r="G16" s="59" t="e">
        <f>'CMGC Cost Estimate'!$D16*'CMGC Cost Estimate'!$F16</f>
        <v>#VALUE!</v>
      </c>
      <c r="H16" s="60" t="e">
        <f>'CMGC Cost Estimate'!$G16/G$500</f>
        <v>#VALUE!</v>
      </c>
      <c r="I16" s="58" t="e">
        <f>Table1[[#This Row],[Low Bidder 
or CM/GC]]</f>
        <v>#VALUE!</v>
      </c>
      <c r="J16" s="59" t="e">
        <f>'CMGC Cost Estimate'!$I16*'CMGC Cost Estimate'!$D16</f>
        <v>#VALUE!</v>
      </c>
      <c r="K16" s="61" t="e">
        <f>'CMGC Cost Estimate'!$J16/J$500</f>
        <v>#VALUE!</v>
      </c>
      <c r="L16" s="58" t="e">
        <f>TRIMMEAN(Table1[[#This Row],[Low Bidder 
or CM/GC]:[Bidder 23]],2/COUNT(Table1[[#This Row],[Low Bidder 
or CM/GC]:[Bidder 23]]))</f>
        <v>#VALUE!</v>
      </c>
      <c r="M16" s="59" t="e">
        <f>IF('CMGC Cost Estimate'!$D16=0,0,'CMGC Cost Estimate'!$D16*'CMGC Cost Estimate'!$L16)</f>
        <v>#VALUE!</v>
      </c>
      <c r="N16" s="60" t="e">
        <f>'CMGC Cost Estimate'!$M16/M$500</f>
        <v>#VALUE!</v>
      </c>
      <c r="O16" s="80" t="e">
        <f>MIN(Table1[[#This Row],[Low Bidder 
or CM/GC]:[Bidder 23]])*D16</f>
        <v>#VALUE!</v>
      </c>
      <c r="P16" s="66" t="e">
        <f>Table24[[#This Row],[CM/GC
Amount]]</f>
        <v>#VALUE!</v>
      </c>
      <c r="Q16" s="81" t="e">
        <f>MAX(Table1[[#This Row],[Low Bidder 
or CM/GC]:[Bidder 23]])*D16</f>
        <v>#VALUE!</v>
      </c>
      <c r="R16" s="38" t="e">
        <f>('CMGC Cost Estimate'!$J16-'CMGC Cost Estimate'!$G16)/'CMGC Cost Estimate'!$G16</f>
        <v>#VALUE!</v>
      </c>
      <c r="S16" s="39" t="e">
        <f>('CMGC Cost Estimate'!$J16-'CMGC Cost Estimate'!$M16)/'CMGC Cost Estimate'!$M16</f>
        <v>#VALUE!</v>
      </c>
      <c r="T16" s="37" t="e">
        <f>'CMGC Cost Estimate'!$J16-'CMGC Cost Estimate'!$G16</f>
        <v>#VALUE!</v>
      </c>
      <c r="U16" s="29" t="e">
        <f>RANK('CMGC Cost Estimate'!$J16,'CMGC Cost Estimate'!$J$3:$J$499)</f>
        <v>#VALUE!</v>
      </c>
      <c r="V16" s="40" t="e">
        <f>LARGE('CMGC Cost Estimate'!$J$3:$J$499,COUNT(J$3:'CMGC Cost Estimate'!$J16))+IF(ISNUMBER(V15),V15,0)</f>
        <v>#VALUE!</v>
      </c>
      <c r="W16" s="29" t="e">
        <f>IF(V16/J$500&lt;0.8,COUNT(V$3:V16)+1,1)</f>
        <v>#VALUE!</v>
      </c>
      <c r="X16" s="41" t="e">
        <f>IF('CMGC Cost Estimate'!$U16&lt;=MAX('CMGC Cost Estimate'!$W$3:$W$499),"YES","NO")</f>
        <v>#VALUE!</v>
      </c>
      <c r="Y16" s="42" t="e">
        <f>IF(AND('CMGC Cost Estimate'!$X16="YES",OR('CMGC Cost Estimate'!$R16&gt;0.2,'CMGC Cost Estimate'!$R16&lt;-0.2)),"ANALYZE"," ")</f>
        <v>#VALUE!</v>
      </c>
      <c r="Z16" s="73" t="e">
        <f>IF(AND('CMGC Cost Estimate'!$X16="YES",OR('CMGC Cost Estimate'!$S16&gt;0.2,'CMGC Cost Estimate'!$S16&lt;-0.2)),"ANALYZE"," ")</f>
        <v>#VALUE!</v>
      </c>
      <c r="AA16" s="69" t="e">
        <f>RANK('CMGC Cost Estimate'!$G16,'CMGC Cost Estimate'!$G$3:$G$499)</f>
        <v>#VALUE!</v>
      </c>
      <c r="AB16" s="70" t="e">
        <f>LARGE('CMGC Cost Estimate'!$G$3:$G$499,COUNT(G$3:'CMGC Cost Estimate'!$G16))+IF(ISNUMBER(AB15),AB15,0)</f>
        <v>#VALUE!</v>
      </c>
      <c r="AC16" s="71" t="e">
        <f>IF(AB16/G$500&lt;0.8,COUNT(V$3:V16)+1,1)</f>
        <v>#VALUE!</v>
      </c>
      <c r="AD16" s="95" t="e">
        <f>IF('CMGC Cost Estimate'!$AA16&lt;=MAX('CMGC Cost Estimate'!$AC$3:$AC$499),"YES","NO")</f>
        <v>#VALUE!</v>
      </c>
      <c r="AE16" s="96" t="e">
        <f>IF(AND('Standard Cost Estimate'!$AD16="YES",ABS('Standard Cost Estimate'!$R16)&gt;0.2),"ANALYZE"," ")</f>
        <v>#VALUE!</v>
      </c>
      <c r="AF16" s="77"/>
      <c r="AH16" s="63" t="e">
        <f>IF(SUM(AH3:AH15)/J500&gt;0.8,SUM(AH3:AH15)/J500,"ERROR")</f>
        <v>#VALUE!</v>
      </c>
      <c r="AI16" s="63" t="e">
        <f>IF(SUM(AI3:AI15)&gt;0.8,SUM(AI3:AI15),"ERROR")</f>
        <v>#VALUE!</v>
      </c>
      <c r="AJ16" s="63" t="e">
        <f>IF(SUM(AJ3:AJ15)/G500&gt;0.8,SUM(AJ3:AJ15)/G500,"ERROR")</f>
        <v>#VALUE!</v>
      </c>
      <c r="AK16" s="63" t="e">
        <f>IF(SUM(AK3:AK15)&gt;0.8,SUM(AK3:AK15),"ERROR")</f>
        <v>#VALUE!</v>
      </c>
    </row>
    <row r="17" spans="1:32" x14ac:dyDescent="0.35">
      <c r="A17" s="56" t="e">
        <f>Table1[[#This Row],[Item Line Number]]</f>
        <v>#VALUE!</v>
      </c>
      <c r="B17" s="56" t="e">
        <f>Table1[[#This Row],[Item Number]]</f>
        <v>#VALUE!</v>
      </c>
      <c r="C17" s="57" t="e">
        <f>Table1[[#This Row],[Item Description]]</f>
        <v>#VALUE!</v>
      </c>
      <c r="D17" s="56" t="e">
        <f>Table1[[#This Row],[Quantity]]</f>
        <v>#VALUE!</v>
      </c>
      <c r="E17" s="56" t="e">
        <f>Table1[[#This Row],[Units]]</f>
        <v>#VALUE!</v>
      </c>
      <c r="F17" s="58" t="e">
        <f>Table1[[#This Row],[Engineer''s Estimate (EE)]]</f>
        <v>#VALUE!</v>
      </c>
      <c r="G17" s="59" t="e">
        <f>'CMGC Cost Estimate'!$D17*'CMGC Cost Estimate'!$F17</f>
        <v>#VALUE!</v>
      </c>
      <c r="H17" s="60" t="e">
        <f>'CMGC Cost Estimate'!$G17/G$500</f>
        <v>#VALUE!</v>
      </c>
      <c r="I17" s="58" t="e">
        <f>Table1[[#This Row],[Low Bidder 
or CM/GC]]</f>
        <v>#VALUE!</v>
      </c>
      <c r="J17" s="59" t="e">
        <f>'CMGC Cost Estimate'!$I17*'CMGC Cost Estimate'!$D17</f>
        <v>#VALUE!</v>
      </c>
      <c r="K17" s="61" t="e">
        <f>'CMGC Cost Estimate'!$J17/J$500</f>
        <v>#VALUE!</v>
      </c>
      <c r="L17" s="58" t="e">
        <f>TRIMMEAN(Table1[[#This Row],[Low Bidder 
or CM/GC]:[Bidder 23]],2/COUNT(Table1[[#This Row],[Low Bidder 
or CM/GC]:[Bidder 23]]))</f>
        <v>#VALUE!</v>
      </c>
      <c r="M17" s="59" t="e">
        <f>IF('CMGC Cost Estimate'!$D17=0,0,'CMGC Cost Estimate'!$D17*'CMGC Cost Estimate'!$L17)</f>
        <v>#VALUE!</v>
      </c>
      <c r="N17" s="60" t="e">
        <f>'CMGC Cost Estimate'!$M17/M$500</f>
        <v>#VALUE!</v>
      </c>
      <c r="O17" s="80" t="e">
        <f>MIN(Table1[[#This Row],[Low Bidder 
or CM/GC]:[Bidder 23]])*D17</f>
        <v>#VALUE!</v>
      </c>
      <c r="P17" s="66" t="e">
        <f>Table24[[#This Row],[CM/GC
Amount]]</f>
        <v>#VALUE!</v>
      </c>
      <c r="Q17" s="81" t="e">
        <f>MAX(Table1[[#This Row],[Low Bidder 
or CM/GC]:[Bidder 23]])*D17</f>
        <v>#VALUE!</v>
      </c>
      <c r="R17" s="38" t="e">
        <f>('CMGC Cost Estimate'!$J17-'CMGC Cost Estimate'!$G17)/'CMGC Cost Estimate'!$G17</f>
        <v>#VALUE!</v>
      </c>
      <c r="S17" s="39" t="e">
        <f>('CMGC Cost Estimate'!$J17-'CMGC Cost Estimate'!$M17)/'CMGC Cost Estimate'!$M17</f>
        <v>#VALUE!</v>
      </c>
      <c r="T17" s="37" t="e">
        <f>'CMGC Cost Estimate'!$J17-'CMGC Cost Estimate'!$G17</f>
        <v>#VALUE!</v>
      </c>
      <c r="U17" s="29" t="e">
        <f>RANK('CMGC Cost Estimate'!$J17,'CMGC Cost Estimate'!$J$3:$J$499)</f>
        <v>#VALUE!</v>
      </c>
      <c r="V17" s="40" t="e">
        <f>LARGE('CMGC Cost Estimate'!$J$3:$J$499,COUNT(J$3:'CMGC Cost Estimate'!$J17))+IF(ISNUMBER(V16),V16,0)</f>
        <v>#VALUE!</v>
      </c>
      <c r="W17" s="29" t="e">
        <f>IF(V17/J$500&lt;0.8,COUNT(V$3:V17)+1,1)</f>
        <v>#VALUE!</v>
      </c>
      <c r="X17" s="41" t="e">
        <f>IF('CMGC Cost Estimate'!$U17&lt;=MAX('CMGC Cost Estimate'!$W$3:$W$499),"YES","NO")</f>
        <v>#VALUE!</v>
      </c>
      <c r="Y17" s="42" t="e">
        <f>IF(AND('CMGC Cost Estimate'!$X17="YES",OR('CMGC Cost Estimate'!$R17&gt;0.2,'CMGC Cost Estimate'!$R17&lt;-0.2)),"ANALYZE"," ")</f>
        <v>#VALUE!</v>
      </c>
      <c r="Z17" s="73" t="e">
        <f>IF(AND('CMGC Cost Estimate'!$X17="YES",OR('CMGC Cost Estimate'!$S17&gt;0.2,'CMGC Cost Estimate'!$S17&lt;-0.2)),"ANALYZE"," ")</f>
        <v>#VALUE!</v>
      </c>
      <c r="AA17" s="69" t="e">
        <f>RANK('CMGC Cost Estimate'!$G17,'CMGC Cost Estimate'!$G$3:$G$499)</f>
        <v>#VALUE!</v>
      </c>
      <c r="AB17" s="70" t="e">
        <f>LARGE('CMGC Cost Estimate'!$G$3:$G$499,COUNT(G$3:'CMGC Cost Estimate'!$G17))+IF(ISNUMBER(AB16),AB16,0)</f>
        <v>#VALUE!</v>
      </c>
      <c r="AC17" s="71" t="e">
        <f>IF(AB17/G$500&lt;0.8,COUNT(V$3:V17)+1,1)</f>
        <v>#VALUE!</v>
      </c>
      <c r="AD17" s="95" t="e">
        <f>IF('CMGC Cost Estimate'!$AA17&lt;=MAX('CMGC Cost Estimate'!$AC$3:$AC$499),"YES","NO")</f>
        <v>#VALUE!</v>
      </c>
      <c r="AE17" s="96" t="e">
        <f>IF(AND('Standard Cost Estimate'!$AD17="YES",ABS('Standard Cost Estimate'!$R17)&gt;0.2),"ANALYZE"," ")</f>
        <v>#VALUE!</v>
      </c>
      <c r="AF17" s="77"/>
    </row>
    <row r="18" spans="1:32" x14ac:dyDescent="0.35">
      <c r="A18" s="56" t="e">
        <f>Table1[[#This Row],[Item Line Number]]</f>
        <v>#VALUE!</v>
      </c>
      <c r="B18" s="56" t="e">
        <f>Table1[[#This Row],[Item Number]]</f>
        <v>#VALUE!</v>
      </c>
      <c r="C18" s="57" t="e">
        <f>Table1[[#This Row],[Item Description]]</f>
        <v>#VALUE!</v>
      </c>
      <c r="D18" s="56" t="e">
        <f>Table1[[#This Row],[Quantity]]</f>
        <v>#VALUE!</v>
      </c>
      <c r="E18" s="56" t="e">
        <f>Table1[[#This Row],[Units]]</f>
        <v>#VALUE!</v>
      </c>
      <c r="F18" s="58" t="e">
        <f>Table1[[#This Row],[Engineer''s Estimate (EE)]]</f>
        <v>#VALUE!</v>
      </c>
      <c r="G18" s="59" t="e">
        <f>'CMGC Cost Estimate'!$D18*'CMGC Cost Estimate'!$F18</f>
        <v>#VALUE!</v>
      </c>
      <c r="H18" s="60" t="e">
        <f>'CMGC Cost Estimate'!$G18/G$500</f>
        <v>#VALUE!</v>
      </c>
      <c r="I18" s="58" t="e">
        <f>Table1[[#This Row],[Low Bidder 
or CM/GC]]</f>
        <v>#VALUE!</v>
      </c>
      <c r="J18" s="59" t="e">
        <f>'CMGC Cost Estimate'!$I18*'CMGC Cost Estimate'!$D18</f>
        <v>#VALUE!</v>
      </c>
      <c r="K18" s="61" t="e">
        <f>'CMGC Cost Estimate'!$J18/J$500</f>
        <v>#VALUE!</v>
      </c>
      <c r="L18" s="58" t="e">
        <f>TRIMMEAN(Table1[[#This Row],[Low Bidder 
or CM/GC]:[Bidder 23]],2/COUNT(Table1[[#This Row],[Low Bidder 
or CM/GC]:[Bidder 23]]))</f>
        <v>#VALUE!</v>
      </c>
      <c r="M18" s="59" t="e">
        <f>IF('CMGC Cost Estimate'!$D18=0,0,'CMGC Cost Estimate'!$D18*'CMGC Cost Estimate'!$L18)</f>
        <v>#VALUE!</v>
      </c>
      <c r="N18" s="60" t="e">
        <f>'CMGC Cost Estimate'!$M18/M$500</f>
        <v>#VALUE!</v>
      </c>
      <c r="O18" s="80" t="e">
        <f>MIN(Table1[[#This Row],[Low Bidder 
or CM/GC]:[Bidder 23]])*D18</f>
        <v>#VALUE!</v>
      </c>
      <c r="P18" s="66" t="e">
        <f>Table24[[#This Row],[CM/GC
Amount]]</f>
        <v>#VALUE!</v>
      </c>
      <c r="Q18" s="81" t="e">
        <f>MAX(Table1[[#This Row],[Low Bidder 
or CM/GC]:[Bidder 23]])*D18</f>
        <v>#VALUE!</v>
      </c>
      <c r="R18" s="38" t="e">
        <f>('CMGC Cost Estimate'!$J18-'CMGC Cost Estimate'!$G18)/'CMGC Cost Estimate'!$G18</f>
        <v>#VALUE!</v>
      </c>
      <c r="S18" s="39" t="e">
        <f>('CMGC Cost Estimate'!$J18-'CMGC Cost Estimate'!$M18)/'CMGC Cost Estimate'!$M18</f>
        <v>#VALUE!</v>
      </c>
      <c r="T18" s="37" t="e">
        <f>'CMGC Cost Estimate'!$J18-'CMGC Cost Estimate'!$G18</f>
        <v>#VALUE!</v>
      </c>
      <c r="U18" s="29" t="e">
        <f>RANK('CMGC Cost Estimate'!$J18,'CMGC Cost Estimate'!$J$3:$J$499)</f>
        <v>#VALUE!</v>
      </c>
      <c r="V18" s="40" t="e">
        <f>LARGE('CMGC Cost Estimate'!$J$3:$J$499,COUNT(J$3:'CMGC Cost Estimate'!$J18))+IF(ISNUMBER(V17),V17,0)</f>
        <v>#VALUE!</v>
      </c>
      <c r="W18" s="29" t="e">
        <f>IF(V18/J$500&lt;0.8,COUNT(V$3:V18)+1,1)</f>
        <v>#VALUE!</v>
      </c>
      <c r="X18" s="41" t="e">
        <f>IF('CMGC Cost Estimate'!$U18&lt;=MAX('CMGC Cost Estimate'!$W$3:$W$499),"YES","NO")</f>
        <v>#VALUE!</v>
      </c>
      <c r="Y18" s="42" t="e">
        <f>IF(AND('CMGC Cost Estimate'!$X18="YES",OR('CMGC Cost Estimate'!$R18&gt;0.2,'CMGC Cost Estimate'!$R18&lt;-0.2)),"ANALYZE"," ")</f>
        <v>#VALUE!</v>
      </c>
      <c r="Z18" s="73" t="e">
        <f>IF(AND('CMGC Cost Estimate'!$X18="YES",OR('CMGC Cost Estimate'!$S18&gt;0.2,'CMGC Cost Estimate'!$S18&lt;-0.2)),"ANALYZE"," ")</f>
        <v>#VALUE!</v>
      </c>
      <c r="AA18" s="69" t="e">
        <f>RANK('CMGC Cost Estimate'!$G18,'CMGC Cost Estimate'!$G$3:$G$499)</f>
        <v>#VALUE!</v>
      </c>
      <c r="AB18" s="70" t="e">
        <f>LARGE('CMGC Cost Estimate'!$G$3:$G$499,COUNT(G$3:'CMGC Cost Estimate'!$G18))+IF(ISNUMBER(AB17),AB17,0)</f>
        <v>#VALUE!</v>
      </c>
      <c r="AC18" s="71" t="e">
        <f>IF(AB18/G$500&lt;0.8,COUNT(V$3:V18)+1,1)</f>
        <v>#VALUE!</v>
      </c>
      <c r="AD18" s="95" t="e">
        <f>IF('CMGC Cost Estimate'!$AA18&lt;=MAX('CMGC Cost Estimate'!$AC$3:$AC$499),"YES","NO")</f>
        <v>#VALUE!</v>
      </c>
      <c r="AE18" s="96" t="e">
        <f>IF(AND('Standard Cost Estimate'!$AD18="YES",ABS('Standard Cost Estimate'!$R18)&gt;0.2),"ANALYZE"," ")</f>
        <v>#VALUE!</v>
      </c>
      <c r="AF18" s="77"/>
    </row>
    <row r="19" spans="1:32" x14ac:dyDescent="0.35">
      <c r="A19" s="56" t="e">
        <f>Table1[[#This Row],[Item Line Number]]</f>
        <v>#VALUE!</v>
      </c>
      <c r="B19" s="56" t="e">
        <f>Table1[[#This Row],[Item Number]]</f>
        <v>#VALUE!</v>
      </c>
      <c r="C19" s="57" t="e">
        <f>Table1[[#This Row],[Item Description]]</f>
        <v>#VALUE!</v>
      </c>
      <c r="D19" s="56" t="e">
        <f>Table1[[#This Row],[Quantity]]</f>
        <v>#VALUE!</v>
      </c>
      <c r="E19" s="56" t="e">
        <f>Table1[[#This Row],[Units]]</f>
        <v>#VALUE!</v>
      </c>
      <c r="F19" s="58" t="e">
        <f>Table1[[#This Row],[Engineer''s Estimate (EE)]]</f>
        <v>#VALUE!</v>
      </c>
      <c r="G19" s="59" t="e">
        <f>'CMGC Cost Estimate'!$D19*'CMGC Cost Estimate'!$F19</f>
        <v>#VALUE!</v>
      </c>
      <c r="H19" s="60" t="e">
        <f>'CMGC Cost Estimate'!$G19/G$500</f>
        <v>#VALUE!</v>
      </c>
      <c r="I19" s="58" t="e">
        <f>Table1[[#This Row],[Low Bidder 
or CM/GC]]</f>
        <v>#VALUE!</v>
      </c>
      <c r="J19" s="59" t="e">
        <f>'CMGC Cost Estimate'!$I19*'CMGC Cost Estimate'!$D19</f>
        <v>#VALUE!</v>
      </c>
      <c r="K19" s="61" t="e">
        <f>'CMGC Cost Estimate'!$J19/J$500</f>
        <v>#VALUE!</v>
      </c>
      <c r="L19" s="58" t="e">
        <f>TRIMMEAN(Table1[[#This Row],[Low Bidder 
or CM/GC]:[Bidder 23]],2/COUNT(Table1[[#This Row],[Low Bidder 
or CM/GC]:[Bidder 23]]))</f>
        <v>#VALUE!</v>
      </c>
      <c r="M19" s="59" t="e">
        <f>IF('CMGC Cost Estimate'!$D19=0,0,'CMGC Cost Estimate'!$D19*'CMGC Cost Estimate'!$L19)</f>
        <v>#VALUE!</v>
      </c>
      <c r="N19" s="60" t="e">
        <f>'CMGC Cost Estimate'!$M19/M$500</f>
        <v>#VALUE!</v>
      </c>
      <c r="O19" s="80" t="e">
        <f>MIN(Table1[[#This Row],[Low Bidder 
or CM/GC]:[Bidder 23]])*D19</f>
        <v>#VALUE!</v>
      </c>
      <c r="P19" s="66" t="e">
        <f>Table24[[#This Row],[CM/GC
Amount]]</f>
        <v>#VALUE!</v>
      </c>
      <c r="Q19" s="81" t="e">
        <f>MAX(Table1[[#This Row],[Low Bidder 
or CM/GC]:[Bidder 23]])*D19</f>
        <v>#VALUE!</v>
      </c>
      <c r="R19" s="38" t="e">
        <f>('CMGC Cost Estimate'!$J19-'CMGC Cost Estimate'!$G19)/'CMGC Cost Estimate'!$G19</f>
        <v>#VALUE!</v>
      </c>
      <c r="S19" s="39" t="e">
        <f>('CMGC Cost Estimate'!$J19-'CMGC Cost Estimate'!$M19)/'CMGC Cost Estimate'!$M19</f>
        <v>#VALUE!</v>
      </c>
      <c r="T19" s="37" t="e">
        <f>'CMGC Cost Estimate'!$J19-'CMGC Cost Estimate'!$G19</f>
        <v>#VALUE!</v>
      </c>
      <c r="U19" s="29" t="e">
        <f>RANK('CMGC Cost Estimate'!$J19,'CMGC Cost Estimate'!$J$3:$J$499)</f>
        <v>#VALUE!</v>
      </c>
      <c r="V19" s="40" t="e">
        <f>LARGE('CMGC Cost Estimate'!$J$3:$J$499,COUNT(J$3:'CMGC Cost Estimate'!$J19))+IF(ISNUMBER(V18),V18,0)</f>
        <v>#VALUE!</v>
      </c>
      <c r="W19" s="29" t="e">
        <f>IF(V19/J$500&lt;0.8,COUNT(V$3:V19)+1,1)</f>
        <v>#VALUE!</v>
      </c>
      <c r="X19" s="41" t="e">
        <f>IF('CMGC Cost Estimate'!$U19&lt;=MAX('CMGC Cost Estimate'!$W$3:$W$499),"YES","NO")</f>
        <v>#VALUE!</v>
      </c>
      <c r="Y19" s="42" t="e">
        <f>IF(AND('CMGC Cost Estimate'!$X19="YES",OR('CMGC Cost Estimate'!$R19&gt;0.2,'CMGC Cost Estimate'!$R19&lt;-0.2)),"ANALYZE"," ")</f>
        <v>#VALUE!</v>
      </c>
      <c r="Z19" s="73" t="e">
        <f>IF(AND('CMGC Cost Estimate'!$X19="YES",OR('CMGC Cost Estimate'!$S19&gt;0.2,'CMGC Cost Estimate'!$S19&lt;-0.2)),"ANALYZE"," ")</f>
        <v>#VALUE!</v>
      </c>
      <c r="AA19" s="69" t="e">
        <f>RANK('CMGC Cost Estimate'!$G19,'CMGC Cost Estimate'!$G$3:$G$499)</f>
        <v>#VALUE!</v>
      </c>
      <c r="AB19" s="70" t="e">
        <f>LARGE('CMGC Cost Estimate'!$G$3:$G$499,COUNT(G$3:'CMGC Cost Estimate'!$G19))+IF(ISNUMBER(AB18),AB18,0)</f>
        <v>#VALUE!</v>
      </c>
      <c r="AC19" s="71" t="e">
        <f>IF(AB19/G$500&lt;0.8,COUNT(V$3:V19)+1,1)</f>
        <v>#VALUE!</v>
      </c>
      <c r="AD19" s="95" t="e">
        <f>IF('CMGC Cost Estimate'!$AA19&lt;=MAX('CMGC Cost Estimate'!$AC$3:$AC$499),"YES","NO")</f>
        <v>#VALUE!</v>
      </c>
      <c r="AE19" s="96" t="e">
        <f>IF(AND('Standard Cost Estimate'!$AD19="YES",ABS('Standard Cost Estimate'!$R19)&gt;0.2),"ANALYZE"," ")</f>
        <v>#VALUE!</v>
      </c>
      <c r="AF19" s="77"/>
    </row>
    <row r="20" spans="1:32" x14ac:dyDescent="0.35">
      <c r="A20" s="56" t="e">
        <f>Table1[[#This Row],[Item Line Number]]</f>
        <v>#VALUE!</v>
      </c>
      <c r="B20" s="56" t="e">
        <f>Table1[[#This Row],[Item Number]]</f>
        <v>#VALUE!</v>
      </c>
      <c r="C20" s="57" t="e">
        <f>Table1[[#This Row],[Item Description]]</f>
        <v>#VALUE!</v>
      </c>
      <c r="D20" s="56" t="e">
        <f>Table1[[#This Row],[Quantity]]</f>
        <v>#VALUE!</v>
      </c>
      <c r="E20" s="56" t="e">
        <f>Table1[[#This Row],[Units]]</f>
        <v>#VALUE!</v>
      </c>
      <c r="F20" s="58" t="e">
        <f>Table1[[#This Row],[Engineer''s Estimate (EE)]]</f>
        <v>#VALUE!</v>
      </c>
      <c r="G20" s="59" t="e">
        <f>'CMGC Cost Estimate'!$D20*'CMGC Cost Estimate'!$F20</f>
        <v>#VALUE!</v>
      </c>
      <c r="H20" s="60" t="e">
        <f>'CMGC Cost Estimate'!$G20/G$500</f>
        <v>#VALUE!</v>
      </c>
      <c r="I20" s="58" t="e">
        <f>Table1[[#This Row],[Low Bidder 
or CM/GC]]</f>
        <v>#VALUE!</v>
      </c>
      <c r="J20" s="59" t="e">
        <f>'CMGC Cost Estimate'!$I20*'CMGC Cost Estimate'!$D20</f>
        <v>#VALUE!</v>
      </c>
      <c r="K20" s="61" t="e">
        <f>'CMGC Cost Estimate'!$J20/J$500</f>
        <v>#VALUE!</v>
      </c>
      <c r="L20" s="58" t="e">
        <f>TRIMMEAN(Table1[[#This Row],[Low Bidder 
or CM/GC]:[Bidder 23]],2/COUNT(Table1[[#This Row],[Low Bidder 
or CM/GC]:[Bidder 23]]))</f>
        <v>#VALUE!</v>
      </c>
      <c r="M20" s="59" t="e">
        <f>IF('CMGC Cost Estimate'!$D20=0,0,'CMGC Cost Estimate'!$D20*'CMGC Cost Estimate'!$L20)</f>
        <v>#VALUE!</v>
      </c>
      <c r="N20" s="60" t="e">
        <f>'CMGC Cost Estimate'!$M20/M$500</f>
        <v>#VALUE!</v>
      </c>
      <c r="O20" s="80" t="e">
        <f>MIN(Table1[[#This Row],[Low Bidder 
or CM/GC]:[Bidder 23]])*D20</f>
        <v>#VALUE!</v>
      </c>
      <c r="P20" s="66" t="e">
        <f>Table24[[#This Row],[CM/GC
Amount]]</f>
        <v>#VALUE!</v>
      </c>
      <c r="Q20" s="81" t="e">
        <f>MAX(Table1[[#This Row],[Low Bidder 
or CM/GC]:[Bidder 23]])*D20</f>
        <v>#VALUE!</v>
      </c>
      <c r="R20" s="38" t="e">
        <f>('CMGC Cost Estimate'!$J20-'CMGC Cost Estimate'!$G20)/'CMGC Cost Estimate'!$G20</f>
        <v>#VALUE!</v>
      </c>
      <c r="S20" s="39" t="e">
        <f>('CMGC Cost Estimate'!$J20-'CMGC Cost Estimate'!$M20)/'CMGC Cost Estimate'!$M20</f>
        <v>#VALUE!</v>
      </c>
      <c r="T20" s="37" t="e">
        <f>'CMGC Cost Estimate'!$J20-'CMGC Cost Estimate'!$G20</f>
        <v>#VALUE!</v>
      </c>
      <c r="U20" s="29" t="e">
        <f>RANK('CMGC Cost Estimate'!$J20,'CMGC Cost Estimate'!$J$3:$J$499)</f>
        <v>#VALUE!</v>
      </c>
      <c r="V20" s="40" t="e">
        <f>LARGE('CMGC Cost Estimate'!$J$3:$J$499,COUNT(J$3:'CMGC Cost Estimate'!$J20))+IF(ISNUMBER(V19),V19,0)</f>
        <v>#VALUE!</v>
      </c>
      <c r="W20" s="29" t="e">
        <f>IF(V20/J$500&lt;0.8,COUNT(V$3:V20)+1,1)</f>
        <v>#VALUE!</v>
      </c>
      <c r="X20" s="41" t="e">
        <f>IF('CMGC Cost Estimate'!$U20&lt;=MAX('CMGC Cost Estimate'!$W$3:$W$499),"YES","NO")</f>
        <v>#VALUE!</v>
      </c>
      <c r="Y20" s="42" t="e">
        <f>IF(AND('CMGC Cost Estimate'!$X20="YES",OR('CMGC Cost Estimate'!$R20&gt;0.2,'CMGC Cost Estimate'!$R20&lt;-0.2)),"ANALYZE"," ")</f>
        <v>#VALUE!</v>
      </c>
      <c r="Z20" s="73" t="e">
        <f>IF(AND('CMGC Cost Estimate'!$X20="YES",OR('CMGC Cost Estimate'!$S20&gt;0.2,'CMGC Cost Estimate'!$S20&lt;-0.2)),"ANALYZE"," ")</f>
        <v>#VALUE!</v>
      </c>
      <c r="AA20" s="69" t="e">
        <f>RANK('CMGC Cost Estimate'!$G20,'CMGC Cost Estimate'!$G$3:$G$499)</f>
        <v>#VALUE!</v>
      </c>
      <c r="AB20" s="70" t="e">
        <f>LARGE('CMGC Cost Estimate'!$G$3:$G$499,COUNT(G$3:'CMGC Cost Estimate'!$G20))+IF(ISNUMBER(AB19),AB19,0)</f>
        <v>#VALUE!</v>
      </c>
      <c r="AC20" s="71" t="e">
        <f>IF(AB20/G$500&lt;0.8,COUNT(V$3:V20)+1,1)</f>
        <v>#VALUE!</v>
      </c>
      <c r="AD20" s="95" t="e">
        <f>IF('CMGC Cost Estimate'!$AA20&lt;=MAX('CMGC Cost Estimate'!$AC$3:$AC$499),"YES","NO")</f>
        <v>#VALUE!</v>
      </c>
      <c r="AE20" s="96" t="e">
        <f>IF(AND('Standard Cost Estimate'!$AD20="YES",ABS('Standard Cost Estimate'!$R20)&gt;0.2),"ANALYZE"," ")</f>
        <v>#VALUE!</v>
      </c>
      <c r="AF20" s="77"/>
    </row>
    <row r="21" spans="1:32" x14ac:dyDescent="0.35">
      <c r="A21" s="56" t="e">
        <f>Table1[[#This Row],[Item Line Number]]</f>
        <v>#VALUE!</v>
      </c>
      <c r="B21" s="56" t="e">
        <f>Table1[[#This Row],[Item Number]]</f>
        <v>#VALUE!</v>
      </c>
      <c r="C21" s="57" t="e">
        <f>Table1[[#This Row],[Item Description]]</f>
        <v>#VALUE!</v>
      </c>
      <c r="D21" s="56" t="e">
        <f>Table1[[#This Row],[Quantity]]</f>
        <v>#VALUE!</v>
      </c>
      <c r="E21" s="56" t="e">
        <f>Table1[[#This Row],[Units]]</f>
        <v>#VALUE!</v>
      </c>
      <c r="F21" s="58" t="e">
        <f>Table1[[#This Row],[Engineer''s Estimate (EE)]]</f>
        <v>#VALUE!</v>
      </c>
      <c r="G21" s="59" t="e">
        <f>'CMGC Cost Estimate'!$D21*'CMGC Cost Estimate'!$F21</f>
        <v>#VALUE!</v>
      </c>
      <c r="H21" s="60" t="e">
        <f>'CMGC Cost Estimate'!$G21/G$500</f>
        <v>#VALUE!</v>
      </c>
      <c r="I21" s="58" t="e">
        <f>Table1[[#This Row],[Low Bidder 
or CM/GC]]</f>
        <v>#VALUE!</v>
      </c>
      <c r="J21" s="59" t="e">
        <f>'CMGC Cost Estimate'!$I21*'CMGC Cost Estimate'!$D21</f>
        <v>#VALUE!</v>
      </c>
      <c r="K21" s="61" t="e">
        <f>'CMGC Cost Estimate'!$J21/J$500</f>
        <v>#VALUE!</v>
      </c>
      <c r="L21" s="58" t="e">
        <f>TRIMMEAN(Table1[[#This Row],[Low Bidder 
or CM/GC]:[Bidder 23]],2/COUNT(Table1[[#This Row],[Low Bidder 
or CM/GC]:[Bidder 23]]))</f>
        <v>#VALUE!</v>
      </c>
      <c r="M21" s="59" t="e">
        <f>IF('CMGC Cost Estimate'!$D21=0,0,'CMGC Cost Estimate'!$D21*'CMGC Cost Estimate'!$L21)</f>
        <v>#VALUE!</v>
      </c>
      <c r="N21" s="60" t="e">
        <f>'CMGC Cost Estimate'!$M21/M$500</f>
        <v>#VALUE!</v>
      </c>
      <c r="O21" s="80" t="e">
        <f>MIN(Table1[[#This Row],[Low Bidder 
or CM/GC]:[Bidder 23]])*D21</f>
        <v>#VALUE!</v>
      </c>
      <c r="P21" s="66" t="e">
        <f>Table24[[#This Row],[CM/GC
Amount]]</f>
        <v>#VALUE!</v>
      </c>
      <c r="Q21" s="81" t="e">
        <f>MAX(Table1[[#This Row],[Low Bidder 
or CM/GC]:[Bidder 23]])*D21</f>
        <v>#VALUE!</v>
      </c>
      <c r="R21" s="38" t="e">
        <f>('CMGC Cost Estimate'!$J21-'CMGC Cost Estimate'!$G21)/'CMGC Cost Estimate'!$G21</f>
        <v>#VALUE!</v>
      </c>
      <c r="S21" s="39" t="e">
        <f>('CMGC Cost Estimate'!$J21-'CMGC Cost Estimate'!$M21)/'CMGC Cost Estimate'!$M21</f>
        <v>#VALUE!</v>
      </c>
      <c r="T21" s="37" t="e">
        <f>'CMGC Cost Estimate'!$J21-'CMGC Cost Estimate'!$G21</f>
        <v>#VALUE!</v>
      </c>
      <c r="U21" s="29" t="e">
        <f>RANK('CMGC Cost Estimate'!$J21,'CMGC Cost Estimate'!$J$3:$J$499)</f>
        <v>#VALUE!</v>
      </c>
      <c r="V21" s="40" t="e">
        <f>LARGE('CMGC Cost Estimate'!$J$3:$J$499,COUNT(J$3:'CMGC Cost Estimate'!$J21))+IF(ISNUMBER(V20),V20,0)</f>
        <v>#VALUE!</v>
      </c>
      <c r="W21" s="29" t="e">
        <f>IF(V21/J$500&lt;0.8,COUNT(V$3:V21)+1,1)</f>
        <v>#VALUE!</v>
      </c>
      <c r="X21" s="41" t="e">
        <f>IF('CMGC Cost Estimate'!$U21&lt;=MAX('CMGC Cost Estimate'!$W$3:$W$499),"YES","NO")</f>
        <v>#VALUE!</v>
      </c>
      <c r="Y21" s="42" t="e">
        <f>IF(AND('CMGC Cost Estimate'!$X21="YES",OR('CMGC Cost Estimate'!$R21&gt;0.2,'CMGC Cost Estimate'!$R21&lt;-0.2)),"ANALYZE"," ")</f>
        <v>#VALUE!</v>
      </c>
      <c r="Z21" s="73" t="e">
        <f>IF(AND('CMGC Cost Estimate'!$X21="YES",OR('CMGC Cost Estimate'!$S21&gt;0.2,'CMGC Cost Estimate'!$S21&lt;-0.2)),"ANALYZE"," ")</f>
        <v>#VALUE!</v>
      </c>
      <c r="AA21" s="69" t="e">
        <f>RANK('CMGC Cost Estimate'!$G21,'CMGC Cost Estimate'!$G$3:$G$499)</f>
        <v>#VALUE!</v>
      </c>
      <c r="AB21" s="70" t="e">
        <f>LARGE('CMGC Cost Estimate'!$G$3:$G$499,COUNT(G$3:'CMGC Cost Estimate'!$G21))+IF(ISNUMBER(AB20),AB20,0)</f>
        <v>#VALUE!</v>
      </c>
      <c r="AC21" s="71" t="e">
        <f>IF(AB21/G$500&lt;0.8,COUNT(V$3:V21)+1,1)</f>
        <v>#VALUE!</v>
      </c>
      <c r="AD21" s="95" t="e">
        <f>IF('CMGC Cost Estimate'!$AA21&lt;=MAX('CMGC Cost Estimate'!$AC$3:$AC$499),"YES","NO")</f>
        <v>#VALUE!</v>
      </c>
      <c r="AE21" s="96" t="e">
        <f>IF(AND('Standard Cost Estimate'!$AD21="YES",ABS('Standard Cost Estimate'!$R21)&gt;0.2),"ANALYZE"," ")</f>
        <v>#VALUE!</v>
      </c>
      <c r="AF21" s="77"/>
    </row>
    <row r="22" spans="1:32" x14ac:dyDescent="0.35">
      <c r="A22" s="56" t="e">
        <f>Table1[[#This Row],[Item Line Number]]</f>
        <v>#VALUE!</v>
      </c>
      <c r="B22" s="56" t="e">
        <f>Table1[[#This Row],[Item Number]]</f>
        <v>#VALUE!</v>
      </c>
      <c r="C22" s="57" t="e">
        <f>Table1[[#This Row],[Item Description]]</f>
        <v>#VALUE!</v>
      </c>
      <c r="D22" s="56" t="e">
        <f>Table1[[#This Row],[Quantity]]</f>
        <v>#VALUE!</v>
      </c>
      <c r="E22" s="56" t="e">
        <f>Table1[[#This Row],[Units]]</f>
        <v>#VALUE!</v>
      </c>
      <c r="F22" s="58" t="e">
        <f>Table1[[#This Row],[Engineer''s Estimate (EE)]]</f>
        <v>#VALUE!</v>
      </c>
      <c r="G22" s="59" t="e">
        <f>'CMGC Cost Estimate'!$D22*'CMGC Cost Estimate'!$F22</f>
        <v>#VALUE!</v>
      </c>
      <c r="H22" s="60" t="e">
        <f>'CMGC Cost Estimate'!$G22/G$500</f>
        <v>#VALUE!</v>
      </c>
      <c r="I22" s="58" t="e">
        <f>Table1[[#This Row],[Low Bidder 
or CM/GC]]</f>
        <v>#VALUE!</v>
      </c>
      <c r="J22" s="59" t="e">
        <f>'CMGC Cost Estimate'!$I22*'CMGC Cost Estimate'!$D22</f>
        <v>#VALUE!</v>
      </c>
      <c r="K22" s="61" t="e">
        <f>'CMGC Cost Estimate'!$J22/J$500</f>
        <v>#VALUE!</v>
      </c>
      <c r="L22" s="58" t="e">
        <f>TRIMMEAN(Table1[[#This Row],[Low Bidder 
or CM/GC]:[Bidder 23]],2/COUNT(Table1[[#This Row],[Low Bidder 
or CM/GC]:[Bidder 23]]))</f>
        <v>#VALUE!</v>
      </c>
      <c r="M22" s="59" t="e">
        <f>IF('CMGC Cost Estimate'!$D22=0,0,'CMGC Cost Estimate'!$D22*'CMGC Cost Estimate'!$L22)</f>
        <v>#VALUE!</v>
      </c>
      <c r="N22" s="60" t="e">
        <f>'CMGC Cost Estimate'!$M22/M$500</f>
        <v>#VALUE!</v>
      </c>
      <c r="O22" s="80" t="e">
        <f>MIN(Table1[[#This Row],[Low Bidder 
or CM/GC]:[Bidder 23]])*D22</f>
        <v>#VALUE!</v>
      </c>
      <c r="P22" s="66" t="e">
        <f>Table24[[#This Row],[CM/GC
Amount]]</f>
        <v>#VALUE!</v>
      </c>
      <c r="Q22" s="81" t="e">
        <f>MAX(Table1[[#This Row],[Low Bidder 
or CM/GC]:[Bidder 23]])*D22</f>
        <v>#VALUE!</v>
      </c>
      <c r="R22" s="38" t="e">
        <f>('CMGC Cost Estimate'!$J22-'CMGC Cost Estimate'!$G22)/'CMGC Cost Estimate'!$G22</f>
        <v>#VALUE!</v>
      </c>
      <c r="S22" s="39" t="e">
        <f>('CMGC Cost Estimate'!$J22-'CMGC Cost Estimate'!$M22)/'CMGC Cost Estimate'!$M22</f>
        <v>#VALUE!</v>
      </c>
      <c r="T22" s="37" t="e">
        <f>'CMGC Cost Estimate'!$J22-'CMGC Cost Estimate'!$G22</f>
        <v>#VALUE!</v>
      </c>
      <c r="U22" s="29" t="e">
        <f>RANK('CMGC Cost Estimate'!$J22,'CMGC Cost Estimate'!$J$3:$J$499)</f>
        <v>#VALUE!</v>
      </c>
      <c r="V22" s="40" t="e">
        <f>LARGE('CMGC Cost Estimate'!$J$3:$J$499,COUNT(J$3:'CMGC Cost Estimate'!$J22))+IF(ISNUMBER(V21),V21,0)</f>
        <v>#VALUE!</v>
      </c>
      <c r="W22" s="29" t="e">
        <f>IF(V22/J$500&lt;0.8,COUNT(V$3:V22)+1,1)</f>
        <v>#VALUE!</v>
      </c>
      <c r="X22" s="41" t="e">
        <f>IF('CMGC Cost Estimate'!$U22&lt;=MAX('CMGC Cost Estimate'!$W$3:$W$499),"YES","NO")</f>
        <v>#VALUE!</v>
      </c>
      <c r="Y22" s="42" t="e">
        <f>IF(AND('CMGC Cost Estimate'!$X22="YES",OR('CMGC Cost Estimate'!$R22&gt;0.2,'CMGC Cost Estimate'!$R22&lt;-0.2)),"ANALYZE"," ")</f>
        <v>#VALUE!</v>
      </c>
      <c r="Z22" s="73" t="e">
        <f>IF(AND('CMGC Cost Estimate'!$X22="YES",OR('CMGC Cost Estimate'!$S22&gt;0.2,'CMGC Cost Estimate'!$S22&lt;-0.2)),"ANALYZE"," ")</f>
        <v>#VALUE!</v>
      </c>
      <c r="AA22" s="69" t="e">
        <f>RANK('CMGC Cost Estimate'!$G22,'CMGC Cost Estimate'!$G$3:$G$499)</f>
        <v>#VALUE!</v>
      </c>
      <c r="AB22" s="70" t="e">
        <f>LARGE('CMGC Cost Estimate'!$G$3:$G$499,COUNT(G$3:'CMGC Cost Estimate'!$G22))+IF(ISNUMBER(AB21),AB21,0)</f>
        <v>#VALUE!</v>
      </c>
      <c r="AC22" s="71" t="e">
        <f>IF(AB22/G$500&lt;0.8,COUNT(V$3:V22)+1,1)</f>
        <v>#VALUE!</v>
      </c>
      <c r="AD22" s="95" t="e">
        <f>IF('CMGC Cost Estimate'!$AA22&lt;=MAX('CMGC Cost Estimate'!$AC$3:$AC$499),"YES","NO")</f>
        <v>#VALUE!</v>
      </c>
      <c r="AE22" s="96" t="e">
        <f>IF(AND('Standard Cost Estimate'!$AD22="YES",ABS('Standard Cost Estimate'!$R22)&gt;0.2),"ANALYZE"," ")</f>
        <v>#VALUE!</v>
      </c>
      <c r="AF22" s="77"/>
    </row>
    <row r="23" spans="1:32" x14ac:dyDescent="0.35">
      <c r="A23" s="56" t="e">
        <f>Table1[[#This Row],[Item Line Number]]</f>
        <v>#VALUE!</v>
      </c>
      <c r="B23" s="56" t="e">
        <f>Table1[[#This Row],[Item Number]]</f>
        <v>#VALUE!</v>
      </c>
      <c r="C23" s="57" t="e">
        <f>Table1[[#This Row],[Item Description]]</f>
        <v>#VALUE!</v>
      </c>
      <c r="D23" s="56" t="e">
        <f>Table1[[#This Row],[Quantity]]</f>
        <v>#VALUE!</v>
      </c>
      <c r="E23" s="56" t="e">
        <f>Table1[[#This Row],[Units]]</f>
        <v>#VALUE!</v>
      </c>
      <c r="F23" s="58" t="e">
        <f>Table1[[#This Row],[Engineer''s Estimate (EE)]]</f>
        <v>#VALUE!</v>
      </c>
      <c r="G23" s="59" t="e">
        <f>'CMGC Cost Estimate'!$D23*'CMGC Cost Estimate'!$F23</f>
        <v>#VALUE!</v>
      </c>
      <c r="H23" s="60" t="e">
        <f>'CMGC Cost Estimate'!$G23/G$500</f>
        <v>#VALUE!</v>
      </c>
      <c r="I23" s="58" t="e">
        <f>Table1[[#This Row],[Low Bidder 
or CM/GC]]</f>
        <v>#VALUE!</v>
      </c>
      <c r="J23" s="59" t="e">
        <f>'CMGC Cost Estimate'!$I23*'CMGC Cost Estimate'!$D23</f>
        <v>#VALUE!</v>
      </c>
      <c r="K23" s="61" t="e">
        <f>'CMGC Cost Estimate'!$J23/J$500</f>
        <v>#VALUE!</v>
      </c>
      <c r="L23" s="58" t="e">
        <f>TRIMMEAN(Table1[[#This Row],[Low Bidder 
or CM/GC]:[Bidder 23]],2/COUNT(Table1[[#This Row],[Low Bidder 
or CM/GC]:[Bidder 23]]))</f>
        <v>#VALUE!</v>
      </c>
      <c r="M23" s="59" t="e">
        <f>IF('CMGC Cost Estimate'!$D23=0,0,'CMGC Cost Estimate'!$D23*'CMGC Cost Estimate'!$L23)</f>
        <v>#VALUE!</v>
      </c>
      <c r="N23" s="60" t="e">
        <f>'CMGC Cost Estimate'!$M23/M$500</f>
        <v>#VALUE!</v>
      </c>
      <c r="O23" s="80" t="e">
        <f>MIN(Table1[[#This Row],[Low Bidder 
or CM/GC]:[Bidder 23]])*D23</f>
        <v>#VALUE!</v>
      </c>
      <c r="P23" s="66" t="e">
        <f>Table24[[#This Row],[CM/GC
Amount]]</f>
        <v>#VALUE!</v>
      </c>
      <c r="Q23" s="81" t="e">
        <f>MAX(Table1[[#This Row],[Low Bidder 
or CM/GC]:[Bidder 23]])*D23</f>
        <v>#VALUE!</v>
      </c>
      <c r="R23" s="38" t="e">
        <f>('CMGC Cost Estimate'!$J23-'CMGC Cost Estimate'!$G23)/'CMGC Cost Estimate'!$G23</f>
        <v>#VALUE!</v>
      </c>
      <c r="S23" s="39" t="e">
        <f>('CMGC Cost Estimate'!$J23-'CMGC Cost Estimate'!$M23)/'CMGC Cost Estimate'!$M23</f>
        <v>#VALUE!</v>
      </c>
      <c r="T23" s="37" t="e">
        <f>'CMGC Cost Estimate'!$J23-'CMGC Cost Estimate'!$G23</f>
        <v>#VALUE!</v>
      </c>
      <c r="U23" s="29" t="e">
        <f>RANK('CMGC Cost Estimate'!$J23,'CMGC Cost Estimate'!$J$3:$J$499)</f>
        <v>#VALUE!</v>
      </c>
      <c r="V23" s="40" t="e">
        <f>LARGE('CMGC Cost Estimate'!$J$3:$J$499,COUNT(J$3:'CMGC Cost Estimate'!$J23))+IF(ISNUMBER(V22),V22,0)</f>
        <v>#VALUE!</v>
      </c>
      <c r="W23" s="29" t="e">
        <f>IF(V23/J$500&lt;0.8,COUNT(V$3:V23)+1,1)</f>
        <v>#VALUE!</v>
      </c>
      <c r="X23" s="41" t="e">
        <f>IF('CMGC Cost Estimate'!$U23&lt;=MAX('CMGC Cost Estimate'!$W$3:$W$499),"YES","NO")</f>
        <v>#VALUE!</v>
      </c>
      <c r="Y23" s="42" t="e">
        <f>IF(AND('CMGC Cost Estimate'!$X23="YES",OR('CMGC Cost Estimate'!$R23&gt;0.2,'CMGC Cost Estimate'!$R23&lt;-0.2)),"ANALYZE"," ")</f>
        <v>#VALUE!</v>
      </c>
      <c r="Z23" s="73" t="e">
        <f>IF(AND('CMGC Cost Estimate'!$X23="YES",OR('CMGC Cost Estimate'!$S23&gt;0.2,'CMGC Cost Estimate'!$S23&lt;-0.2)),"ANALYZE"," ")</f>
        <v>#VALUE!</v>
      </c>
      <c r="AA23" s="69" t="e">
        <f>RANK('CMGC Cost Estimate'!$G23,'CMGC Cost Estimate'!$G$3:$G$499)</f>
        <v>#VALUE!</v>
      </c>
      <c r="AB23" s="70" t="e">
        <f>LARGE('CMGC Cost Estimate'!$G$3:$G$499,COUNT(G$3:'CMGC Cost Estimate'!$G23))+IF(ISNUMBER(AB22),AB22,0)</f>
        <v>#VALUE!</v>
      </c>
      <c r="AC23" s="71" t="e">
        <f>IF(AB23/G$500&lt;0.8,COUNT(V$3:V23)+1,1)</f>
        <v>#VALUE!</v>
      </c>
      <c r="AD23" s="95" t="e">
        <f>IF('CMGC Cost Estimate'!$AA23&lt;=MAX('CMGC Cost Estimate'!$AC$3:$AC$499),"YES","NO")</f>
        <v>#VALUE!</v>
      </c>
      <c r="AE23" s="96" t="e">
        <f>IF(AND('Standard Cost Estimate'!$AD23="YES",ABS('Standard Cost Estimate'!$R23)&gt;0.2),"ANALYZE"," ")</f>
        <v>#VALUE!</v>
      </c>
      <c r="AF23" s="77"/>
    </row>
    <row r="24" spans="1:32" x14ac:dyDescent="0.35">
      <c r="A24" s="56" t="e">
        <f>Table1[[#This Row],[Item Line Number]]</f>
        <v>#VALUE!</v>
      </c>
      <c r="B24" s="56" t="e">
        <f>Table1[[#This Row],[Item Number]]</f>
        <v>#VALUE!</v>
      </c>
      <c r="C24" s="57" t="e">
        <f>Table1[[#This Row],[Item Description]]</f>
        <v>#VALUE!</v>
      </c>
      <c r="D24" s="56" t="e">
        <f>Table1[[#This Row],[Quantity]]</f>
        <v>#VALUE!</v>
      </c>
      <c r="E24" s="56" t="e">
        <f>Table1[[#This Row],[Units]]</f>
        <v>#VALUE!</v>
      </c>
      <c r="F24" s="58" t="e">
        <f>Table1[[#This Row],[Engineer''s Estimate (EE)]]</f>
        <v>#VALUE!</v>
      </c>
      <c r="G24" s="59" t="e">
        <f>'CMGC Cost Estimate'!$D24*'CMGC Cost Estimate'!$F24</f>
        <v>#VALUE!</v>
      </c>
      <c r="H24" s="60" t="e">
        <f>'CMGC Cost Estimate'!$G24/G$500</f>
        <v>#VALUE!</v>
      </c>
      <c r="I24" s="58" t="e">
        <f>Table1[[#This Row],[Low Bidder 
or CM/GC]]</f>
        <v>#VALUE!</v>
      </c>
      <c r="J24" s="59" t="e">
        <f>'CMGC Cost Estimate'!$I24*'CMGC Cost Estimate'!$D24</f>
        <v>#VALUE!</v>
      </c>
      <c r="K24" s="61" t="e">
        <f>'CMGC Cost Estimate'!$J24/J$500</f>
        <v>#VALUE!</v>
      </c>
      <c r="L24" s="58" t="e">
        <f>TRIMMEAN(Table1[[#This Row],[Low Bidder 
or CM/GC]:[Bidder 23]],2/COUNT(Table1[[#This Row],[Low Bidder 
or CM/GC]:[Bidder 23]]))</f>
        <v>#VALUE!</v>
      </c>
      <c r="M24" s="59" t="e">
        <f>IF('CMGC Cost Estimate'!$D24=0,0,'CMGC Cost Estimate'!$D24*'CMGC Cost Estimate'!$L24)</f>
        <v>#VALUE!</v>
      </c>
      <c r="N24" s="60" t="e">
        <f>'CMGC Cost Estimate'!$M24/M$500</f>
        <v>#VALUE!</v>
      </c>
      <c r="O24" s="80" t="e">
        <f>MIN(Table1[[#This Row],[Low Bidder 
or CM/GC]:[Bidder 23]])*D24</f>
        <v>#VALUE!</v>
      </c>
      <c r="P24" s="66" t="e">
        <f>Table24[[#This Row],[CM/GC
Amount]]</f>
        <v>#VALUE!</v>
      </c>
      <c r="Q24" s="81" t="e">
        <f>MAX(Table1[[#This Row],[Low Bidder 
or CM/GC]:[Bidder 23]])*D24</f>
        <v>#VALUE!</v>
      </c>
      <c r="R24" s="38" t="e">
        <f>('CMGC Cost Estimate'!$J24-'CMGC Cost Estimate'!$G24)/'CMGC Cost Estimate'!$G24</f>
        <v>#VALUE!</v>
      </c>
      <c r="S24" s="39" t="e">
        <f>('CMGC Cost Estimate'!$J24-'CMGC Cost Estimate'!$M24)/'CMGC Cost Estimate'!$M24</f>
        <v>#VALUE!</v>
      </c>
      <c r="T24" s="37" t="e">
        <f>'CMGC Cost Estimate'!$J24-'CMGC Cost Estimate'!$G24</f>
        <v>#VALUE!</v>
      </c>
      <c r="U24" s="29" t="e">
        <f>RANK('CMGC Cost Estimate'!$J24,'CMGC Cost Estimate'!$J$3:$J$499)</f>
        <v>#VALUE!</v>
      </c>
      <c r="V24" s="40" t="e">
        <f>LARGE('CMGC Cost Estimate'!$J$3:$J$499,COUNT(J$3:'CMGC Cost Estimate'!$J24))+IF(ISNUMBER(V23),V23,0)</f>
        <v>#VALUE!</v>
      </c>
      <c r="W24" s="29" t="e">
        <f>IF(V24/J$500&lt;0.8,COUNT(V$3:V24)+1,1)</f>
        <v>#VALUE!</v>
      </c>
      <c r="X24" s="41" t="e">
        <f>IF('CMGC Cost Estimate'!$U24&lt;=MAX('CMGC Cost Estimate'!$W$3:$W$499),"YES","NO")</f>
        <v>#VALUE!</v>
      </c>
      <c r="Y24" s="42" t="e">
        <f>IF(AND('CMGC Cost Estimate'!$X24="YES",OR('CMGC Cost Estimate'!$R24&gt;0.2,'CMGC Cost Estimate'!$R24&lt;-0.2)),"ANALYZE"," ")</f>
        <v>#VALUE!</v>
      </c>
      <c r="Z24" s="73" t="e">
        <f>IF(AND('CMGC Cost Estimate'!$X24="YES",OR('CMGC Cost Estimate'!$S24&gt;0.2,'CMGC Cost Estimate'!$S24&lt;-0.2)),"ANALYZE"," ")</f>
        <v>#VALUE!</v>
      </c>
      <c r="AA24" s="69" t="e">
        <f>RANK('CMGC Cost Estimate'!$G24,'CMGC Cost Estimate'!$G$3:$G$499)</f>
        <v>#VALUE!</v>
      </c>
      <c r="AB24" s="70" t="e">
        <f>LARGE('CMGC Cost Estimate'!$G$3:$G$499,COUNT(G$3:'CMGC Cost Estimate'!$G24))+IF(ISNUMBER(AB23),AB23,0)</f>
        <v>#VALUE!</v>
      </c>
      <c r="AC24" s="71" t="e">
        <f>IF(AB24/G$500&lt;0.8,COUNT(V$3:V24)+1,1)</f>
        <v>#VALUE!</v>
      </c>
      <c r="AD24" s="95" t="e">
        <f>IF('CMGC Cost Estimate'!$AA24&lt;=MAX('CMGC Cost Estimate'!$AC$3:$AC$499),"YES","NO")</f>
        <v>#VALUE!</v>
      </c>
      <c r="AE24" s="96" t="e">
        <f>IF(AND('Standard Cost Estimate'!$AD24="YES",ABS('Standard Cost Estimate'!$R24)&gt;0.2),"ANALYZE"," ")</f>
        <v>#VALUE!</v>
      </c>
      <c r="AF24" s="77"/>
    </row>
    <row r="25" spans="1:32" x14ac:dyDescent="0.35">
      <c r="A25" s="56" t="e">
        <f>Table1[[#This Row],[Item Line Number]]</f>
        <v>#VALUE!</v>
      </c>
      <c r="B25" s="56" t="e">
        <f>Table1[[#This Row],[Item Number]]</f>
        <v>#VALUE!</v>
      </c>
      <c r="C25" s="57" t="e">
        <f>Table1[[#This Row],[Item Description]]</f>
        <v>#VALUE!</v>
      </c>
      <c r="D25" s="56" t="e">
        <f>Table1[[#This Row],[Quantity]]</f>
        <v>#VALUE!</v>
      </c>
      <c r="E25" s="56" t="e">
        <f>Table1[[#This Row],[Units]]</f>
        <v>#VALUE!</v>
      </c>
      <c r="F25" s="58" t="e">
        <f>Table1[[#This Row],[Engineer''s Estimate (EE)]]</f>
        <v>#VALUE!</v>
      </c>
      <c r="G25" s="59" t="e">
        <f>'CMGC Cost Estimate'!$D25*'CMGC Cost Estimate'!$F25</f>
        <v>#VALUE!</v>
      </c>
      <c r="H25" s="60" t="e">
        <f>'CMGC Cost Estimate'!$G25/G$500</f>
        <v>#VALUE!</v>
      </c>
      <c r="I25" s="58" t="e">
        <f>Table1[[#This Row],[Low Bidder 
or CM/GC]]</f>
        <v>#VALUE!</v>
      </c>
      <c r="J25" s="59" t="e">
        <f>'CMGC Cost Estimate'!$I25*'CMGC Cost Estimate'!$D25</f>
        <v>#VALUE!</v>
      </c>
      <c r="K25" s="61" t="e">
        <f>'CMGC Cost Estimate'!$J25/J$500</f>
        <v>#VALUE!</v>
      </c>
      <c r="L25" s="58" t="e">
        <f>TRIMMEAN(Table1[[#This Row],[Low Bidder 
or CM/GC]:[Bidder 23]],2/COUNT(Table1[[#This Row],[Low Bidder 
or CM/GC]:[Bidder 23]]))</f>
        <v>#VALUE!</v>
      </c>
      <c r="M25" s="59" t="e">
        <f>IF('CMGC Cost Estimate'!$D25=0,0,'CMGC Cost Estimate'!$D25*'CMGC Cost Estimate'!$L25)</f>
        <v>#VALUE!</v>
      </c>
      <c r="N25" s="60" t="e">
        <f>'CMGC Cost Estimate'!$M25/M$500</f>
        <v>#VALUE!</v>
      </c>
      <c r="O25" s="80" t="e">
        <f>MIN(Table1[[#This Row],[Low Bidder 
or CM/GC]:[Bidder 23]])*D25</f>
        <v>#VALUE!</v>
      </c>
      <c r="P25" s="66" t="e">
        <f>Table24[[#This Row],[CM/GC
Amount]]</f>
        <v>#VALUE!</v>
      </c>
      <c r="Q25" s="81" t="e">
        <f>MAX(Table1[[#This Row],[Low Bidder 
or CM/GC]:[Bidder 23]])*D25</f>
        <v>#VALUE!</v>
      </c>
      <c r="R25" s="38" t="e">
        <f>('CMGC Cost Estimate'!$J25-'CMGC Cost Estimate'!$G25)/'CMGC Cost Estimate'!$G25</f>
        <v>#VALUE!</v>
      </c>
      <c r="S25" s="39" t="e">
        <f>('CMGC Cost Estimate'!$J25-'CMGC Cost Estimate'!$M25)/'CMGC Cost Estimate'!$M25</f>
        <v>#VALUE!</v>
      </c>
      <c r="T25" s="37" t="e">
        <f>'CMGC Cost Estimate'!$J25-'CMGC Cost Estimate'!$G25</f>
        <v>#VALUE!</v>
      </c>
      <c r="U25" s="29" t="e">
        <f>RANK('CMGC Cost Estimate'!$J25,'CMGC Cost Estimate'!$J$3:$J$499)</f>
        <v>#VALUE!</v>
      </c>
      <c r="V25" s="40" t="e">
        <f>LARGE('CMGC Cost Estimate'!$J$3:$J$499,COUNT(J$3:'CMGC Cost Estimate'!$J25))+IF(ISNUMBER(V24),V24,0)</f>
        <v>#VALUE!</v>
      </c>
      <c r="W25" s="29" t="e">
        <f>IF(V25/J$500&lt;0.8,COUNT(V$3:V25)+1,1)</f>
        <v>#VALUE!</v>
      </c>
      <c r="X25" s="41" t="e">
        <f>IF('CMGC Cost Estimate'!$U25&lt;=MAX('CMGC Cost Estimate'!$W$3:$W$499),"YES","NO")</f>
        <v>#VALUE!</v>
      </c>
      <c r="Y25" s="42" t="e">
        <f>IF(AND('CMGC Cost Estimate'!$X25="YES",OR('CMGC Cost Estimate'!$R25&gt;0.2,'CMGC Cost Estimate'!$R25&lt;-0.2)),"ANALYZE"," ")</f>
        <v>#VALUE!</v>
      </c>
      <c r="Z25" s="73" t="e">
        <f>IF(AND('CMGC Cost Estimate'!$X25="YES",OR('CMGC Cost Estimate'!$S25&gt;0.2,'CMGC Cost Estimate'!$S25&lt;-0.2)),"ANALYZE"," ")</f>
        <v>#VALUE!</v>
      </c>
      <c r="AA25" s="69" t="e">
        <f>RANK('CMGC Cost Estimate'!$G25,'CMGC Cost Estimate'!$G$3:$G$499)</f>
        <v>#VALUE!</v>
      </c>
      <c r="AB25" s="70" t="e">
        <f>LARGE('CMGC Cost Estimate'!$G$3:$G$499,COUNT(G$3:'CMGC Cost Estimate'!$G25))+IF(ISNUMBER(AB24),AB24,0)</f>
        <v>#VALUE!</v>
      </c>
      <c r="AC25" s="71" t="e">
        <f>IF(AB25/G$500&lt;0.8,COUNT(V$3:V25)+1,1)</f>
        <v>#VALUE!</v>
      </c>
      <c r="AD25" s="95" t="e">
        <f>IF('CMGC Cost Estimate'!$AA25&lt;=MAX('CMGC Cost Estimate'!$AC$3:$AC$499),"YES","NO")</f>
        <v>#VALUE!</v>
      </c>
      <c r="AE25" s="96" t="e">
        <f>IF(AND('Standard Cost Estimate'!$AD25="YES",ABS('Standard Cost Estimate'!$R25)&gt;0.2),"ANALYZE"," ")</f>
        <v>#VALUE!</v>
      </c>
      <c r="AF25" s="77"/>
    </row>
    <row r="26" spans="1:32" x14ac:dyDescent="0.35">
      <c r="A26" s="56" t="e">
        <f>Table1[[#This Row],[Item Line Number]]</f>
        <v>#VALUE!</v>
      </c>
      <c r="B26" s="56" t="e">
        <f>Table1[[#This Row],[Item Number]]</f>
        <v>#VALUE!</v>
      </c>
      <c r="C26" s="57" t="e">
        <f>Table1[[#This Row],[Item Description]]</f>
        <v>#VALUE!</v>
      </c>
      <c r="D26" s="56" t="e">
        <f>Table1[[#This Row],[Quantity]]</f>
        <v>#VALUE!</v>
      </c>
      <c r="E26" s="56" t="e">
        <f>Table1[[#This Row],[Units]]</f>
        <v>#VALUE!</v>
      </c>
      <c r="F26" s="58" t="e">
        <f>Table1[[#This Row],[Engineer''s Estimate (EE)]]</f>
        <v>#VALUE!</v>
      </c>
      <c r="G26" s="59" t="e">
        <f>'CMGC Cost Estimate'!$D26*'CMGC Cost Estimate'!$F26</f>
        <v>#VALUE!</v>
      </c>
      <c r="H26" s="60" t="e">
        <f>'CMGC Cost Estimate'!$G26/G$500</f>
        <v>#VALUE!</v>
      </c>
      <c r="I26" s="58" t="e">
        <f>Table1[[#This Row],[Low Bidder 
or CM/GC]]</f>
        <v>#VALUE!</v>
      </c>
      <c r="J26" s="59" t="e">
        <f>'CMGC Cost Estimate'!$I26*'CMGC Cost Estimate'!$D26</f>
        <v>#VALUE!</v>
      </c>
      <c r="K26" s="61" t="e">
        <f>'CMGC Cost Estimate'!$J26/J$500</f>
        <v>#VALUE!</v>
      </c>
      <c r="L26" s="58" t="e">
        <f>TRIMMEAN(Table1[[#This Row],[Low Bidder 
or CM/GC]:[Bidder 23]],2/COUNT(Table1[[#This Row],[Low Bidder 
or CM/GC]:[Bidder 23]]))</f>
        <v>#VALUE!</v>
      </c>
      <c r="M26" s="59" t="e">
        <f>IF('CMGC Cost Estimate'!$D26=0,0,'CMGC Cost Estimate'!$D26*'CMGC Cost Estimate'!$L26)</f>
        <v>#VALUE!</v>
      </c>
      <c r="N26" s="60" t="e">
        <f>'CMGC Cost Estimate'!$M26/M$500</f>
        <v>#VALUE!</v>
      </c>
      <c r="O26" s="80" t="e">
        <f>MIN(Table1[[#This Row],[Low Bidder 
or CM/GC]:[Bidder 23]])*D26</f>
        <v>#VALUE!</v>
      </c>
      <c r="P26" s="66" t="e">
        <f>Table24[[#This Row],[CM/GC
Amount]]</f>
        <v>#VALUE!</v>
      </c>
      <c r="Q26" s="81" t="e">
        <f>MAX(Table1[[#This Row],[Low Bidder 
or CM/GC]:[Bidder 23]])*D26</f>
        <v>#VALUE!</v>
      </c>
      <c r="R26" s="38" t="e">
        <f>('CMGC Cost Estimate'!$J26-'CMGC Cost Estimate'!$G26)/'CMGC Cost Estimate'!$G26</f>
        <v>#VALUE!</v>
      </c>
      <c r="S26" s="39" t="e">
        <f>('CMGC Cost Estimate'!$J26-'CMGC Cost Estimate'!$M26)/'CMGC Cost Estimate'!$M26</f>
        <v>#VALUE!</v>
      </c>
      <c r="T26" s="37" t="e">
        <f>'CMGC Cost Estimate'!$J26-'CMGC Cost Estimate'!$G26</f>
        <v>#VALUE!</v>
      </c>
      <c r="U26" s="29" t="e">
        <f>RANK('CMGC Cost Estimate'!$J26,'CMGC Cost Estimate'!$J$3:$J$499)</f>
        <v>#VALUE!</v>
      </c>
      <c r="V26" s="40" t="e">
        <f>LARGE('CMGC Cost Estimate'!$J$3:$J$499,COUNT(J$3:'CMGC Cost Estimate'!$J26))+IF(ISNUMBER(V25),V25,0)</f>
        <v>#VALUE!</v>
      </c>
      <c r="W26" s="29" t="e">
        <f>IF(V26/J$500&lt;0.8,COUNT(V$3:V26)+1,1)</f>
        <v>#VALUE!</v>
      </c>
      <c r="X26" s="41" t="e">
        <f>IF('CMGC Cost Estimate'!$U26&lt;=MAX('CMGC Cost Estimate'!$W$3:$W$499),"YES","NO")</f>
        <v>#VALUE!</v>
      </c>
      <c r="Y26" s="42" t="e">
        <f>IF(AND('CMGC Cost Estimate'!$X26="YES",OR('CMGC Cost Estimate'!$R26&gt;0.2,'CMGC Cost Estimate'!$R26&lt;-0.2)),"ANALYZE"," ")</f>
        <v>#VALUE!</v>
      </c>
      <c r="Z26" s="73" t="e">
        <f>IF(AND('CMGC Cost Estimate'!$X26="YES",OR('CMGC Cost Estimate'!$S26&gt;0.2,'CMGC Cost Estimate'!$S26&lt;-0.2)),"ANALYZE"," ")</f>
        <v>#VALUE!</v>
      </c>
      <c r="AA26" s="69" t="e">
        <f>RANK('CMGC Cost Estimate'!$G26,'CMGC Cost Estimate'!$G$3:$G$499)</f>
        <v>#VALUE!</v>
      </c>
      <c r="AB26" s="70" t="e">
        <f>LARGE('CMGC Cost Estimate'!$G$3:$G$499,COUNT(G$3:'CMGC Cost Estimate'!$G26))+IF(ISNUMBER(AB25),AB25,0)</f>
        <v>#VALUE!</v>
      </c>
      <c r="AC26" s="71" t="e">
        <f>IF(AB26/G$500&lt;0.8,COUNT(V$3:V26)+1,1)</f>
        <v>#VALUE!</v>
      </c>
      <c r="AD26" s="95" t="e">
        <f>IF('CMGC Cost Estimate'!$AA26&lt;=MAX('CMGC Cost Estimate'!$AC$3:$AC$499),"YES","NO")</f>
        <v>#VALUE!</v>
      </c>
      <c r="AE26" s="96" t="e">
        <f>IF(AND('Standard Cost Estimate'!$AD26="YES",ABS('Standard Cost Estimate'!$R26)&gt;0.2),"ANALYZE"," ")</f>
        <v>#VALUE!</v>
      </c>
      <c r="AF26" s="77"/>
    </row>
    <row r="27" spans="1:32" x14ac:dyDescent="0.35">
      <c r="A27" s="56" t="e">
        <f>Table1[[#This Row],[Item Line Number]]</f>
        <v>#VALUE!</v>
      </c>
      <c r="B27" s="56" t="e">
        <f>Table1[[#This Row],[Item Number]]</f>
        <v>#VALUE!</v>
      </c>
      <c r="C27" s="57" t="e">
        <f>Table1[[#This Row],[Item Description]]</f>
        <v>#VALUE!</v>
      </c>
      <c r="D27" s="56" t="e">
        <f>Table1[[#This Row],[Quantity]]</f>
        <v>#VALUE!</v>
      </c>
      <c r="E27" s="56" t="e">
        <f>Table1[[#This Row],[Units]]</f>
        <v>#VALUE!</v>
      </c>
      <c r="F27" s="58" t="e">
        <f>Table1[[#This Row],[Engineer''s Estimate (EE)]]</f>
        <v>#VALUE!</v>
      </c>
      <c r="G27" s="59" t="e">
        <f>'CMGC Cost Estimate'!$D27*'CMGC Cost Estimate'!$F27</f>
        <v>#VALUE!</v>
      </c>
      <c r="H27" s="60" t="e">
        <f>'CMGC Cost Estimate'!$G27/G$500</f>
        <v>#VALUE!</v>
      </c>
      <c r="I27" s="58" t="e">
        <f>Table1[[#This Row],[Low Bidder 
or CM/GC]]</f>
        <v>#VALUE!</v>
      </c>
      <c r="J27" s="59" t="e">
        <f>'CMGC Cost Estimate'!$I27*'CMGC Cost Estimate'!$D27</f>
        <v>#VALUE!</v>
      </c>
      <c r="K27" s="61" t="e">
        <f>'CMGC Cost Estimate'!$J27/J$500</f>
        <v>#VALUE!</v>
      </c>
      <c r="L27" s="58" t="e">
        <f>TRIMMEAN(Table1[[#This Row],[Low Bidder 
or CM/GC]:[Bidder 23]],2/COUNT(Table1[[#This Row],[Low Bidder 
or CM/GC]:[Bidder 23]]))</f>
        <v>#VALUE!</v>
      </c>
      <c r="M27" s="59" t="e">
        <f>IF('CMGC Cost Estimate'!$D27=0,0,'CMGC Cost Estimate'!$D27*'CMGC Cost Estimate'!$L27)</f>
        <v>#VALUE!</v>
      </c>
      <c r="N27" s="60" t="e">
        <f>'CMGC Cost Estimate'!$M27/M$500</f>
        <v>#VALUE!</v>
      </c>
      <c r="O27" s="80" t="e">
        <f>MIN(Table1[[#This Row],[Low Bidder 
or CM/GC]:[Bidder 23]])*D27</f>
        <v>#VALUE!</v>
      </c>
      <c r="P27" s="66" t="e">
        <f>Table24[[#This Row],[CM/GC
Amount]]</f>
        <v>#VALUE!</v>
      </c>
      <c r="Q27" s="81" t="e">
        <f>MAX(Table1[[#This Row],[Low Bidder 
or CM/GC]:[Bidder 23]])*D27</f>
        <v>#VALUE!</v>
      </c>
      <c r="R27" s="38" t="e">
        <f>('CMGC Cost Estimate'!$J27-'CMGC Cost Estimate'!$G27)/'CMGC Cost Estimate'!$G27</f>
        <v>#VALUE!</v>
      </c>
      <c r="S27" s="39" t="e">
        <f>('CMGC Cost Estimate'!$J27-'CMGC Cost Estimate'!$M27)/'CMGC Cost Estimate'!$M27</f>
        <v>#VALUE!</v>
      </c>
      <c r="T27" s="37" t="e">
        <f>'CMGC Cost Estimate'!$J27-'CMGC Cost Estimate'!$G27</f>
        <v>#VALUE!</v>
      </c>
      <c r="U27" s="29" t="e">
        <f>RANK('CMGC Cost Estimate'!$J27,'CMGC Cost Estimate'!$J$3:$J$499)</f>
        <v>#VALUE!</v>
      </c>
      <c r="V27" s="40" t="e">
        <f>LARGE('CMGC Cost Estimate'!$J$3:$J$499,COUNT(J$3:'CMGC Cost Estimate'!$J27))+IF(ISNUMBER(V26),V26,0)</f>
        <v>#VALUE!</v>
      </c>
      <c r="W27" s="29" t="e">
        <f>IF(V27/J$500&lt;0.8,COUNT(V$3:V27)+1,1)</f>
        <v>#VALUE!</v>
      </c>
      <c r="X27" s="41" t="e">
        <f>IF('CMGC Cost Estimate'!$U27&lt;=MAX('CMGC Cost Estimate'!$W$3:$W$499),"YES","NO")</f>
        <v>#VALUE!</v>
      </c>
      <c r="Y27" s="42" t="e">
        <f>IF(AND('CMGC Cost Estimate'!$X27="YES",OR('CMGC Cost Estimate'!$R27&gt;0.2,'CMGC Cost Estimate'!$R27&lt;-0.2)),"ANALYZE"," ")</f>
        <v>#VALUE!</v>
      </c>
      <c r="Z27" s="73" t="e">
        <f>IF(AND('CMGC Cost Estimate'!$X27="YES",OR('CMGC Cost Estimate'!$S27&gt;0.2,'CMGC Cost Estimate'!$S27&lt;-0.2)),"ANALYZE"," ")</f>
        <v>#VALUE!</v>
      </c>
      <c r="AA27" s="69" t="e">
        <f>RANK('CMGC Cost Estimate'!$G27,'CMGC Cost Estimate'!$G$3:$G$499)</f>
        <v>#VALUE!</v>
      </c>
      <c r="AB27" s="70" t="e">
        <f>LARGE('CMGC Cost Estimate'!$G$3:$G$499,COUNT(G$3:'CMGC Cost Estimate'!$G27))+IF(ISNUMBER(AB26),AB26,0)</f>
        <v>#VALUE!</v>
      </c>
      <c r="AC27" s="71" t="e">
        <f>IF(AB27/G$500&lt;0.8,COUNT(V$3:V27)+1,1)</f>
        <v>#VALUE!</v>
      </c>
      <c r="AD27" s="95" t="e">
        <f>IF('CMGC Cost Estimate'!$AA27&lt;=MAX('CMGC Cost Estimate'!$AC$3:$AC$499),"YES","NO")</f>
        <v>#VALUE!</v>
      </c>
      <c r="AE27" s="96" t="e">
        <f>IF(AND('Standard Cost Estimate'!$AD27="YES",ABS('Standard Cost Estimate'!$R27)&gt;0.2),"ANALYZE"," ")</f>
        <v>#VALUE!</v>
      </c>
      <c r="AF27" s="77"/>
    </row>
    <row r="28" spans="1:32" x14ac:dyDescent="0.35">
      <c r="A28" s="56" t="e">
        <f>Table1[[#This Row],[Item Line Number]]</f>
        <v>#VALUE!</v>
      </c>
      <c r="B28" s="56" t="e">
        <f>Table1[[#This Row],[Item Number]]</f>
        <v>#VALUE!</v>
      </c>
      <c r="C28" s="57" t="e">
        <f>Table1[[#This Row],[Item Description]]</f>
        <v>#VALUE!</v>
      </c>
      <c r="D28" s="56" t="e">
        <f>Table1[[#This Row],[Quantity]]</f>
        <v>#VALUE!</v>
      </c>
      <c r="E28" s="56" t="e">
        <f>Table1[[#This Row],[Units]]</f>
        <v>#VALUE!</v>
      </c>
      <c r="F28" s="58" t="e">
        <f>Table1[[#This Row],[Engineer''s Estimate (EE)]]</f>
        <v>#VALUE!</v>
      </c>
      <c r="G28" s="59" t="e">
        <f>'CMGC Cost Estimate'!$D28*'CMGC Cost Estimate'!$F28</f>
        <v>#VALUE!</v>
      </c>
      <c r="H28" s="60" t="e">
        <f>'CMGC Cost Estimate'!$G28/G$500</f>
        <v>#VALUE!</v>
      </c>
      <c r="I28" s="58" t="e">
        <f>Table1[[#This Row],[Low Bidder 
or CM/GC]]</f>
        <v>#VALUE!</v>
      </c>
      <c r="J28" s="59" t="e">
        <f>'CMGC Cost Estimate'!$I28*'CMGC Cost Estimate'!$D28</f>
        <v>#VALUE!</v>
      </c>
      <c r="K28" s="61" t="e">
        <f>'CMGC Cost Estimate'!$J28/J$500</f>
        <v>#VALUE!</v>
      </c>
      <c r="L28" s="58" t="e">
        <f>TRIMMEAN(Table1[[#This Row],[Low Bidder 
or CM/GC]:[Bidder 23]],2/COUNT(Table1[[#This Row],[Low Bidder 
or CM/GC]:[Bidder 23]]))</f>
        <v>#VALUE!</v>
      </c>
      <c r="M28" s="59" t="e">
        <f>IF('CMGC Cost Estimate'!$D28=0,0,'CMGC Cost Estimate'!$D28*'CMGC Cost Estimate'!$L28)</f>
        <v>#VALUE!</v>
      </c>
      <c r="N28" s="60" t="e">
        <f>'CMGC Cost Estimate'!$M28/M$500</f>
        <v>#VALUE!</v>
      </c>
      <c r="O28" s="80" t="e">
        <f>MIN(Table1[[#This Row],[Low Bidder 
or CM/GC]:[Bidder 23]])*D28</f>
        <v>#VALUE!</v>
      </c>
      <c r="P28" s="66" t="e">
        <f>Table24[[#This Row],[CM/GC
Amount]]</f>
        <v>#VALUE!</v>
      </c>
      <c r="Q28" s="81" t="e">
        <f>MAX(Table1[[#This Row],[Low Bidder 
or CM/GC]:[Bidder 23]])*D28</f>
        <v>#VALUE!</v>
      </c>
      <c r="R28" s="38" t="e">
        <f>('CMGC Cost Estimate'!$J28-'CMGC Cost Estimate'!$G28)/'CMGC Cost Estimate'!$G28</f>
        <v>#VALUE!</v>
      </c>
      <c r="S28" s="39" t="e">
        <f>('CMGC Cost Estimate'!$J28-'CMGC Cost Estimate'!$M28)/'CMGC Cost Estimate'!$M28</f>
        <v>#VALUE!</v>
      </c>
      <c r="T28" s="37" t="e">
        <f>'CMGC Cost Estimate'!$J28-'CMGC Cost Estimate'!$G28</f>
        <v>#VALUE!</v>
      </c>
      <c r="U28" s="29" t="e">
        <f>RANK('CMGC Cost Estimate'!$J28,'CMGC Cost Estimate'!$J$3:$J$499)</f>
        <v>#VALUE!</v>
      </c>
      <c r="V28" s="40" t="e">
        <f>LARGE('CMGC Cost Estimate'!$J$3:$J$499,COUNT(J$3:'CMGC Cost Estimate'!$J28))+IF(ISNUMBER(V27),V27,0)</f>
        <v>#VALUE!</v>
      </c>
      <c r="W28" s="29" t="e">
        <f>IF(V28/J$500&lt;0.8,COUNT(V$3:V28)+1,1)</f>
        <v>#VALUE!</v>
      </c>
      <c r="X28" s="41" t="e">
        <f>IF('CMGC Cost Estimate'!$U28&lt;=MAX('CMGC Cost Estimate'!$W$3:$W$499),"YES","NO")</f>
        <v>#VALUE!</v>
      </c>
      <c r="Y28" s="42" t="e">
        <f>IF(AND('CMGC Cost Estimate'!$X28="YES",OR('CMGC Cost Estimate'!$R28&gt;0.2,'CMGC Cost Estimate'!$R28&lt;-0.2)),"ANALYZE"," ")</f>
        <v>#VALUE!</v>
      </c>
      <c r="Z28" s="73" t="e">
        <f>IF(AND('CMGC Cost Estimate'!$X28="YES",OR('CMGC Cost Estimate'!$S28&gt;0.2,'CMGC Cost Estimate'!$S28&lt;-0.2)),"ANALYZE"," ")</f>
        <v>#VALUE!</v>
      </c>
      <c r="AA28" s="69" t="e">
        <f>RANK('CMGC Cost Estimate'!$G28,'CMGC Cost Estimate'!$G$3:$G$499)</f>
        <v>#VALUE!</v>
      </c>
      <c r="AB28" s="70" t="e">
        <f>LARGE('CMGC Cost Estimate'!$G$3:$G$499,COUNT(G$3:'CMGC Cost Estimate'!$G28))+IF(ISNUMBER(AB27),AB27,0)</f>
        <v>#VALUE!</v>
      </c>
      <c r="AC28" s="71" t="e">
        <f>IF(AB28/G$500&lt;0.8,COUNT(V$3:V28)+1,1)</f>
        <v>#VALUE!</v>
      </c>
      <c r="AD28" s="95" t="e">
        <f>IF('CMGC Cost Estimate'!$AA28&lt;=MAX('CMGC Cost Estimate'!$AC$3:$AC$499),"YES","NO")</f>
        <v>#VALUE!</v>
      </c>
      <c r="AE28" s="96" t="e">
        <f>IF(AND('Standard Cost Estimate'!$AD28="YES",ABS('Standard Cost Estimate'!$R28)&gt;0.2),"ANALYZE"," ")</f>
        <v>#VALUE!</v>
      </c>
      <c r="AF28" s="77"/>
    </row>
    <row r="29" spans="1:32" x14ac:dyDescent="0.35">
      <c r="A29" s="56" t="e">
        <f>Table1[[#This Row],[Item Line Number]]</f>
        <v>#VALUE!</v>
      </c>
      <c r="B29" s="56" t="e">
        <f>Table1[[#This Row],[Item Number]]</f>
        <v>#VALUE!</v>
      </c>
      <c r="C29" s="57" t="e">
        <f>Table1[[#This Row],[Item Description]]</f>
        <v>#VALUE!</v>
      </c>
      <c r="D29" s="56" t="e">
        <f>Table1[[#This Row],[Quantity]]</f>
        <v>#VALUE!</v>
      </c>
      <c r="E29" s="56" t="e">
        <f>Table1[[#This Row],[Units]]</f>
        <v>#VALUE!</v>
      </c>
      <c r="F29" s="58" t="e">
        <f>Table1[[#This Row],[Engineer''s Estimate (EE)]]</f>
        <v>#VALUE!</v>
      </c>
      <c r="G29" s="59" t="e">
        <f>'CMGC Cost Estimate'!$D29*'CMGC Cost Estimate'!$F29</f>
        <v>#VALUE!</v>
      </c>
      <c r="H29" s="60" t="e">
        <f>'CMGC Cost Estimate'!$G29/G$500</f>
        <v>#VALUE!</v>
      </c>
      <c r="I29" s="58" t="e">
        <f>Table1[[#This Row],[Low Bidder 
or CM/GC]]</f>
        <v>#VALUE!</v>
      </c>
      <c r="J29" s="59" t="e">
        <f>'CMGC Cost Estimate'!$I29*'CMGC Cost Estimate'!$D29</f>
        <v>#VALUE!</v>
      </c>
      <c r="K29" s="61" t="e">
        <f>'CMGC Cost Estimate'!$J29/J$500</f>
        <v>#VALUE!</v>
      </c>
      <c r="L29" s="58" t="e">
        <f>TRIMMEAN(Table1[[#This Row],[Low Bidder 
or CM/GC]:[Bidder 23]],2/COUNT(Table1[[#This Row],[Low Bidder 
or CM/GC]:[Bidder 23]]))</f>
        <v>#VALUE!</v>
      </c>
      <c r="M29" s="59" t="e">
        <f>IF('CMGC Cost Estimate'!$D29=0,0,'CMGC Cost Estimate'!$D29*'CMGC Cost Estimate'!$L29)</f>
        <v>#VALUE!</v>
      </c>
      <c r="N29" s="60" t="e">
        <f>'CMGC Cost Estimate'!$M29/M$500</f>
        <v>#VALUE!</v>
      </c>
      <c r="O29" s="80" t="e">
        <f>MIN(Table1[[#This Row],[Low Bidder 
or CM/GC]:[Bidder 23]])*D29</f>
        <v>#VALUE!</v>
      </c>
      <c r="P29" s="66" t="e">
        <f>Table24[[#This Row],[CM/GC
Amount]]</f>
        <v>#VALUE!</v>
      </c>
      <c r="Q29" s="81" t="e">
        <f>MAX(Table1[[#This Row],[Low Bidder 
or CM/GC]:[Bidder 23]])*D29</f>
        <v>#VALUE!</v>
      </c>
      <c r="R29" s="38" t="e">
        <f>('CMGC Cost Estimate'!$J29-'CMGC Cost Estimate'!$G29)/'CMGC Cost Estimate'!$G29</f>
        <v>#VALUE!</v>
      </c>
      <c r="S29" s="39" t="e">
        <f>('CMGC Cost Estimate'!$J29-'CMGC Cost Estimate'!$M29)/'CMGC Cost Estimate'!$M29</f>
        <v>#VALUE!</v>
      </c>
      <c r="T29" s="37" t="e">
        <f>'CMGC Cost Estimate'!$J29-'CMGC Cost Estimate'!$G29</f>
        <v>#VALUE!</v>
      </c>
      <c r="U29" s="29" t="e">
        <f>RANK('CMGC Cost Estimate'!$J29,'CMGC Cost Estimate'!$J$3:$J$499)</f>
        <v>#VALUE!</v>
      </c>
      <c r="V29" s="40" t="e">
        <f>LARGE('CMGC Cost Estimate'!$J$3:$J$499,COUNT(J$3:'CMGC Cost Estimate'!$J29))+IF(ISNUMBER(V28),V28,0)</f>
        <v>#VALUE!</v>
      </c>
      <c r="W29" s="29" t="e">
        <f>IF(V29/J$500&lt;0.8,COUNT(V$3:V29)+1,1)</f>
        <v>#VALUE!</v>
      </c>
      <c r="X29" s="41" t="e">
        <f>IF('CMGC Cost Estimate'!$U29&lt;=MAX('CMGC Cost Estimate'!$W$3:$W$499),"YES","NO")</f>
        <v>#VALUE!</v>
      </c>
      <c r="Y29" s="42" t="e">
        <f>IF(AND('CMGC Cost Estimate'!$X29="YES",OR('CMGC Cost Estimate'!$R29&gt;0.2,'CMGC Cost Estimate'!$R29&lt;-0.2)),"ANALYZE"," ")</f>
        <v>#VALUE!</v>
      </c>
      <c r="Z29" s="73" t="e">
        <f>IF(AND('CMGC Cost Estimate'!$X29="YES",OR('CMGC Cost Estimate'!$S29&gt;0.2,'CMGC Cost Estimate'!$S29&lt;-0.2)),"ANALYZE"," ")</f>
        <v>#VALUE!</v>
      </c>
      <c r="AA29" s="69" t="e">
        <f>RANK('CMGC Cost Estimate'!$G29,'CMGC Cost Estimate'!$G$3:$G$499)</f>
        <v>#VALUE!</v>
      </c>
      <c r="AB29" s="70" t="e">
        <f>LARGE('CMGC Cost Estimate'!$G$3:$G$499,COUNT(G$3:'CMGC Cost Estimate'!$G29))+IF(ISNUMBER(AB28),AB28,0)</f>
        <v>#VALUE!</v>
      </c>
      <c r="AC29" s="71" t="e">
        <f>IF(AB29/G$500&lt;0.8,COUNT(V$3:V29)+1,1)</f>
        <v>#VALUE!</v>
      </c>
      <c r="AD29" s="95" t="e">
        <f>IF('CMGC Cost Estimate'!$AA29&lt;=MAX('CMGC Cost Estimate'!$AC$3:$AC$499),"YES","NO")</f>
        <v>#VALUE!</v>
      </c>
      <c r="AE29" s="96" t="e">
        <f>IF(AND('Standard Cost Estimate'!$AD29="YES",ABS('Standard Cost Estimate'!$R29)&gt;0.2),"ANALYZE"," ")</f>
        <v>#VALUE!</v>
      </c>
      <c r="AF29" s="77"/>
    </row>
    <row r="30" spans="1:32" x14ac:dyDescent="0.35">
      <c r="A30" s="56" t="e">
        <f>Table1[[#This Row],[Item Line Number]]</f>
        <v>#VALUE!</v>
      </c>
      <c r="B30" s="56" t="e">
        <f>Table1[[#This Row],[Item Number]]</f>
        <v>#VALUE!</v>
      </c>
      <c r="C30" s="57" t="e">
        <f>Table1[[#This Row],[Item Description]]</f>
        <v>#VALUE!</v>
      </c>
      <c r="D30" s="56" t="e">
        <f>Table1[[#This Row],[Quantity]]</f>
        <v>#VALUE!</v>
      </c>
      <c r="E30" s="56" t="e">
        <f>Table1[[#This Row],[Units]]</f>
        <v>#VALUE!</v>
      </c>
      <c r="F30" s="58" t="e">
        <f>Table1[[#This Row],[Engineer''s Estimate (EE)]]</f>
        <v>#VALUE!</v>
      </c>
      <c r="G30" s="59" t="e">
        <f>'CMGC Cost Estimate'!$D30*'CMGC Cost Estimate'!$F30</f>
        <v>#VALUE!</v>
      </c>
      <c r="H30" s="60" t="e">
        <f>'CMGC Cost Estimate'!$G30/G$500</f>
        <v>#VALUE!</v>
      </c>
      <c r="I30" s="58" t="e">
        <f>Table1[[#This Row],[Low Bidder 
or CM/GC]]</f>
        <v>#VALUE!</v>
      </c>
      <c r="J30" s="59" t="e">
        <f>'CMGC Cost Estimate'!$I30*'CMGC Cost Estimate'!$D30</f>
        <v>#VALUE!</v>
      </c>
      <c r="K30" s="61" t="e">
        <f>'CMGC Cost Estimate'!$J30/J$500</f>
        <v>#VALUE!</v>
      </c>
      <c r="L30" s="58" t="e">
        <f>TRIMMEAN(Table1[[#This Row],[Low Bidder 
or CM/GC]:[Bidder 23]],2/COUNT(Table1[[#This Row],[Low Bidder 
or CM/GC]:[Bidder 23]]))</f>
        <v>#VALUE!</v>
      </c>
      <c r="M30" s="59" t="e">
        <f>IF('CMGC Cost Estimate'!$D30=0,0,'CMGC Cost Estimate'!$D30*'CMGC Cost Estimate'!$L30)</f>
        <v>#VALUE!</v>
      </c>
      <c r="N30" s="60" t="e">
        <f>'CMGC Cost Estimate'!$M30/M$500</f>
        <v>#VALUE!</v>
      </c>
      <c r="O30" s="80" t="e">
        <f>MIN(Table1[[#This Row],[Low Bidder 
or CM/GC]:[Bidder 23]])*D30</f>
        <v>#VALUE!</v>
      </c>
      <c r="P30" s="66" t="e">
        <f>Table24[[#This Row],[CM/GC
Amount]]</f>
        <v>#VALUE!</v>
      </c>
      <c r="Q30" s="81" t="e">
        <f>MAX(Table1[[#This Row],[Low Bidder 
or CM/GC]:[Bidder 23]])*D30</f>
        <v>#VALUE!</v>
      </c>
      <c r="R30" s="38" t="e">
        <f>('CMGC Cost Estimate'!$J30-'CMGC Cost Estimate'!$G30)/'CMGC Cost Estimate'!$G30</f>
        <v>#VALUE!</v>
      </c>
      <c r="S30" s="39" t="e">
        <f>('CMGC Cost Estimate'!$J30-'CMGC Cost Estimate'!$M30)/'CMGC Cost Estimate'!$M30</f>
        <v>#VALUE!</v>
      </c>
      <c r="T30" s="37" t="e">
        <f>'CMGC Cost Estimate'!$J30-'CMGC Cost Estimate'!$G30</f>
        <v>#VALUE!</v>
      </c>
      <c r="U30" s="29" t="e">
        <f>RANK('CMGC Cost Estimate'!$J30,'CMGC Cost Estimate'!$J$3:$J$499)</f>
        <v>#VALUE!</v>
      </c>
      <c r="V30" s="40" t="e">
        <f>LARGE('CMGC Cost Estimate'!$J$3:$J$499,COUNT(J$3:'CMGC Cost Estimate'!$J30))+IF(ISNUMBER(V29),V29,0)</f>
        <v>#VALUE!</v>
      </c>
      <c r="W30" s="29" t="e">
        <f>IF(V30/J$500&lt;0.8,COUNT(V$3:V30)+1,1)</f>
        <v>#VALUE!</v>
      </c>
      <c r="X30" s="41" t="e">
        <f>IF('CMGC Cost Estimate'!$U30&lt;=MAX('CMGC Cost Estimate'!$W$3:$W$499),"YES","NO")</f>
        <v>#VALUE!</v>
      </c>
      <c r="Y30" s="42" t="e">
        <f>IF(AND('CMGC Cost Estimate'!$X30="YES",OR('CMGC Cost Estimate'!$R30&gt;0.2,'CMGC Cost Estimate'!$R30&lt;-0.2)),"ANALYZE"," ")</f>
        <v>#VALUE!</v>
      </c>
      <c r="Z30" s="73" t="e">
        <f>IF(AND('CMGC Cost Estimate'!$X30="YES",OR('CMGC Cost Estimate'!$S30&gt;0.2,'CMGC Cost Estimate'!$S30&lt;-0.2)),"ANALYZE"," ")</f>
        <v>#VALUE!</v>
      </c>
      <c r="AA30" s="69" t="e">
        <f>RANK('CMGC Cost Estimate'!$G30,'CMGC Cost Estimate'!$G$3:$G$499)</f>
        <v>#VALUE!</v>
      </c>
      <c r="AB30" s="70" t="e">
        <f>LARGE('CMGC Cost Estimate'!$G$3:$G$499,COUNT(G$3:'CMGC Cost Estimate'!$G30))+IF(ISNUMBER(AB29),AB29,0)</f>
        <v>#VALUE!</v>
      </c>
      <c r="AC30" s="71" t="e">
        <f>IF(AB30/G$500&lt;0.8,COUNT(V$3:V30)+1,1)</f>
        <v>#VALUE!</v>
      </c>
      <c r="AD30" s="95" t="e">
        <f>IF('CMGC Cost Estimate'!$AA30&lt;=MAX('CMGC Cost Estimate'!$AC$3:$AC$499),"YES","NO")</f>
        <v>#VALUE!</v>
      </c>
      <c r="AE30" s="96" t="e">
        <f>IF(AND('Standard Cost Estimate'!$AD30="YES",ABS('Standard Cost Estimate'!$R30)&gt;0.2),"ANALYZE"," ")</f>
        <v>#VALUE!</v>
      </c>
      <c r="AF30" s="77"/>
    </row>
    <row r="31" spans="1:32" x14ac:dyDescent="0.35">
      <c r="A31" s="56" t="e">
        <f>Table1[[#This Row],[Item Line Number]]</f>
        <v>#VALUE!</v>
      </c>
      <c r="B31" s="56" t="e">
        <f>Table1[[#This Row],[Item Number]]</f>
        <v>#VALUE!</v>
      </c>
      <c r="C31" s="57" t="e">
        <f>Table1[[#This Row],[Item Description]]</f>
        <v>#VALUE!</v>
      </c>
      <c r="D31" s="56" t="e">
        <f>Table1[[#This Row],[Quantity]]</f>
        <v>#VALUE!</v>
      </c>
      <c r="E31" s="56" t="e">
        <f>Table1[[#This Row],[Units]]</f>
        <v>#VALUE!</v>
      </c>
      <c r="F31" s="58" t="e">
        <f>Table1[[#This Row],[Engineer''s Estimate (EE)]]</f>
        <v>#VALUE!</v>
      </c>
      <c r="G31" s="59" t="e">
        <f>'CMGC Cost Estimate'!$D31*'CMGC Cost Estimate'!$F31</f>
        <v>#VALUE!</v>
      </c>
      <c r="H31" s="60" t="e">
        <f>'CMGC Cost Estimate'!$G31/G$500</f>
        <v>#VALUE!</v>
      </c>
      <c r="I31" s="58" t="e">
        <f>Table1[[#This Row],[Low Bidder 
or CM/GC]]</f>
        <v>#VALUE!</v>
      </c>
      <c r="J31" s="59" t="e">
        <f>'CMGC Cost Estimate'!$I31*'CMGC Cost Estimate'!$D31</f>
        <v>#VALUE!</v>
      </c>
      <c r="K31" s="61" t="e">
        <f>'CMGC Cost Estimate'!$J31/J$500</f>
        <v>#VALUE!</v>
      </c>
      <c r="L31" s="58" t="e">
        <f>TRIMMEAN(Table1[[#This Row],[Low Bidder 
or CM/GC]:[Bidder 23]],2/COUNT(Table1[[#This Row],[Low Bidder 
or CM/GC]:[Bidder 23]]))</f>
        <v>#VALUE!</v>
      </c>
      <c r="M31" s="59" t="e">
        <f>IF('CMGC Cost Estimate'!$D31=0,0,'CMGC Cost Estimate'!$D31*'CMGC Cost Estimate'!$L31)</f>
        <v>#VALUE!</v>
      </c>
      <c r="N31" s="60" t="e">
        <f>'CMGC Cost Estimate'!$M31/M$500</f>
        <v>#VALUE!</v>
      </c>
      <c r="O31" s="80" t="e">
        <f>MIN(Table1[[#This Row],[Low Bidder 
or CM/GC]:[Bidder 23]])*D31</f>
        <v>#VALUE!</v>
      </c>
      <c r="P31" s="66" t="e">
        <f>Table24[[#This Row],[CM/GC
Amount]]</f>
        <v>#VALUE!</v>
      </c>
      <c r="Q31" s="81" t="e">
        <f>MAX(Table1[[#This Row],[Low Bidder 
or CM/GC]:[Bidder 23]])*D31</f>
        <v>#VALUE!</v>
      </c>
      <c r="R31" s="38" t="e">
        <f>('CMGC Cost Estimate'!$J31-'CMGC Cost Estimate'!$G31)/'CMGC Cost Estimate'!$G31</f>
        <v>#VALUE!</v>
      </c>
      <c r="S31" s="39" t="e">
        <f>('CMGC Cost Estimate'!$J31-'CMGC Cost Estimate'!$M31)/'CMGC Cost Estimate'!$M31</f>
        <v>#VALUE!</v>
      </c>
      <c r="T31" s="37" t="e">
        <f>'CMGC Cost Estimate'!$J31-'CMGC Cost Estimate'!$G31</f>
        <v>#VALUE!</v>
      </c>
      <c r="U31" s="29" t="e">
        <f>RANK('CMGC Cost Estimate'!$J31,'CMGC Cost Estimate'!$J$3:$J$499)</f>
        <v>#VALUE!</v>
      </c>
      <c r="V31" s="40" t="e">
        <f>LARGE('CMGC Cost Estimate'!$J$3:$J$499,COUNT(J$3:'CMGC Cost Estimate'!$J31))+IF(ISNUMBER(V30),V30,0)</f>
        <v>#VALUE!</v>
      </c>
      <c r="W31" s="29" t="e">
        <f>IF(V31/J$500&lt;0.8,COUNT(V$3:V31)+1,1)</f>
        <v>#VALUE!</v>
      </c>
      <c r="X31" s="41" t="e">
        <f>IF('CMGC Cost Estimate'!$U31&lt;=MAX('CMGC Cost Estimate'!$W$3:$W$499),"YES","NO")</f>
        <v>#VALUE!</v>
      </c>
      <c r="Y31" s="42" t="e">
        <f>IF(AND('CMGC Cost Estimate'!$X31="YES",OR('CMGC Cost Estimate'!$R31&gt;0.2,'CMGC Cost Estimate'!$R31&lt;-0.2)),"ANALYZE"," ")</f>
        <v>#VALUE!</v>
      </c>
      <c r="Z31" s="73" t="e">
        <f>IF(AND('CMGC Cost Estimate'!$X31="YES",OR('CMGC Cost Estimate'!$S31&gt;0.2,'CMGC Cost Estimate'!$S31&lt;-0.2)),"ANALYZE"," ")</f>
        <v>#VALUE!</v>
      </c>
      <c r="AA31" s="69" t="e">
        <f>RANK('CMGC Cost Estimate'!$G31,'CMGC Cost Estimate'!$G$3:$G$499)</f>
        <v>#VALUE!</v>
      </c>
      <c r="AB31" s="70" t="e">
        <f>LARGE('CMGC Cost Estimate'!$G$3:$G$499,COUNT(G$3:'CMGC Cost Estimate'!$G31))+IF(ISNUMBER(AB30),AB30,0)</f>
        <v>#VALUE!</v>
      </c>
      <c r="AC31" s="71" t="e">
        <f>IF(AB31/G$500&lt;0.8,COUNT(V$3:V31)+1,1)</f>
        <v>#VALUE!</v>
      </c>
      <c r="AD31" s="95" t="e">
        <f>IF('CMGC Cost Estimate'!$AA31&lt;=MAX('CMGC Cost Estimate'!$AC$3:$AC$499),"YES","NO")</f>
        <v>#VALUE!</v>
      </c>
      <c r="AE31" s="96" t="e">
        <f>IF(AND('Standard Cost Estimate'!$AD31="YES",ABS('Standard Cost Estimate'!$R31)&gt;0.2),"ANALYZE"," ")</f>
        <v>#VALUE!</v>
      </c>
      <c r="AF31" s="77"/>
    </row>
    <row r="32" spans="1:32" x14ac:dyDescent="0.35">
      <c r="A32" s="56" t="e">
        <f>Table1[[#This Row],[Item Line Number]]</f>
        <v>#VALUE!</v>
      </c>
      <c r="B32" s="56" t="e">
        <f>Table1[[#This Row],[Item Number]]</f>
        <v>#VALUE!</v>
      </c>
      <c r="C32" s="57" t="e">
        <f>Table1[[#This Row],[Item Description]]</f>
        <v>#VALUE!</v>
      </c>
      <c r="D32" s="56" t="e">
        <f>Table1[[#This Row],[Quantity]]</f>
        <v>#VALUE!</v>
      </c>
      <c r="E32" s="56" t="e">
        <f>Table1[[#This Row],[Units]]</f>
        <v>#VALUE!</v>
      </c>
      <c r="F32" s="58" t="e">
        <f>Table1[[#This Row],[Engineer''s Estimate (EE)]]</f>
        <v>#VALUE!</v>
      </c>
      <c r="G32" s="59" t="e">
        <f>'CMGC Cost Estimate'!$D32*'CMGC Cost Estimate'!$F32</f>
        <v>#VALUE!</v>
      </c>
      <c r="H32" s="60" t="e">
        <f>'CMGC Cost Estimate'!$G32/G$500</f>
        <v>#VALUE!</v>
      </c>
      <c r="I32" s="58" t="e">
        <f>Table1[[#This Row],[Low Bidder 
or CM/GC]]</f>
        <v>#VALUE!</v>
      </c>
      <c r="J32" s="59" t="e">
        <f>'CMGC Cost Estimate'!$I32*'CMGC Cost Estimate'!$D32</f>
        <v>#VALUE!</v>
      </c>
      <c r="K32" s="61" t="e">
        <f>'CMGC Cost Estimate'!$J32/J$500</f>
        <v>#VALUE!</v>
      </c>
      <c r="L32" s="58" t="e">
        <f>TRIMMEAN(Table1[[#This Row],[Low Bidder 
or CM/GC]:[Bidder 23]],2/COUNT(Table1[[#This Row],[Low Bidder 
or CM/GC]:[Bidder 23]]))</f>
        <v>#VALUE!</v>
      </c>
      <c r="M32" s="59" t="e">
        <f>IF('CMGC Cost Estimate'!$D32=0,0,'CMGC Cost Estimate'!$D32*'CMGC Cost Estimate'!$L32)</f>
        <v>#VALUE!</v>
      </c>
      <c r="N32" s="60" t="e">
        <f>'CMGC Cost Estimate'!$M32/M$500</f>
        <v>#VALUE!</v>
      </c>
      <c r="O32" s="80" t="e">
        <f>MIN(Table1[[#This Row],[Low Bidder 
or CM/GC]:[Bidder 23]])*D32</f>
        <v>#VALUE!</v>
      </c>
      <c r="P32" s="66" t="e">
        <f>Table24[[#This Row],[CM/GC
Amount]]</f>
        <v>#VALUE!</v>
      </c>
      <c r="Q32" s="81" t="e">
        <f>MAX(Table1[[#This Row],[Low Bidder 
or CM/GC]:[Bidder 23]])*D32</f>
        <v>#VALUE!</v>
      </c>
      <c r="R32" s="38" t="e">
        <f>('CMGC Cost Estimate'!$J32-'CMGC Cost Estimate'!$G32)/'CMGC Cost Estimate'!$G32</f>
        <v>#VALUE!</v>
      </c>
      <c r="S32" s="39" t="e">
        <f>('CMGC Cost Estimate'!$J32-'CMGC Cost Estimate'!$M32)/'CMGC Cost Estimate'!$M32</f>
        <v>#VALUE!</v>
      </c>
      <c r="T32" s="37" t="e">
        <f>'CMGC Cost Estimate'!$J32-'CMGC Cost Estimate'!$G32</f>
        <v>#VALUE!</v>
      </c>
      <c r="U32" s="29" t="e">
        <f>RANK('CMGC Cost Estimate'!$J32,'CMGC Cost Estimate'!$J$3:$J$499)</f>
        <v>#VALUE!</v>
      </c>
      <c r="V32" s="40" t="e">
        <f>LARGE('CMGC Cost Estimate'!$J$3:$J$499,COUNT(J$3:'CMGC Cost Estimate'!$J32))+IF(ISNUMBER(V31),V31,0)</f>
        <v>#VALUE!</v>
      </c>
      <c r="W32" s="29" t="e">
        <f>IF(V32/J$500&lt;0.8,COUNT(V$3:V32)+1,1)</f>
        <v>#VALUE!</v>
      </c>
      <c r="X32" s="41" t="e">
        <f>IF('CMGC Cost Estimate'!$U32&lt;=MAX('CMGC Cost Estimate'!$W$3:$W$499),"YES","NO")</f>
        <v>#VALUE!</v>
      </c>
      <c r="Y32" s="42" t="e">
        <f>IF(AND('CMGC Cost Estimate'!$X32="YES",OR('CMGC Cost Estimate'!$R32&gt;0.2,'CMGC Cost Estimate'!$R32&lt;-0.2)),"ANALYZE"," ")</f>
        <v>#VALUE!</v>
      </c>
      <c r="Z32" s="73" t="e">
        <f>IF(AND('CMGC Cost Estimate'!$X32="YES",OR('CMGC Cost Estimate'!$S32&gt;0.2,'CMGC Cost Estimate'!$S32&lt;-0.2)),"ANALYZE"," ")</f>
        <v>#VALUE!</v>
      </c>
      <c r="AA32" s="69" t="e">
        <f>RANK('CMGC Cost Estimate'!$G32,'CMGC Cost Estimate'!$G$3:$G$499)</f>
        <v>#VALUE!</v>
      </c>
      <c r="AB32" s="70" t="e">
        <f>LARGE('CMGC Cost Estimate'!$G$3:$G$499,COUNT(G$3:'CMGC Cost Estimate'!$G32))+IF(ISNUMBER(AB31),AB31,0)</f>
        <v>#VALUE!</v>
      </c>
      <c r="AC32" s="71" t="e">
        <f>IF(AB32/G$500&lt;0.8,COUNT(V$3:V32)+1,1)</f>
        <v>#VALUE!</v>
      </c>
      <c r="AD32" s="95" t="e">
        <f>IF('CMGC Cost Estimate'!$AA32&lt;=MAX('CMGC Cost Estimate'!$AC$3:$AC$499),"YES","NO")</f>
        <v>#VALUE!</v>
      </c>
      <c r="AE32" s="96" t="e">
        <f>IF(AND('Standard Cost Estimate'!$AD32="YES",ABS('Standard Cost Estimate'!$R32)&gt;0.2),"ANALYZE"," ")</f>
        <v>#VALUE!</v>
      </c>
      <c r="AF32" s="77"/>
    </row>
    <row r="33" spans="1:32" x14ac:dyDescent="0.35">
      <c r="A33" s="56" t="e">
        <f>Table1[[#This Row],[Item Line Number]]</f>
        <v>#VALUE!</v>
      </c>
      <c r="B33" s="56" t="e">
        <f>Table1[[#This Row],[Item Number]]</f>
        <v>#VALUE!</v>
      </c>
      <c r="C33" s="57" t="e">
        <f>Table1[[#This Row],[Item Description]]</f>
        <v>#VALUE!</v>
      </c>
      <c r="D33" s="56" t="e">
        <f>Table1[[#This Row],[Quantity]]</f>
        <v>#VALUE!</v>
      </c>
      <c r="E33" s="56" t="e">
        <f>Table1[[#This Row],[Units]]</f>
        <v>#VALUE!</v>
      </c>
      <c r="F33" s="58" t="e">
        <f>Table1[[#This Row],[Engineer''s Estimate (EE)]]</f>
        <v>#VALUE!</v>
      </c>
      <c r="G33" s="59" t="e">
        <f>'CMGC Cost Estimate'!$D33*'CMGC Cost Estimate'!$F33</f>
        <v>#VALUE!</v>
      </c>
      <c r="H33" s="60" t="e">
        <f>'CMGC Cost Estimate'!$G33/G$500</f>
        <v>#VALUE!</v>
      </c>
      <c r="I33" s="58" t="e">
        <f>Table1[[#This Row],[Low Bidder 
or CM/GC]]</f>
        <v>#VALUE!</v>
      </c>
      <c r="J33" s="59" t="e">
        <f>'CMGC Cost Estimate'!$I33*'CMGC Cost Estimate'!$D33</f>
        <v>#VALUE!</v>
      </c>
      <c r="K33" s="61" t="e">
        <f>'CMGC Cost Estimate'!$J33/J$500</f>
        <v>#VALUE!</v>
      </c>
      <c r="L33" s="58" t="e">
        <f>TRIMMEAN(Table1[[#This Row],[Low Bidder 
or CM/GC]:[Bidder 23]],2/COUNT(Table1[[#This Row],[Low Bidder 
or CM/GC]:[Bidder 23]]))</f>
        <v>#VALUE!</v>
      </c>
      <c r="M33" s="59" t="e">
        <f>IF('CMGC Cost Estimate'!$D33=0,0,'CMGC Cost Estimate'!$D33*'CMGC Cost Estimate'!$L33)</f>
        <v>#VALUE!</v>
      </c>
      <c r="N33" s="60" t="e">
        <f>'CMGC Cost Estimate'!$M33/M$500</f>
        <v>#VALUE!</v>
      </c>
      <c r="O33" s="80" t="e">
        <f>MIN(Table1[[#This Row],[Low Bidder 
or CM/GC]:[Bidder 23]])*D33</f>
        <v>#VALUE!</v>
      </c>
      <c r="P33" s="66" t="e">
        <f>Table24[[#This Row],[CM/GC
Amount]]</f>
        <v>#VALUE!</v>
      </c>
      <c r="Q33" s="81" t="e">
        <f>MAX(Table1[[#This Row],[Low Bidder 
or CM/GC]:[Bidder 23]])*D33</f>
        <v>#VALUE!</v>
      </c>
      <c r="R33" s="38" t="e">
        <f>('CMGC Cost Estimate'!$J33-'CMGC Cost Estimate'!$G33)/'CMGC Cost Estimate'!$G33</f>
        <v>#VALUE!</v>
      </c>
      <c r="S33" s="39" t="e">
        <f>('CMGC Cost Estimate'!$J33-'CMGC Cost Estimate'!$M33)/'CMGC Cost Estimate'!$M33</f>
        <v>#VALUE!</v>
      </c>
      <c r="T33" s="37" t="e">
        <f>'CMGC Cost Estimate'!$J33-'CMGC Cost Estimate'!$G33</f>
        <v>#VALUE!</v>
      </c>
      <c r="U33" s="29" t="e">
        <f>RANK('CMGC Cost Estimate'!$J33,'CMGC Cost Estimate'!$J$3:$J$499)</f>
        <v>#VALUE!</v>
      </c>
      <c r="V33" s="40" t="e">
        <f>LARGE('CMGC Cost Estimate'!$J$3:$J$499,COUNT(J$3:'CMGC Cost Estimate'!$J33))+IF(ISNUMBER(V32),V32,0)</f>
        <v>#VALUE!</v>
      </c>
      <c r="W33" s="29" t="e">
        <f>IF(V33/J$500&lt;0.8,COUNT(V$3:V33)+1,1)</f>
        <v>#VALUE!</v>
      </c>
      <c r="X33" s="41" t="e">
        <f>IF('CMGC Cost Estimate'!$U33&lt;=MAX('CMGC Cost Estimate'!$W$3:$W$499),"YES","NO")</f>
        <v>#VALUE!</v>
      </c>
      <c r="Y33" s="42" t="e">
        <f>IF(AND('CMGC Cost Estimate'!$X33="YES",OR('CMGC Cost Estimate'!$R33&gt;0.2,'CMGC Cost Estimate'!$R33&lt;-0.2)),"ANALYZE"," ")</f>
        <v>#VALUE!</v>
      </c>
      <c r="Z33" s="73" t="e">
        <f>IF(AND('CMGC Cost Estimate'!$X33="YES",OR('CMGC Cost Estimate'!$S33&gt;0.2,'CMGC Cost Estimate'!$S33&lt;-0.2)),"ANALYZE"," ")</f>
        <v>#VALUE!</v>
      </c>
      <c r="AA33" s="69" t="e">
        <f>RANK('CMGC Cost Estimate'!$G33,'CMGC Cost Estimate'!$G$3:$G$499)</f>
        <v>#VALUE!</v>
      </c>
      <c r="AB33" s="70" t="e">
        <f>LARGE('CMGC Cost Estimate'!$G$3:$G$499,COUNT(G$3:'CMGC Cost Estimate'!$G33))+IF(ISNUMBER(AB32),AB32,0)</f>
        <v>#VALUE!</v>
      </c>
      <c r="AC33" s="71" t="e">
        <f>IF(AB33/G$500&lt;0.8,COUNT(V$3:V33)+1,1)</f>
        <v>#VALUE!</v>
      </c>
      <c r="AD33" s="95" t="e">
        <f>IF('CMGC Cost Estimate'!$AA33&lt;=MAX('CMGC Cost Estimate'!$AC$3:$AC$499),"YES","NO")</f>
        <v>#VALUE!</v>
      </c>
      <c r="AE33" s="96" t="e">
        <f>IF(AND('Standard Cost Estimate'!$AD33="YES",ABS('Standard Cost Estimate'!$R33)&gt;0.2),"ANALYZE"," ")</f>
        <v>#VALUE!</v>
      </c>
      <c r="AF33" s="77"/>
    </row>
    <row r="34" spans="1:32" x14ac:dyDescent="0.35">
      <c r="A34" s="56" t="e">
        <f>Table1[[#This Row],[Item Line Number]]</f>
        <v>#VALUE!</v>
      </c>
      <c r="B34" s="56" t="e">
        <f>Table1[[#This Row],[Item Number]]</f>
        <v>#VALUE!</v>
      </c>
      <c r="C34" s="57" t="e">
        <f>Table1[[#This Row],[Item Description]]</f>
        <v>#VALUE!</v>
      </c>
      <c r="D34" s="56" t="e">
        <f>Table1[[#This Row],[Quantity]]</f>
        <v>#VALUE!</v>
      </c>
      <c r="E34" s="56" t="e">
        <f>Table1[[#This Row],[Units]]</f>
        <v>#VALUE!</v>
      </c>
      <c r="F34" s="58" t="e">
        <f>Table1[[#This Row],[Engineer''s Estimate (EE)]]</f>
        <v>#VALUE!</v>
      </c>
      <c r="G34" s="59" t="e">
        <f>'CMGC Cost Estimate'!$D34*'CMGC Cost Estimate'!$F34</f>
        <v>#VALUE!</v>
      </c>
      <c r="H34" s="60" t="e">
        <f>'CMGC Cost Estimate'!$G34/G$500</f>
        <v>#VALUE!</v>
      </c>
      <c r="I34" s="58" t="e">
        <f>Table1[[#This Row],[Low Bidder 
or CM/GC]]</f>
        <v>#VALUE!</v>
      </c>
      <c r="J34" s="59" t="e">
        <f>'CMGC Cost Estimate'!$I34*'CMGC Cost Estimate'!$D34</f>
        <v>#VALUE!</v>
      </c>
      <c r="K34" s="61" t="e">
        <f>'CMGC Cost Estimate'!$J34/J$500</f>
        <v>#VALUE!</v>
      </c>
      <c r="L34" s="58" t="e">
        <f>TRIMMEAN(Table1[[#This Row],[Low Bidder 
or CM/GC]:[Bidder 23]],2/COUNT(Table1[[#This Row],[Low Bidder 
or CM/GC]:[Bidder 23]]))</f>
        <v>#VALUE!</v>
      </c>
      <c r="M34" s="59" t="e">
        <f>IF('CMGC Cost Estimate'!$D34=0,0,'CMGC Cost Estimate'!$D34*'CMGC Cost Estimate'!$L34)</f>
        <v>#VALUE!</v>
      </c>
      <c r="N34" s="60" t="e">
        <f>'CMGC Cost Estimate'!$M34/M$500</f>
        <v>#VALUE!</v>
      </c>
      <c r="O34" s="80" t="e">
        <f>MIN(Table1[[#This Row],[Low Bidder 
or CM/GC]:[Bidder 23]])*D34</f>
        <v>#VALUE!</v>
      </c>
      <c r="P34" s="66" t="e">
        <f>Table24[[#This Row],[CM/GC
Amount]]</f>
        <v>#VALUE!</v>
      </c>
      <c r="Q34" s="81" t="e">
        <f>MAX(Table1[[#This Row],[Low Bidder 
or CM/GC]:[Bidder 23]])*D34</f>
        <v>#VALUE!</v>
      </c>
      <c r="R34" s="38" t="e">
        <f>('CMGC Cost Estimate'!$J34-'CMGC Cost Estimate'!$G34)/'CMGC Cost Estimate'!$G34</f>
        <v>#VALUE!</v>
      </c>
      <c r="S34" s="39" t="e">
        <f>('CMGC Cost Estimate'!$J34-'CMGC Cost Estimate'!$M34)/'CMGC Cost Estimate'!$M34</f>
        <v>#VALUE!</v>
      </c>
      <c r="T34" s="37" t="e">
        <f>'CMGC Cost Estimate'!$J34-'CMGC Cost Estimate'!$G34</f>
        <v>#VALUE!</v>
      </c>
      <c r="U34" s="29" t="e">
        <f>RANK('CMGC Cost Estimate'!$J34,'CMGC Cost Estimate'!$J$3:$J$499)</f>
        <v>#VALUE!</v>
      </c>
      <c r="V34" s="40" t="e">
        <f>LARGE('CMGC Cost Estimate'!$J$3:$J$499,COUNT(J$3:'CMGC Cost Estimate'!$J34))+IF(ISNUMBER(V33),V33,0)</f>
        <v>#VALUE!</v>
      </c>
      <c r="W34" s="29" t="e">
        <f>IF(V34/J$500&lt;0.8,COUNT(V$3:V34)+1,1)</f>
        <v>#VALUE!</v>
      </c>
      <c r="X34" s="41" t="e">
        <f>IF('CMGC Cost Estimate'!$U34&lt;=MAX('CMGC Cost Estimate'!$W$3:$W$499),"YES","NO")</f>
        <v>#VALUE!</v>
      </c>
      <c r="Y34" s="42" t="e">
        <f>IF(AND('CMGC Cost Estimate'!$X34="YES",OR('CMGC Cost Estimate'!$R34&gt;0.2,'CMGC Cost Estimate'!$R34&lt;-0.2)),"ANALYZE"," ")</f>
        <v>#VALUE!</v>
      </c>
      <c r="Z34" s="73" t="e">
        <f>IF(AND('CMGC Cost Estimate'!$X34="YES",OR('CMGC Cost Estimate'!$S34&gt;0.2,'CMGC Cost Estimate'!$S34&lt;-0.2)),"ANALYZE"," ")</f>
        <v>#VALUE!</v>
      </c>
      <c r="AA34" s="69" t="e">
        <f>RANK('CMGC Cost Estimate'!$G34,'CMGC Cost Estimate'!$G$3:$G$499)</f>
        <v>#VALUE!</v>
      </c>
      <c r="AB34" s="70" t="e">
        <f>LARGE('CMGC Cost Estimate'!$G$3:$G$499,COUNT(G$3:'CMGC Cost Estimate'!$G34))+IF(ISNUMBER(AB33),AB33,0)</f>
        <v>#VALUE!</v>
      </c>
      <c r="AC34" s="71" t="e">
        <f>IF(AB34/G$500&lt;0.8,COUNT(V$3:V34)+1,1)</f>
        <v>#VALUE!</v>
      </c>
      <c r="AD34" s="95" t="e">
        <f>IF('CMGC Cost Estimate'!$AA34&lt;=MAX('CMGC Cost Estimate'!$AC$3:$AC$499),"YES","NO")</f>
        <v>#VALUE!</v>
      </c>
      <c r="AE34" s="96" t="e">
        <f>IF(AND('Standard Cost Estimate'!$AD34="YES",ABS('Standard Cost Estimate'!$R34)&gt;0.2),"ANALYZE"," ")</f>
        <v>#VALUE!</v>
      </c>
      <c r="AF34" s="77"/>
    </row>
    <row r="35" spans="1:32" x14ac:dyDescent="0.35">
      <c r="A35" s="56" t="e">
        <f>Table1[[#This Row],[Item Line Number]]</f>
        <v>#VALUE!</v>
      </c>
      <c r="B35" s="56" t="e">
        <f>Table1[[#This Row],[Item Number]]</f>
        <v>#VALUE!</v>
      </c>
      <c r="C35" s="57" t="e">
        <f>Table1[[#This Row],[Item Description]]</f>
        <v>#VALUE!</v>
      </c>
      <c r="D35" s="56" t="e">
        <f>Table1[[#This Row],[Quantity]]</f>
        <v>#VALUE!</v>
      </c>
      <c r="E35" s="56" t="e">
        <f>Table1[[#This Row],[Units]]</f>
        <v>#VALUE!</v>
      </c>
      <c r="F35" s="58" t="e">
        <f>Table1[[#This Row],[Engineer''s Estimate (EE)]]</f>
        <v>#VALUE!</v>
      </c>
      <c r="G35" s="59" t="e">
        <f>'CMGC Cost Estimate'!$D35*'CMGC Cost Estimate'!$F35</f>
        <v>#VALUE!</v>
      </c>
      <c r="H35" s="60" t="e">
        <f>'CMGC Cost Estimate'!$G35/G$500</f>
        <v>#VALUE!</v>
      </c>
      <c r="I35" s="58" t="e">
        <f>Table1[[#This Row],[Low Bidder 
or CM/GC]]</f>
        <v>#VALUE!</v>
      </c>
      <c r="J35" s="59" t="e">
        <f>'CMGC Cost Estimate'!$I35*'CMGC Cost Estimate'!$D35</f>
        <v>#VALUE!</v>
      </c>
      <c r="K35" s="61" t="e">
        <f>'CMGC Cost Estimate'!$J35/J$500</f>
        <v>#VALUE!</v>
      </c>
      <c r="L35" s="58" t="e">
        <f>TRIMMEAN(Table1[[#This Row],[Low Bidder 
or CM/GC]:[Bidder 23]],2/COUNT(Table1[[#This Row],[Low Bidder 
or CM/GC]:[Bidder 23]]))</f>
        <v>#VALUE!</v>
      </c>
      <c r="M35" s="59" t="e">
        <f>IF('CMGC Cost Estimate'!$D35=0,0,'CMGC Cost Estimate'!$D35*'CMGC Cost Estimate'!$L35)</f>
        <v>#VALUE!</v>
      </c>
      <c r="N35" s="60" t="e">
        <f>'CMGC Cost Estimate'!$M35/M$500</f>
        <v>#VALUE!</v>
      </c>
      <c r="O35" s="80" t="e">
        <f>MIN(Table1[[#This Row],[Low Bidder 
or CM/GC]:[Bidder 23]])*D35</f>
        <v>#VALUE!</v>
      </c>
      <c r="P35" s="66" t="e">
        <f>Table24[[#This Row],[CM/GC
Amount]]</f>
        <v>#VALUE!</v>
      </c>
      <c r="Q35" s="81" t="e">
        <f>MAX(Table1[[#This Row],[Low Bidder 
or CM/GC]:[Bidder 23]])*D35</f>
        <v>#VALUE!</v>
      </c>
      <c r="R35" s="38" t="e">
        <f>('CMGC Cost Estimate'!$J35-'CMGC Cost Estimate'!$G35)/'CMGC Cost Estimate'!$G35</f>
        <v>#VALUE!</v>
      </c>
      <c r="S35" s="39" t="e">
        <f>('CMGC Cost Estimate'!$J35-'CMGC Cost Estimate'!$M35)/'CMGC Cost Estimate'!$M35</f>
        <v>#VALUE!</v>
      </c>
      <c r="T35" s="37" t="e">
        <f>'CMGC Cost Estimate'!$J35-'CMGC Cost Estimate'!$G35</f>
        <v>#VALUE!</v>
      </c>
      <c r="U35" s="29" t="e">
        <f>RANK('CMGC Cost Estimate'!$J35,'CMGC Cost Estimate'!$J$3:$J$499)</f>
        <v>#VALUE!</v>
      </c>
      <c r="V35" s="40" t="e">
        <f>LARGE('CMGC Cost Estimate'!$J$3:$J$499,COUNT(J$3:'CMGC Cost Estimate'!$J35))+IF(ISNUMBER(V34),V34,0)</f>
        <v>#VALUE!</v>
      </c>
      <c r="W35" s="29" t="e">
        <f>IF(V35/J$500&lt;0.8,COUNT(V$3:V35)+1,1)</f>
        <v>#VALUE!</v>
      </c>
      <c r="X35" s="41" t="e">
        <f>IF('CMGC Cost Estimate'!$U35&lt;=MAX('CMGC Cost Estimate'!$W$3:$W$499),"YES","NO")</f>
        <v>#VALUE!</v>
      </c>
      <c r="Y35" s="42" t="e">
        <f>IF(AND('CMGC Cost Estimate'!$X35="YES",OR('CMGC Cost Estimate'!$R35&gt;0.2,'CMGC Cost Estimate'!$R35&lt;-0.2)),"ANALYZE"," ")</f>
        <v>#VALUE!</v>
      </c>
      <c r="Z35" s="73" t="e">
        <f>IF(AND('CMGC Cost Estimate'!$X35="YES",OR('CMGC Cost Estimate'!$S35&gt;0.2,'CMGC Cost Estimate'!$S35&lt;-0.2)),"ANALYZE"," ")</f>
        <v>#VALUE!</v>
      </c>
      <c r="AA35" s="69" t="e">
        <f>RANK('CMGC Cost Estimate'!$G35,'CMGC Cost Estimate'!$G$3:$G$499)</f>
        <v>#VALUE!</v>
      </c>
      <c r="AB35" s="70" t="e">
        <f>LARGE('CMGC Cost Estimate'!$G$3:$G$499,COUNT(G$3:'CMGC Cost Estimate'!$G35))+IF(ISNUMBER(AB34),AB34,0)</f>
        <v>#VALUE!</v>
      </c>
      <c r="AC35" s="71" t="e">
        <f>IF(AB35/G$500&lt;0.8,COUNT(V$3:V35)+1,1)</f>
        <v>#VALUE!</v>
      </c>
      <c r="AD35" s="95" t="e">
        <f>IF('CMGC Cost Estimate'!$AA35&lt;=MAX('CMGC Cost Estimate'!$AC$3:$AC$499),"YES","NO")</f>
        <v>#VALUE!</v>
      </c>
      <c r="AE35" s="96" t="e">
        <f>IF(AND('Standard Cost Estimate'!$AD35="YES",ABS('Standard Cost Estimate'!$R35)&gt;0.2),"ANALYZE"," ")</f>
        <v>#VALUE!</v>
      </c>
      <c r="AF35" s="77"/>
    </row>
    <row r="36" spans="1:32" x14ac:dyDescent="0.35">
      <c r="A36" s="56" t="e">
        <f>Table1[[#This Row],[Item Line Number]]</f>
        <v>#VALUE!</v>
      </c>
      <c r="B36" s="56" t="e">
        <f>Table1[[#This Row],[Item Number]]</f>
        <v>#VALUE!</v>
      </c>
      <c r="C36" s="57" t="e">
        <f>Table1[[#This Row],[Item Description]]</f>
        <v>#VALUE!</v>
      </c>
      <c r="D36" s="56" t="e">
        <f>Table1[[#This Row],[Quantity]]</f>
        <v>#VALUE!</v>
      </c>
      <c r="E36" s="56" t="e">
        <f>Table1[[#This Row],[Units]]</f>
        <v>#VALUE!</v>
      </c>
      <c r="F36" s="58" t="e">
        <f>Table1[[#This Row],[Engineer''s Estimate (EE)]]</f>
        <v>#VALUE!</v>
      </c>
      <c r="G36" s="59" t="e">
        <f>'CMGC Cost Estimate'!$D36*'CMGC Cost Estimate'!$F36</f>
        <v>#VALUE!</v>
      </c>
      <c r="H36" s="60" t="e">
        <f>'CMGC Cost Estimate'!$G36/G$500</f>
        <v>#VALUE!</v>
      </c>
      <c r="I36" s="58" t="e">
        <f>Table1[[#This Row],[Low Bidder 
or CM/GC]]</f>
        <v>#VALUE!</v>
      </c>
      <c r="J36" s="59" t="e">
        <f>'CMGC Cost Estimate'!$I36*'CMGC Cost Estimate'!$D36</f>
        <v>#VALUE!</v>
      </c>
      <c r="K36" s="61" t="e">
        <f>'CMGC Cost Estimate'!$J36/J$500</f>
        <v>#VALUE!</v>
      </c>
      <c r="L36" s="58" t="e">
        <f>TRIMMEAN(Table1[[#This Row],[Low Bidder 
or CM/GC]:[Bidder 23]],2/COUNT(Table1[[#This Row],[Low Bidder 
or CM/GC]:[Bidder 23]]))</f>
        <v>#VALUE!</v>
      </c>
      <c r="M36" s="59" t="e">
        <f>IF('CMGC Cost Estimate'!$D36=0,0,'CMGC Cost Estimate'!$D36*'CMGC Cost Estimate'!$L36)</f>
        <v>#VALUE!</v>
      </c>
      <c r="N36" s="60" t="e">
        <f>'CMGC Cost Estimate'!$M36/M$500</f>
        <v>#VALUE!</v>
      </c>
      <c r="O36" s="80" t="e">
        <f>MIN(Table1[[#This Row],[Low Bidder 
or CM/GC]:[Bidder 23]])*D36</f>
        <v>#VALUE!</v>
      </c>
      <c r="P36" s="66" t="e">
        <f>Table24[[#This Row],[CM/GC
Amount]]</f>
        <v>#VALUE!</v>
      </c>
      <c r="Q36" s="81" t="e">
        <f>MAX(Table1[[#This Row],[Low Bidder 
or CM/GC]:[Bidder 23]])*D36</f>
        <v>#VALUE!</v>
      </c>
      <c r="R36" s="38" t="e">
        <f>('CMGC Cost Estimate'!$J36-'CMGC Cost Estimate'!$G36)/'CMGC Cost Estimate'!$G36</f>
        <v>#VALUE!</v>
      </c>
      <c r="S36" s="39" t="e">
        <f>('CMGC Cost Estimate'!$J36-'CMGC Cost Estimate'!$M36)/'CMGC Cost Estimate'!$M36</f>
        <v>#VALUE!</v>
      </c>
      <c r="T36" s="37" t="e">
        <f>'CMGC Cost Estimate'!$J36-'CMGC Cost Estimate'!$G36</f>
        <v>#VALUE!</v>
      </c>
      <c r="U36" s="29" t="e">
        <f>RANK('CMGC Cost Estimate'!$J36,'CMGC Cost Estimate'!$J$3:$J$499)</f>
        <v>#VALUE!</v>
      </c>
      <c r="V36" s="40" t="e">
        <f>LARGE('CMGC Cost Estimate'!$J$3:$J$499,COUNT(J$3:'CMGC Cost Estimate'!$J36))+IF(ISNUMBER(V35),V35,0)</f>
        <v>#VALUE!</v>
      </c>
      <c r="W36" s="29" t="e">
        <f>IF(V36/J$500&lt;0.8,COUNT(V$3:V36)+1,1)</f>
        <v>#VALUE!</v>
      </c>
      <c r="X36" s="41" t="e">
        <f>IF('CMGC Cost Estimate'!$U36&lt;=MAX('CMGC Cost Estimate'!$W$3:$W$499),"YES","NO")</f>
        <v>#VALUE!</v>
      </c>
      <c r="Y36" s="42" t="e">
        <f>IF(AND('CMGC Cost Estimate'!$X36="YES",OR('CMGC Cost Estimate'!$R36&gt;0.2,'CMGC Cost Estimate'!$R36&lt;-0.2)),"ANALYZE"," ")</f>
        <v>#VALUE!</v>
      </c>
      <c r="Z36" s="73" t="e">
        <f>IF(AND('CMGC Cost Estimate'!$X36="YES",OR('CMGC Cost Estimate'!$S36&gt;0.2,'CMGC Cost Estimate'!$S36&lt;-0.2)),"ANALYZE"," ")</f>
        <v>#VALUE!</v>
      </c>
      <c r="AA36" s="69" t="e">
        <f>RANK('CMGC Cost Estimate'!$G36,'CMGC Cost Estimate'!$G$3:$G$499)</f>
        <v>#VALUE!</v>
      </c>
      <c r="AB36" s="70" t="e">
        <f>LARGE('CMGC Cost Estimate'!$G$3:$G$499,COUNT(G$3:'CMGC Cost Estimate'!$G36))+IF(ISNUMBER(AB35),AB35,0)</f>
        <v>#VALUE!</v>
      </c>
      <c r="AC36" s="71" t="e">
        <f>IF(AB36/G$500&lt;0.8,COUNT(V$3:V36)+1,1)</f>
        <v>#VALUE!</v>
      </c>
      <c r="AD36" s="95" t="e">
        <f>IF('CMGC Cost Estimate'!$AA36&lt;=MAX('CMGC Cost Estimate'!$AC$3:$AC$499),"YES","NO")</f>
        <v>#VALUE!</v>
      </c>
      <c r="AE36" s="96" t="e">
        <f>IF(AND('Standard Cost Estimate'!$AD36="YES",ABS('Standard Cost Estimate'!$R36)&gt;0.2),"ANALYZE"," ")</f>
        <v>#VALUE!</v>
      </c>
      <c r="AF36" s="77"/>
    </row>
    <row r="37" spans="1:32" x14ac:dyDescent="0.35">
      <c r="A37" s="56" t="e">
        <f>Table1[[#This Row],[Item Line Number]]</f>
        <v>#VALUE!</v>
      </c>
      <c r="B37" s="56" t="e">
        <f>Table1[[#This Row],[Item Number]]</f>
        <v>#VALUE!</v>
      </c>
      <c r="C37" s="57" t="e">
        <f>Table1[[#This Row],[Item Description]]</f>
        <v>#VALUE!</v>
      </c>
      <c r="D37" s="56" t="e">
        <f>Table1[[#This Row],[Quantity]]</f>
        <v>#VALUE!</v>
      </c>
      <c r="E37" s="56" t="e">
        <f>Table1[[#This Row],[Units]]</f>
        <v>#VALUE!</v>
      </c>
      <c r="F37" s="58" t="e">
        <f>Table1[[#This Row],[Engineer''s Estimate (EE)]]</f>
        <v>#VALUE!</v>
      </c>
      <c r="G37" s="59" t="e">
        <f>'CMGC Cost Estimate'!$D37*'CMGC Cost Estimate'!$F37</f>
        <v>#VALUE!</v>
      </c>
      <c r="H37" s="60" t="e">
        <f>'CMGC Cost Estimate'!$G37/G$500</f>
        <v>#VALUE!</v>
      </c>
      <c r="I37" s="58" t="e">
        <f>Table1[[#This Row],[Low Bidder 
or CM/GC]]</f>
        <v>#VALUE!</v>
      </c>
      <c r="J37" s="59" t="e">
        <f>'CMGC Cost Estimate'!$I37*'CMGC Cost Estimate'!$D37</f>
        <v>#VALUE!</v>
      </c>
      <c r="K37" s="61" t="e">
        <f>'CMGC Cost Estimate'!$J37/J$500</f>
        <v>#VALUE!</v>
      </c>
      <c r="L37" s="58" t="e">
        <f>TRIMMEAN(Table1[[#This Row],[Low Bidder 
or CM/GC]:[Bidder 23]],2/COUNT(Table1[[#This Row],[Low Bidder 
or CM/GC]:[Bidder 23]]))</f>
        <v>#VALUE!</v>
      </c>
      <c r="M37" s="59" t="e">
        <f>IF('CMGC Cost Estimate'!$D37=0,0,'CMGC Cost Estimate'!$D37*'CMGC Cost Estimate'!$L37)</f>
        <v>#VALUE!</v>
      </c>
      <c r="N37" s="60" t="e">
        <f>'CMGC Cost Estimate'!$M37/M$500</f>
        <v>#VALUE!</v>
      </c>
      <c r="O37" s="80" t="e">
        <f>MIN(Table1[[#This Row],[Low Bidder 
or CM/GC]:[Bidder 23]])*D37</f>
        <v>#VALUE!</v>
      </c>
      <c r="P37" s="66" t="e">
        <f>Table24[[#This Row],[CM/GC
Amount]]</f>
        <v>#VALUE!</v>
      </c>
      <c r="Q37" s="81" t="e">
        <f>MAX(Table1[[#This Row],[Low Bidder 
or CM/GC]:[Bidder 23]])*D37</f>
        <v>#VALUE!</v>
      </c>
      <c r="R37" s="38" t="e">
        <f>('CMGC Cost Estimate'!$J37-'CMGC Cost Estimate'!$G37)/'CMGC Cost Estimate'!$G37</f>
        <v>#VALUE!</v>
      </c>
      <c r="S37" s="39" t="e">
        <f>('CMGC Cost Estimate'!$J37-'CMGC Cost Estimate'!$M37)/'CMGC Cost Estimate'!$M37</f>
        <v>#VALUE!</v>
      </c>
      <c r="T37" s="37" t="e">
        <f>'CMGC Cost Estimate'!$J37-'CMGC Cost Estimate'!$G37</f>
        <v>#VALUE!</v>
      </c>
      <c r="U37" s="29" t="e">
        <f>RANK('CMGC Cost Estimate'!$J37,'CMGC Cost Estimate'!$J$3:$J$499)</f>
        <v>#VALUE!</v>
      </c>
      <c r="V37" s="40" t="e">
        <f>LARGE('CMGC Cost Estimate'!$J$3:$J$499,COUNT(J$3:'CMGC Cost Estimate'!$J37))+IF(ISNUMBER(V36),V36,0)</f>
        <v>#VALUE!</v>
      </c>
      <c r="W37" s="29" t="e">
        <f>IF(V37/J$500&lt;0.8,COUNT(V$3:V37)+1,1)</f>
        <v>#VALUE!</v>
      </c>
      <c r="X37" s="41" t="e">
        <f>IF('CMGC Cost Estimate'!$U37&lt;=MAX('CMGC Cost Estimate'!$W$3:$W$499),"YES","NO")</f>
        <v>#VALUE!</v>
      </c>
      <c r="Y37" s="42" t="e">
        <f>IF(AND('CMGC Cost Estimate'!$X37="YES",OR('CMGC Cost Estimate'!$R37&gt;0.2,'CMGC Cost Estimate'!$R37&lt;-0.2)),"ANALYZE"," ")</f>
        <v>#VALUE!</v>
      </c>
      <c r="Z37" s="73" t="e">
        <f>IF(AND('CMGC Cost Estimate'!$X37="YES",OR('CMGC Cost Estimate'!$S37&gt;0.2,'CMGC Cost Estimate'!$S37&lt;-0.2)),"ANALYZE"," ")</f>
        <v>#VALUE!</v>
      </c>
      <c r="AA37" s="69" t="e">
        <f>RANK('CMGC Cost Estimate'!$G37,'CMGC Cost Estimate'!$G$3:$G$499)</f>
        <v>#VALUE!</v>
      </c>
      <c r="AB37" s="70" t="e">
        <f>LARGE('CMGC Cost Estimate'!$G$3:$G$499,COUNT(G$3:'CMGC Cost Estimate'!$G37))+IF(ISNUMBER(AB36),AB36,0)</f>
        <v>#VALUE!</v>
      </c>
      <c r="AC37" s="71" t="e">
        <f>IF(AB37/G$500&lt;0.8,COUNT(V$3:V37)+1,1)</f>
        <v>#VALUE!</v>
      </c>
      <c r="AD37" s="95" t="e">
        <f>IF('CMGC Cost Estimate'!$AA37&lt;=MAX('CMGC Cost Estimate'!$AC$3:$AC$499),"YES","NO")</f>
        <v>#VALUE!</v>
      </c>
      <c r="AE37" s="96" t="e">
        <f>IF(AND('Standard Cost Estimate'!$AD37="YES",ABS('Standard Cost Estimate'!$R37)&gt;0.2),"ANALYZE"," ")</f>
        <v>#VALUE!</v>
      </c>
      <c r="AF37" s="77"/>
    </row>
    <row r="38" spans="1:32" x14ac:dyDescent="0.35">
      <c r="A38" s="56" t="e">
        <f>Table1[[#This Row],[Item Line Number]]</f>
        <v>#VALUE!</v>
      </c>
      <c r="B38" s="56" t="e">
        <f>Table1[[#This Row],[Item Number]]</f>
        <v>#VALUE!</v>
      </c>
      <c r="C38" s="57" t="e">
        <f>Table1[[#This Row],[Item Description]]</f>
        <v>#VALUE!</v>
      </c>
      <c r="D38" s="56" t="e">
        <f>Table1[[#This Row],[Quantity]]</f>
        <v>#VALUE!</v>
      </c>
      <c r="E38" s="56" t="e">
        <f>Table1[[#This Row],[Units]]</f>
        <v>#VALUE!</v>
      </c>
      <c r="F38" s="58" t="e">
        <f>Table1[[#This Row],[Engineer''s Estimate (EE)]]</f>
        <v>#VALUE!</v>
      </c>
      <c r="G38" s="59" t="e">
        <f>'CMGC Cost Estimate'!$D38*'CMGC Cost Estimate'!$F38</f>
        <v>#VALUE!</v>
      </c>
      <c r="H38" s="60" t="e">
        <f>'CMGC Cost Estimate'!$G38/G$500</f>
        <v>#VALUE!</v>
      </c>
      <c r="I38" s="58" t="e">
        <f>Table1[[#This Row],[Low Bidder 
or CM/GC]]</f>
        <v>#VALUE!</v>
      </c>
      <c r="J38" s="59" t="e">
        <f>'CMGC Cost Estimate'!$I38*'CMGC Cost Estimate'!$D38</f>
        <v>#VALUE!</v>
      </c>
      <c r="K38" s="61" t="e">
        <f>'CMGC Cost Estimate'!$J38/J$500</f>
        <v>#VALUE!</v>
      </c>
      <c r="L38" s="58" t="e">
        <f>TRIMMEAN(Table1[[#This Row],[Low Bidder 
or CM/GC]:[Bidder 23]],2/COUNT(Table1[[#This Row],[Low Bidder 
or CM/GC]:[Bidder 23]]))</f>
        <v>#VALUE!</v>
      </c>
      <c r="M38" s="59" t="e">
        <f>IF('CMGC Cost Estimate'!$D38=0,0,'CMGC Cost Estimate'!$D38*'CMGC Cost Estimate'!$L38)</f>
        <v>#VALUE!</v>
      </c>
      <c r="N38" s="60" t="e">
        <f>'CMGC Cost Estimate'!$M38/M$500</f>
        <v>#VALUE!</v>
      </c>
      <c r="O38" s="80" t="e">
        <f>MIN(Table1[[#This Row],[Low Bidder 
or CM/GC]:[Bidder 23]])*D38</f>
        <v>#VALUE!</v>
      </c>
      <c r="P38" s="66" t="e">
        <f>Table24[[#This Row],[CM/GC
Amount]]</f>
        <v>#VALUE!</v>
      </c>
      <c r="Q38" s="81" t="e">
        <f>MAX(Table1[[#This Row],[Low Bidder 
or CM/GC]:[Bidder 23]])*D38</f>
        <v>#VALUE!</v>
      </c>
      <c r="R38" s="38" t="e">
        <f>('CMGC Cost Estimate'!$J38-'CMGC Cost Estimate'!$G38)/'CMGC Cost Estimate'!$G38</f>
        <v>#VALUE!</v>
      </c>
      <c r="S38" s="39" t="e">
        <f>('CMGC Cost Estimate'!$J38-'CMGC Cost Estimate'!$M38)/'CMGC Cost Estimate'!$M38</f>
        <v>#VALUE!</v>
      </c>
      <c r="T38" s="37" t="e">
        <f>'CMGC Cost Estimate'!$J38-'CMGC Cost Estimate'!$G38</f>
        <v>#VALUE!</v>
      </c>
      <c r="U38" s="29" t="e">
        <f>RANK('CMGC Cost Estimate'!$J38,'CMGC Cost Estimate'!$J$3:$J$499)</f>
        <v>#VALUE!</v>
      </c>
      <c r="V38" s="40" t="e">
        <f>LARGE('CMGC Cost Estimate'!$J$3:$J$499,COUNT(J$3:'CMGC Cost Estimate'!$J38))+IF(ISNUMBER(V37),V37,0)</f>
        <v>#VALUE!</v>
      </c>
      <c r="W38" s="29" t="e">
        <f>IF(V38/J$500&lt;0.8,COUNT(V$3:V38)+1,1)</f>
        <v>#VALUE!</v>
      </c>
      <c r="X38" s="41" t="e">
        <f>IF('CMGC Cost Estimate'!$U38&lt;=MAX('CMGC Cost Estimate'!$W$3:$W$499),"YES","NO")</f>
        <v>#VALUE!</v>
      </c>
      <c r="Y38" s="42" t="e">
        <f>IF(AND('CMGC Cost Estimate'!$X38="YES",OR('CMGC Cost Estimate'!$R38&gt;0.2,'CMGC Cost Estimate'!$R38&lt;-0.2)),"ANALYZE"," ")</f>
        <v>#VALUE!</v>
      </c>
      <c r="Z38" s="73" t="e">
        <f>IF(AND('CMGC Cost Estimate'!$X38="YES",OR('CMGC Cost Estimate'!$S38&gt;0.2,'CMGC Cost Estimate'!$S38&lt;-0.2)),"ANALYZE"," ")</f>
        <v>#VALUE!</v>
      </c>
      <c r="AA38" s="69" t="e">
        <f>RANK('CMGC Cost Estimate'!$G38,'CMGC Cost Estimate'!$G$3:$G$499)</f>
        <v>#VALUE!</v>
      </c>
      <c r="AB38" s="70" t="e">
        <f>LARGE('CMGC Cost Estimate'!$G$3:$G$499,COUNT(G$3:'CMGC Cost Estimate'!$G38))+IF(ISNUMBER(AB37),AB37,0)</f>
        <v>#VALUE!</v>
      </c>
      <c r="AC38" s="71" t="e">
        <f>IF(AB38/G$500&lt;0.8,COUNT(V$3:V38)+1,1)</f>
        <v>#VALUE!</v>
      </c>
      <c r="AD38" s="95" t="e">
        <f>IF('CMGC Cost Estimate'!$AA38&lt;=MAX('CMGC Cost Estimate'!$AC$3:$AC$499),"YES","NO")</f>
        <v>#VALUE!</v>
      </c>
      <c r="AE38" s="96" t="e">
        <f>IF(AND('Standard Cost Estimate'!$AD38="YES",ABS('Standard Cost Estimate'!$R38)&gt;0.2),"ANALYZE"," ")</f>
        <v>#VALUE!</v>
      </c>
      <c r="AF38" s="77"/>
    </row>
    <row r="39" spans="1:32" x14ac:dyDescent="0.35">
      <c r="A39" s="56" t="e">
        <f>Table1[[#This Row],[Item Line Number]]</f>
        <v>#VALUE!</v>
      </c>
      <c r="B39" s="56" t="e">
        <f>Table1[[#This Row],[Item Number]]</f>
        <v>#VALUE!</v>
      </c>
      <c r="C39" s="57" t="e">
        <f>Table1[[#This Row],[Item Description]]</f>
        <v>#VALUE!</v>
      </c>
      <c r="D39" s="56" t="e">
        <f>Table1[[#This Row],[Quantity]]</f>
        <v>#VALUE!</v>
      </c>
      <c r="E39" s="56" t="e">
        <f>Table1[[#This Row],[Units]]</f>
        <v>#VALUE!</v>
      </c>
      <c r="F39" s="58" t="e">
        <f>Table1[[#This Row],[Engineer''s Estimate (EE)]]</f>
        <v>#VALUE!</v>
      </c>
      <c r="G39" s="59" t="e">
        <f>'CMGC Cost Estimate'!$D39*'CMGC Cost Estimate'!$F39</f>
        <v>#VALUE!</v>
      </c>
      <c r="H39" s="60" t="e">
        <f>'CMGC Cost Estimate'!$G39/G$500</f>
        <v>#VALUE!</v>
      </c>
      <c r="I39" s="58" t="e">
        <f>Table1[[#This Row],[Low Bidder 
or CM/GC]]</f>
        <v>#VALUE!</v>
      </c>
      <c r="J39" s="59" t="e">
        <f>'CMGC Cost Estimate'!$I39*'CMGC Cost Estimate'!$D39</f>
        <v>#VALUE!</v>
      </c>
      <c r="K39" s="61" t="e">
        <f>'CMGC Cost Estimate'!$J39/J$500</f>
        <v>#VALUE!</v>
      </c>
      <c r="L39" s="58" t="e">
        <f>TRIMMEAN(Table1[[#This Row],[Low Bidder 
or CM/GC]:[Bidder 23]],2/COUNT(Table1[[#This Row],[Low Bidder 
or CM/GC]:[Bidder 23]]))</f>
        <v>#VALUE!</v>
      </c>
      <c r="M39" s="59" t="e">
        <f>IF('CMGC Cost Estimate'!$D39=0,0,'CMGC Cost Estimate'!$D39*'CMGC Cost Estimate'!$L39)</f>
        <v>#VALUE!</v>
      </c>
      <c r="N39" s="60" t="e">
        <f>'CMGC Cost Estimate'!$M39/M$500</f>
        <v>#VALUE!</v>
      </c>
      <c r="O39" s="80" t="e">
        <f>MIN(Table1[[#This Row],[Low Bidder 
or CM/GC]:[Bidder 23]])*D39</f>
        <v>#VALUE!</v>
      </c>
      <c r="P39" s="66" t="e">
        <f>Table24[[#This Row],[CM/GC
Amount]]</f>
        <v>#VALUE!</v>
      </c>
      <c r="Q39" s="81" t="e">
        <f>MAX(Table1[[#This Row],[Low Bidder 
or CM/GC]:[Bidder 23]])*D39</f>
        <v>#VALUE!</v>
      </c>
      <c r="R39" s="38" t="e">
        <f>('CMGC Cost Estimate'!$J39-'CMGC Cost Estimate'!$G39)/'CMGC Cost Estimate'!$G39</f>
        <v>#VALUE!</v>
      </c>
      <c r="S39" s="39" t="e">
        <f>('CMGC Cost Estimate'!$J39-'CMGC Cost Estimate'!$M39)/'CMGC Cost Estimate'!$M39</f>
        <v>#VALUE!</v>
      </c>
      <c r="T39" s="37" t="e">
        <f>'CMGC Cost Estimate'!$J39-'CMGC Cost Estimate'!$G39</f>
        <v>#VALUE!</v>
      </c>
      <c r="U39" s="29" t="e">
        <f>RANK('CMGC Cost Estimate'!$J39,'CMGC Cost Estimate'!$J$3:$J$499)</f>
        <v>#VALUE!</v>
      </c>
      <c r="V39" s="40" t="e">
        <f>LARGE('CMGC Cost Estimate'!$J$3:$J$499,COUNT(J$3:'CMGC Cost Estimate'!$J39))+IF(ISNUMBER(V38),V38,0)</f>
        <v>#VALUE!</v>
      </c>
      <c r="W39" s="29" t="e">
        <f>IF(V39/J$500&lt;0.8,COUNT(V$3:V39)+1,1)</f>
        <v>#VALUE!</v>
      </c>
      <c r="X39" s="41" t="e">
        <f>IF('CMGC Cost Estimate'!$U39&lt;=MAX('CMGC Cost Estimate'!$W$3:$W$499),"YES","NO")</f>
        <v>#VALUE!</v>
      </c>
      <c r="Y39" s="42" t="e">
        <f>IF(AND('CMGC Cost Estimate'!$X39="YES",OR('CMGC Cost Estimate'!$R39&gt;0.2,'CMGC Cost Estimate'!$R39&lt;-0.2)),"ANALYZE"," ")</f>
        <v>#VALUE!</v>
      </c>
      <c r="Z39" s="73" t="e">
        <f>IF(AND('CMGC Cost Estimate'!$X39="YES",OR('CMGC Cost Estimate'!$S39&gt;0.2,'CMGC Cost Estimate'!$S39&lt;-0.2)),"ANALYZE"," ")</f>
        <v>#VALUE!</v>
      </c>
      <c r="AA39" s="69" t="e">
        <f>RANK('CMGC Cost Estimate'!$G39,'CMGC Cost Estimate'!$G$3:$G$499)</f>
        <v>#VALUE!</v>
      </c>
      <c r="AB39" s="70" t="e">
        <f>LARGE('CMGC Cost Estimate'!$G$3:$G$499,COUNT(G$3:'CMGC Cost Estimate'!$G39))+IF(ISNUMBER(AB38),AB38,0)</f>
        <v>#VALUE!</v>
      </c>
      <c r="AC39" s="71" t="e">
        <f>IF(AB39/G$500&lt;0.8,COUNT(V$3:V39)+1,1)</f>
        <v>#VALUE!</v>
      </c>
      <c r="AD39" s="95" t="e">
        <f>IF('CMGC Cost Estimate'!$AA39&lt;=MAX('CMGC Cost Estimate'!$AC$3:$AC$499),"YES","NO")</f>
        <v>#VALUE!</v>
      </c>
      <c r="AE39" s="96" t="e">
        <f>IF(AND('Standard Cost Estimate'!$AD39="YES",ABS('Standard Cost Estimate'!$R39)&gt;0.2),"ANALYZE"," ")</f>
        <v>#VALUE!</v>
      </c>
      <c r="AF39" s="77"/>
    </row>
    <row r="40" spans="1:32" x14ac:dyDescent="0.35">
      <c r="A40" s="56" t="e">
        <f>Table1[[#This Row],[Item Line Number]]</f>
        <v>#VALUE!</v>
      </c>
      <c r="B40" s="56" t="e">
        <f>Table1[[#This Row],[Item Number]]</f>
        <v>#VALUE!</v>
      </c>
      <c r="C40" s="57" t="e">
        <f>Table1[[#This Row],[Item Description]]</f>
        <v>#VALUE!</v>
      </c>
      <c r="D40" s="56" t="e">
        <f>Table1[[#This Row],[Quantity]]</f>
        <v>#VALUE!</v>
      </c>
      <c r="E40" s="56" t="e">
        <f>Table1[[#This Row],[Units]]</f>
        <v>#VALUE!</v>
      </c>
      <c r="F40" s="58" t="e">
        <f>Table1[[#This Row],[Engineer''s Estimate (EE)]]</f>
        <v>#VALUE!</v>
      </c>
      <c r="G40" s="59" t="e">
        <f>'CMGC Cost Estimate'!$D40*'CMGC Cost Estimate'!$F40</f>
        <v>#VALUE!</v>
      </c>
      <c r="H40" s="60" t="e">
        <f>'CMGC Cost Estimate'!$G40/G$500</f>
        <v>#VALUE!</v>
      </c>
      <c r="I40" s="58" t="e">
        <f>Table1[[#This Row],[Low Bidder 
or CM/GC]]</f>
        <v>#VALUE!</v>
      </c>
      <c r="J40" s="59" t="e">
        <f>'CMGC Cost Estimate'!$I40*'CMGC Cost Estimate'!$D40</f>
        <v>#VALUE!</v>
      </c>
      <c r="K40" s="61" t="e">
        <f>'CMGC Cost Estimate'!$J40/J$500</f>
        <v>#VALUE!</v>
      </c>
      <c r="L40" s="58" t="e">
        <f>TRIMMEAN(Table1[[#This Row],[Low Bidder 
or CM/GC]:[Bidder 23]],2/COUNT(Table1[[#This Row],[Low Bidder 
or CM/GC]:[Bidder 23]]))</f>
        <v>#VALUE!</v>
      </c>
      <c r="M40" s="59" t="e">
        <f>IF('CMGC Cost Estimate'!$D40=0,0,'CMGC Cost Estimate'!$D40*'CMGC Cost Estimate'!$L40)</f>
        <v>#VALUE!</v>
      </c>
      <c r="N40" s="60" t="e">
        <f>'CMGC Cost Estimate'!$M40/M$500</f>
        <v>#VALUE!</v>
      </c>
      <c r="O40" s="80" t="e">
        <f>MIN(Table1[[#This Row],[Low Bidder 
or CM/GC]:[Bidder 23]])*D40</f>
        <v>#VALUE!</v>
      </c>
      <c r="P40" s="66" t="e">
        <f>Table24[[#This Row],[CM/GC
Amount]]</f>
        <v>#VALUE!</v>
      </c>
      <c r="Q40" s="81" t="e">
        <f>MAX(Table1[[#This Row],[Low Bidder 
or CM/GC]:[Bidder 23]])*D40</f>
        <v>#VALUE!</v>
      </c>
      <c r="R40" s="38" t="e">
        <f>('CMGC Cost Estimate'!$J40-'CMGC Cost Estimate'!$G40)/'CMGC Cost Estimate'!$G40</f>
        <v>#VALUE!</v>
      </c>
      <c r="S40" s="39" t="e">
        <f>('CMGC Cost Estimate'!$J40-'CMGC Cost Estimate'!$M40)/'CMGC Cost Estimate'!$M40</f>
        <v>#VALUE!</v>
      </c>
      <c r="T40" s="37" t="e">
        <f>'CMGC Cost Estimate'!$J40-'CMGC Cost Estimate'!$G40</f>
        <v>#VALUE!</v>
      </c>
      <c r="U40" s="29" t="e">
        <f>RANK('CMGC Cost Estimate'!$J40,'CMGC Cost Estimate'!$J$3:$J$499)</f>
        <v>#VALUE!</v>
      </c>
      <c r="V40" s="40" t="e">
        <f>LARGE('CMGC Cost Estimate'!$J$3:$J$499,COUNT(J$3:'CMGC Cost Estimate'!$J40))+IF(ISNUMBER(V39),V39,0)</f>
        <v>#VALUE!</v>
      </c>
      <c r="W40" s="29" t="e">
        <f>IF(V40/J$500&lt;0.8,COUNT(V$3:V40)+1,1)</f>
        <v>#VALUE!</v>
      </c>
      <c r="X40" s="41" t="e">
        <f>IF('CMGC Cost Estimate'!$U40&lt;=MAX('CMGC Cost Estimate'!$W$3:$W$499),"YES","NO")</f>
        <v>#VALUE!</v>
      </c>
      <c r="Y40" s="42" t="e">
        <f>IF(AND('CMGC Cost Estimate'!$X40="YES",OR('CMGC Cost Estimate'!$R40&gt;0.2,'CMGC Cost Estimate'!$R40&lt;-0.2)),"ANALYZE"," ")</f>
        <v>#VALUE!</v>
      </c>
      <c r="Z40" s="73" t="e">
        <f>IF(AND('CMGC Cost Estimate'!$X40="YES",OR('CMGC Cost Estimate'!$S40&gt;0.2,'CMGC Cost Estimate'!$S40&lt;-0.2)),"ANALYZE"," ")</f>
        <v>#VALUE!</v>
      </c>
      <c r="AA40" s="69" t="e">
        <f>RANK('CMGC Cost Estimate'!$G40,'CMGC Cost Estimate'!$G$3:$G$499)</f>
        <v>#VALUE!</v>
      </c>
      <c r="AB40" s="70" t="e">
        <f>LARGE('CMGC Cost Estimate'!$G$3:$G$499,COUNT(G$3:'CMGC Cost Estimate'!$G40))+IF(ISNUMBER(AB39),AB39,0)</f>
        <v>#VALUE!</v>
      </c>
      <c r="AC40" s="71" t="e">
        <f>IF(AB40/G$500&lt;0.8,COUNT(V$3:V40)+1,1)</f>
        <v>#VALUE!</v>
      </c>
      <c r="AD40" s="95" t="e">
        <f>IF('CMGC Cost Estimate'!$AA40&lt;=MAX('CMGC Cost Estimate'!$AC$3:$AC$499),"YES","NO")</f>
        <v>#VALUE!</v>
      </c>
      <c r="AE40" s="96" t="e">
        <f>IF(AND('Standard Cost Estimate'!$AD40="YES",ABS('Standard Cost Estimate'!$R40)&gt;0.2),"ANALYZE"," ")</f>
        <v>#VALUE!</v>
      </c>
      <c r="AF40" s="77"/>
    </row>
    <row r="41" spans="1:32" x14ac:dyDescent="0.35">
      <c r="A41" s="56" t="e">
        <f>Table1[[#This Row],[Item Line Number]]</f>
        <v>#VALUE!</v>
      </c>
      <c r="B41" s="56" t="e">
        <f>Table1[[#This Row],[Item Number]]</f>
        <v>#VALUE!</v>
      </c>
      <c r="C41" s="57" t="e">
        <f>Table1[[#This Row],[Item Description]]</f>
        <v>#VALUE!</v>
      </c>
      <c r="D41" s="56" t="e">
        <f>Table1[[#This Row],[Quantity]]</f>
        <v>#VALUE!</v>
      </c>
      <c r="E41" s="56" t="e">
        <f>Table1[[#This Row],[Units]]</f>
        <v>#VALUE!</v>
      </c>
      <c r="F41" s="58" t="e">
        <f>Table1[[#This Row],[Engineer''s Estimate (EE)]]</f>
        <v>#VALUE!</v>
      </c>
      <c r="G41" s="59" t="e">
        <f>'CMGC Cost Estimate'!$D41*'CMGC Cost Estimate'!$F41</f>
        <v>#VALUE!</v>
      </c>
      <c r="H41" s="60" t="e">
        <f>'CMGC Cost Estimate'!$G41/G$500</f>
        <v>#VALUE!</v>
      </c>
      <c r="I41" s="58" t="e">
        <f>Table1[[#This Row],[Low Bidder 
or CM/GC]]</f>
        <v>#VALUE!</v>
      </c>
      <c r="J41" s="59" t="e">
        <f>'CMGC Cost Estimate'!$I41*'CMGC Cost Estimate'!$D41</f>
        <v>#VALUE!</v>
      </c>
      <c r="K41" s="61" t="e">
        <f>'CMGC Cost Estimate'!$J41/J$500</f>
        <v>#VALUE!</v>
      </c>
      <c r="L41" s="58" t="e">
        <f>TRIMMEAN(Table1[[#This Row],[Low Bidder 
or CM/GC]:[Bidder 23]],2/COUNT(Table1[[#This Row],[Low Bidder 
or CM/GC]:[Bidder 23]]))</f>
        <v>#VALUE!</v>
      </c>
      <c r="M41" s="59" t="e">
        <f>IF('CMGC Cost Estimate'!$D41=0,0,'CMGC Cost Estimate'!$D41*'CMGC Cost Estimate'!$L41)</f>
        <v>#VALUE!</v>
      </c>
      <c r="N41" s="60" t="e">
        <f>'CMGC Cost Estimate'!$M41/M$500</f>
        <v>#VALUE!</v>
      </c>
      <c r="O41" s="80" t="e">
        <f>MIN(Table1[[#This Row],[Low Bidder 
or CM/GC]:[Bidder 23]])*D41</f>
        <v>#VALUE!</v>
      </c>
      <c r="P41" s="66" t="e">
        <f>Table24[[#This Row],[CM/GC
Amount]]</f>
        <v>#VALUE!</v>
      </c>
      <c r="Q41" s="81" t="e">
        <f>MAX(Table1[[#This Row],[Low Bidder 
or CM/GC]:[Bidder 23]])*D41</f>
        <v>#VALUE!</v>
      </c>
      <c r="R41" s="38" t="e">
        <f>('CMGC Cost Estimate'!$J41-'CMGC Cost Estimate'!$G41)/'CMGC Cost Estimate'!$G41</f>
        <v>#VALUE!</v>
      </c>
      <c r="S41" s="39" t="e">
        <f>('CMGC Cost Estimate'!$J41-'CMGC Cost Estimate'!$M41)/'CMGC Cost Estimate'!$M41</f>
        <v>#VALUE!</v>
      </c>
      <c r="T41" s="37" t="e">
        <f>'CMGC Cost Estimate'!$J41-'CMGC Cost Estimate'!$G41</f>
        <v>#VALUE!</v>
      </c>
      <c r="U41" s="29" t="e">
        <f>RANK('CMGC Cost Estimate'!$J41,'CMGC Cost Estimate'!$J$3:$J$499)</f>
        <v>#VALUE!</v>
      </c>
      <c r="V41" s="40" t="e">
        <f>LARGE('CMGC Cost Estimate'!$J$3:$J$499,COUNT(J$3:'CMGC Cost Estimate'!$J41))+IF(ISNUMBER(V40),V40,0)</f>
        <v>#VALUE!</v>
      </c>
      <c r="W41" s="29" t="e">
        <f>IF(V41/J$500&lt;0.8,COUNT(V$3:V41)+1,1)</f>
        <v>#VALUE!</v>
      </c>
      <c r="X41" s="41" t="e">
        <f>IF('CMGC Cost Estimate'!$U41&lt;=MAX('CMGC Cost Estimate'!$W$3:$W$499),"YES","NO")</f>
        <v>#VALUE!</v>
      </c>
      <c r="Y41" s="42" t="e">
        <f>IF(AND('CMGC Cost Estimate'!$X41="YES",OR('CMGC Cost Estimate'!$R41&gt;0.2,'CMGC Cost Estimate'!$R41&lt;-0.2)),"ANALYZE"," ")</f>
        <v>#VALUE!</v>
      </c>
      <c r="Z41" s="73" t="e">
        <f>IF(AND('CMGC Cost Estimate'!$X41="YES",OR('CMGC Cost Estimate'!$S41&gt;0.2,'CMGC Cost Estimate'!$S41&lt;-0.2)),"ANALYZE"," ")</f>
        <v>#VALUE!</v>
      </c>
      <c r="AA41" s="69" t="e">
        <f>RANK('CMGC Cost Estimate'!$G41,'CMGC Cost Estimate'!$G$3:$G$499)</f>
        <v>#VALUE!</v>
      </c>
      <c r="AB41" s="70" t="e">
        <f>LARGE('CMGC Cost Estimate'!$G$3:$G$499,COUNT(G$3:'CMGC Cost Estimate'!$G41))+IF(ISNUMBER(AB40),AB40,0)</f>
        <v>#VALUE!</v>
      </c>
      <c r="AC41" s="71" t="e">
        <f>IF(AB41/G$500&lt;0.8,COUNT(V$3:V41)+1,1)</f>
        <v>#VALUE!</v>
      </c>
      <c r="AD41" s="95" t="e">
        <f>IF('CMGC Cost Estimate'!$AA41&lt;=MAX('CMGC Cost Estimate'!$AC$3:$AC$499),"YES","NO")</f>
        <v>#VALUE!</v>
      </c>
      <c r="AE41" s="96" t="e">
        <f>IF(AND('Standard Cost Estimate'!$AD41="YES",ABS('Standard Cost Estimate'!$R41)&gt;0.2),"ANALYZE"," ")</f>
        <v>#VALUE!</v>
      </c>
      <c r="AF41" s="77"/>
    </row>
    <row r="42" spans="1:32" x14ac:dyDescent="0.35">
      <c r="A42" s="56" t="e">
        <f>Table1[[#This Row],[Item Line Number]]</f>
        <v>#VALUE!</v>
      </c>
      <c r="B42" s="56" t="e">
        <f>Table1[[#This Row],[Item Number]]</f>
        <v>#VALUE!</v>
      </c>
      <c r="C42" s="57" t="e">
        <f>Table1[[#This Row],[Item Description]]</f>
        <v>#VALUE!</v>
      </c>
      <c r="D42" s="56" t="e">
        <f>Table1[[#This Row],[Quantity]]</f>
        <v>#VALUE!</v>
      </c>
      <c r="E42" s="56" t="e">
        <f>Table1[[#This Row],[Units]]</f>
        <v>#VALUE!</v>
      </c>
      <c r="F42" s="58" t="e">
        <f>Table1[[#This Row],[Engineer''s Estimate (EE)]]</f>
        <v>#VALUE!</v>
      </c>
      <c r="G42" s="59" t="e">
        <f>'CMGC Cost Estimate'!$D42*'CMGC Cost Estimate'!$F42</f>
        <v>#VALUE!</v>
      </c>
      <c r="H42" s="60" t="e">
        <f>'CMGC Cost Estimate'!$G42/G$500</f>
        <v>#VALUE!</v>
      </c>
      <c r="I42" s="58" t="e">
        <f>Table1[[#This Row],[Low Bidder 
or CM/GC]]</f>
        <v>#VALUE!</v>
      </c>
      <c r="J42" s="59" t="e">
        <f>'CMGC Cost Estimate'!$I42*'CMGC Cost Estimate'!$D42</f>
        <v>#VALUE!</v>
      </c>
      <c r="K42" s="61" t="e">
        <f>'CMGC Cost Estimate'!$J42/J$500</f>
        <v>#VALUE!</v>
      </c>
      <c r="L42" s="58" t="e">
        <f>TRIMMEAN(Table1[[#This Row],[Low Bidder 
or CM/GC]:[Bidder 23]],2/COUNT(Table1[[#This Row],[Low Bidder 
or CM/GC]:[Bidder 23]]))</f>
        <v>#VALUE!</v>
      </c>
      <c r="M42" s="59" t="e">
        <f>IF('CMGC Cost Estimate'!$D42=0,0,'CMGC Cost Estimate'!$D42*'CMGC Cost Estimate'!$L42)</f>
        <v>#VALUE!</v>
      </c>
      <c r="N42" s="60" t="e">
        <f>'CMGC Cost Estimate'!$M42/M$500</f>
        <v>#VALUE!</v>
      </c>
      <c r="O42" s="80" t="e">
        <f>MIN(Table1[[#This Row],[Low Bidder 
or CM/GC]:[Bidder 23]])*D42</f>
        <v>#VALUE!</v>
      </c>
      <c r="P42" s="66" t="e">
        <f>Table24[[#This Row],[CM/GC
Amount]]</f>
        <v>#VALUE!</v>
      </c>
      <c r="Q42" s="81" t="e">
        <f>MAX(Table1[[#This Row],[Low Bidder 
or CM/GC]:[Bidder 23]])*D42</f>
        <v>#VALUE!</v>
      </c>
      <c r="R42" s="38" t="e">
        <f>('CMGC Cost Estimate'!$J42-'CMGC Cost Estimate'!$G42)/'CMGC Cost Estimate'!$G42</f>
        <v>#VALUE!</v>
      </c>
      <c r="S42" s="39" t="e">
        <f>('CMGC Cost Estimate'!$J42-'CMGC Cost Estimate'!$M42)/'CMGC Cost Estimate'!$M42</f>
        <v>#VALUE!</v>
      </c>
      <c r="T42" s="37" t="e">
        <f>'CMGC Cost Estimate'!$J42-'CMGC Cost Estimate'!$G42</f>
        <v>#VALUE!</v>
      </c>
      <c r="U42" s="29" t="e">
        <f>RANK('CMGC Cost Estimate'!$J42,'CMGC Cost Estimate'!$J$3:$J$499)</f>
        <v>#VALUE!</v>
      </c>
      <c r="V42" s="40" t="e">
        <f>LARGE('CMGC Cost Estimate'!$J$3:$J$499,COUNT(J$3:'CMGC Cost Estimate'!$J42))+IF(ISNUMBER(V41),V41,0)</f>
        <v>#VALUE!</v>
      </c>
      <c r="W42" s="29" t="e">
        <f>IF(V42/J$500&lt;0.8,COUNT(V$3:V42)+1,1)</f>
        <v>#VALUE!</v>
      </c>
      <c r="X42" s="41" t="e">
        <f>IF('CMGC Cost Estimate'!$U42&lt;=MAX('CMGC Cost Estimate'!$W$3:$W$499),"YES","NO")</f>
        <v>#VALUE!</v>
      </c>
      <c r="Y42" s="42" t="e">
        <f>IF(AND('CMGC Cost Estimate'!$X42="YES",OR('CMGC Cost Estimate'!$R42&gt;0.2,'CMGC Cost Estimate'!$R42&lt;-0.2)),"ANALYZE"," ")</f>
        <v>#VALUE!</v>
      </c>
      <c r="Z42" s="73" t="e">
        <f>IF(AND('CMGC Cost Estimate'!$X42="YES",OR('CMGC Cost Estimate'!$S42&gt;0.2,'CMGC Cost Estimate'!$S42&lt;-0.2)),"ANALYZE"," ")</f>
        <v>#VALUE!</v>
      </c>
      <c r="AA42" s="69" t="e">
        <f>RANK('CMGC Cost Estimate'!$G42,'CMGC Cost Estimate'!$G$3:$G$499)</f>
        <v>#VALUE!</v>
      </c>
      <c r="AB42" s="70" t="e">
        <f>LARGE('CMGC Cost Estimate'!$G$3:$G$499,COUNT(G$3:'CMGC Cost Estimate'!$G42))+IF(ISNUMBER(AB41),AB41,0)</f>
        <v>#VALUE!</v>
      </c>
      <c r="AC42" s="71" t="e">
        <f>IF(AB42/G$500&lt;0.8,COUNT(V$3:V42)+1,1)</f>
        <v>#VALUE!</v>
      </c>
      <c r="AD42" s="95" t="e">
        <f>IF('CMGC Cost Estimate'!$AA42&lt;=MAX('CMGC Cost Estimate'!$AC$3:$AC$499),"YES","NO")</f>
        <v>#VALUE!</v>
      </c>
      <c r="AE42" s="96" t="e">
        <f>IF(AND('Standard Cost Estimate'!$AD42="YES",ABS('Standard Cost Estimate'!$R42)&gt;0.2),"ANALYZE"," ")</f>
        <v>#VALUE!</v>
      </c>
      <c r="AF42" s="77"/>
    </row>
    <row r="43" spans="1:32" x14ac:dyDescent="0.35">
      <c r="A43" s="56" t="e">
        <f>Table1[[#This Row],[Item Line Number]]</f>
        <v>#VALUE!</v>
      </c>
      <c r="B43" s="56" t="e">
        <f>Table1[[#This Row],[Item Number]]</f>
        <v>#VALUE!</v>
      </c>
      <c r="C43" s="57" t="e">
        <f>Table1[[#This Row],[Item Description]]</f>
        <v>#VALUE!</v>
      </c>
      <c r="D43" s="56" t="e">
        <f>Table1[[#This Row],[Quantity]]</f>
        <v>#VALUE!</v>
      </c>
      <c r="E43" s="56" t="e">
        <f>Table1[[#This Row],[Units]]</f>
        <v>#VALUE!</v>
      </c>
      <c r="F43" s="58" t="e">
        <f>Table1[[#This Row],[Engineer''s Estimate (EE)]]</f>
        <v>#VALUE!</v>
      </c>
      <c r="G43" s="59" t="e">
        <f>'CMGC Cost Estimate'!$D43*'CMGC Cost Estimate'!$F43</f>
        <v>#VALUE!</v>
      </c>
      <c r="H43" s="60" t="e">
        <f>'CMGC Cost Estimate'!$G43/G$500</f>
        <v>#VALUE!</v>
      </c>
      <c r="I43" s="58" t="e">
        <f>Table1[[#This Row],[Low Bidder 
or CM/GC]]</f>
        <v>#VALUE!</v>
      </c>
      <c r="J43" s="59" t="e">
        <f>'CMGC Cost Estimate'!$I43*'CMGC Cost Estimate'!$D43</f>
        <v>#VALUE!</v>
      </c>
      <c r="K43" s="61" t="e">
        <f>'CMGC Cost Estimate'!$J43/J$500</f>
        <v>#VALUE!</v>
      </c>
      <c r="L43" s="58" t="e">
        <f>TRIMMEAN(Table1[[#This Row],[Low Bidder 
or CM/GC]:[Bidder 23]],2/COUNT(Table1[[#This Row],[Low Bidder 
or CM/GC]:[Bidder 23]]))</f>
        <v>#VALUE!</v>
      </c>
      <c r="M43" s="59" t="e">
        <f>IF('CMGC Cost Estimate'!$D43=0,0,'CMGC Cost Estimate'!$D43*'CMGC Cost Estimate'!$L43)</f>
        <v>#VALUE!</v>
      </c>
      <c r="N43" s="60" t="e">
        <f>'CMGC Cost Estimate'!$M43/M$500</f>
        <v>#VALUE!</v>
      </c>
      <c r="O43" s="80" t="e">
        <f>MIN(Table1[[#This Row],[Low Bidder 
or CM/GC]:[Bidder 23]])*D43</f>
        <v>#VALUE!</v>
      </c>
      <c r="P43" s="66" t="e">
        <f>Table24[[#This Row],[CM/GC
Amount]]</f>
        <v>#VALUE!</v>
      </c>
      <c r="Q43" s="81" t="e">
        <f>MAX(Table1[[#This Row],[Low Bidder 
or CM/GC]:[Bidder 23]])*D43</f>
        <v>#VALUE!</v>
      </c>
      <c r="R43" s="38" t="e">
        <f>('CMGC Cost Estimate'!$J43-'CMGC Cost Estimate'!$G43)/'CMGC Cost Estimate'!$G43</f>
        <v>#VALUE!</v>
      </c>
      <c r="S43" s="39" t="e">
        <f>('CMGC Cost Estimate'!$J43-'CMGC Cost Estimate'!$M43)/'CMGC Cost Estimate'!$M43</f>
        <v>#VALUE!</v>
      </c>
      <c r="T43" s="37" t="e">
        <f>'CMGC Cost Estimate'!$J43-'CMGC Cost Estimate'!$G43</f>
        <v>#VALUE!</v>
      </c>
      <c r="U43" s="29" t="e">
        <f>RANK('CMGC Cost Estimate'!$J43,'CMGC Cost Estimate'!$J$3:$J$499)</f>
        <v>#VALUE!</v>
      </c>
      <c r="V43" s="40" t="e">
        <f>LARGE('CMGC Cost Estimate'!$J$3:$J$499,COUNT(J$3:'CMGC Cost Estimate'!$J43))+IF(ISNUMBER(V42),V42,0)</f>
        <v>#VALUE!</v>
      </c>
      <c r="W43" s="29" t="e">
        <f>IF(V43/J$500&lt;0.8,COUNT(V$3:V43)+1,1)</f>
        <v>#VALUE!</v>
      </c>
      <c r="X43" s="41" t="e">
        <f>IF('CMGC Cost Estimate'!$U43&lt;=MAX('CMGC Cost Estimate'!$W$3:$W$499),"YES","NO")</f>
        <v>#VALUE!</v>
      </c>
      <c r="Y43" s="42" t="e">
        <f>IF(AND('CMGC Cost Estimate'!$X43="YES",OR('CMGC Cost Estimate'!$R43&gt;0.2,'CMGC Cost Estimate'!$R43&lt;-0.2)),"ANALYZE"," ")</f>
        <v>#VALUE!</v>
      </c>
      <c r="Z43" s="73" t="e">
        <f>IF(AND('CMGC Cost Estimate'!$X43="YES",OR('CMGC Cost Estimate'!$S43&gt;0.2,'CMGC Cost Estimate'!$S43&lt;-0.2)),"ANALYZE"," ")</f>
        <v>#VALUE!</v>
      </c>
      <c r="AA43" s="69" t="e">
        <f>RANK('CMGC Cost Estimate'!$G43,'CMGC Cost Estimate'!$G$3:$G$499)</f>
        <v>#VALUE!</v>
      </c>
      <c r="AB43" s="70" t="e">
        <f>LARGE('CMGC Cost Estimate'!$G$3:$G$499,COUNT(G$3:'CMGC Cost Estimate'!$G43))+IF(ISNUMBER(AB42),AB42,0)</f>
        <v>#VALUE!</v>
      </c>
      <c r="AC43" s="71" t="e">
        <f>IF(AB43/G$500&lt;0.8,COUNT(V$3:V43)+1,1)</f>
        <v>#VALUE!</v>
      </c>
      <c r="AD43" s="95" t="e">
        <f>IF('CMGC Cost Estimate'!$AA43&lt;=MAX('CMGC Cost Estimate'!$AC$3:$AC$499),"YES","NO")</f>
        <v>#VALUE!</v>
      </c>
      <c r="AE43" s="96" t="e">
        <f>IF(AND('Standard Cost Estimate'!$AD43="YES",ABS('Standard Cost Estimate'!$R43)&gt;0.2),"ANALYZE"," ")</f>
        <v>#VALUE!</v>
      </c>
      <c r="AF43" s="77"/>
    </row>
    <row r="44" spans="1:32" x14ac:dyDescent="0.35">
      <c r="A44" s="56" t="e">
        <f>Table1[[#This Row],[Item Line Number]]</f>
        <v>#VALUE!</v>
      </c>
      <c r="B44" s="56" t="e">
        <f>Table1[[#This Row],[Item Number]]</f>
        <v>#VALUE!</v>
      </c>
      <c r="C44" s="57" t="e">
        <f>Table1[[#This Row],[Item Description]]</f>
        <v>#VALUE!</v>
      </c>
      <c r="D44" s="56" t="e">
        <f>Table1[[#This Row],[Quantity]]</f>
        <v>#VALUE!</v>
      </c>
      <c r="E44" s="56" t="e">
        <f>Table1[[#This Row],[Units]]</f>
        <v>#VALUE!</v>
      </c>
      <c r="F44" s="58" t="e">
        <f>Table1[[#This Row],[Engineer''s Estimate (EE)]]</f>
        <v>#VALUE!</v>
      </c>
      <c r="G44" s="59" t="e">
        <f>'CMGC Cost Estimate'!$D44*'CMGC Cost Estimate'!$F44</f>
        <v>#VALUE!</v>
      </c>
      <c r="H44" s="60" t="e">
        <f>'CMGC Cost Estimate'!$G44/G$500</f>
        <v>#VALUE!</v>
      </c>
      <c r="I44" s="58" t="e">
        <f>Table1[[#This Row],[Low Bidder 
or CM/GC]]</f>
        <v>#VALUE!</v>
      </c>
      <c r="J44" s="59" t="e">
        <f>'CMGC Cost Estimate'!$I44*'CMGC Cost Estimate'!$D44</f>
        <v>#VALUE!</v>
      </c>
      <c r="K44" s="61" t="e">
        <f>'CMGC Cost Estimate'!$J44/J$500</f>
        <v>#VALUE!</v>
      </c>
      <c r="L44" s="58" t="e">
        <f>TRIMMEAN(Table1[[#This Row],[Low Bidder 
or CM/GC]:[Bidder 23]],2/COUNT(Table1[[#This Row],[Low Bidder 
or CM/GC]:[Bidder 23]]))</f>
        <v>#VALUE!</v>
      </c>
      <c r="M44" s="59" t="e">
        <f>IF('CMGC Cost Estimate'!$D44=0,0,'CMGC Cost Estimate'!$D44*'CMGC Cost Estimate'!$L44)</f>
        <v>#VALUE!</v>
      </c>
      <c r="N44" s="60" t="e">
        <f>'CMGC Cost Estimate'!$M44/M$500</f>
        <v>#VALUE!</v>
      </c>
      <c r="O44" s="80" t="e">
        <f>MIN(Table1[[#This Row],[Low Bidder 
or CM/GC]:[Bidder 23]])*D44</f>
        <v>#VALUE!</v>
      </c>
      <c r="P44" s="66" t="e">
        <f>Table24[[#This Row],[CM/GC
Amount]]</f>
        <v>#VALUE!</v>
      </c>
      <c r="Q44" s="81" t="e">
        <f>MAX(Table1[[#This Row],[Low Bidder 
or CM/GC]:[Bidder 23]])*D44</f>
        <v>#VALUE!</v>
      </c>
      <c r="R44" s="38" t="e">
        <f>('CMGC Cost Estimate'!$J44-'CMGC Cost Estimate'!$G44)/'CMGC Cost Estimate'!$G44</f>
        <v>#VALUE!</v>
      </c>
      <c r="S44" s="39" t="e">
        <f>('CMGC Cost Estimate'!$J44-'CMGC Cost Estimate'!$M44)/'CMGC Cost Estimate'!$M44</f>
        <v>#VALUE!</v>
      </c>
      <c r="T44" s="37" t="e">
        <f>'CMGC Cost Estimate'!$J44-'CMGC Cost Estimate'!$G44</f>
        <v>#VALUE!</v>
      </c>
      <c r="U44" s="29" t="e">
        <f>RANK('CMGC Cost Estimate'!$J44,'CMGC Cost Estimate'!$J$3:$J$499)</f>
        <v>#VALUE!</v>
      </c>
      <c r="V44" s="40" t="e">
        <f>LARGE('CMGC Cost Estimate'!$J$3:$J$499,COUNT(J$3:'CMGC Cost Estimate'!$J44))+IF(ISNUMBER(V43),V43,0)</f>
        <v>#VALUE!</v>
      </c>
      <c r="W44" s="29" t="e">
        <f>IF(V44/J$500&lt;0.8,COUNT(V$3:V44)+1,1)</f>
        <v>#VALUE!</v>
      </c>
      <c r="X44" s="41" t="e">
        <f>IF('CMGC Cost Estimate'!$U44&lt;=MAX('CMGC Cost Estimate'!$W$3:$W$499),"YES","NO")</f>
        <v>#VALUE!</v>
      </c>
      <c r="Y44" s="42" t="e">
        <f>IF(AND('CMGC Cost Estimate'!$X44="YES",OR('CMGC Cost Estimate'!$R44&gt;0.2,'CMGC Cost Estimate'!$R44&lt;-0.2)),"ANALYZE"," ")</f>
        <v>#VALUE!</v>
      </c>
      <c r="Z44" s="73" t="e">
        <f>IF(AND('CMGC Cost Estimate'!$X44="YES",OR('CMGC Cost Estimate'!$S44&gt;0.2,'CMGC Cost Estimate'!$S44&lt;-0.2)),"ANALYZE"," ")</f>
        <v>#VALUE!</v>
      </c>
      <c r="AA44" s="69" t="e">
        <f>RANK('CMGC Cost Estimate'!$G44,'CMGC Cost Estimate'!$G$3:$G$499)</f>
        <v>#VALUE!</v>
      </c>
      <c r="AB44" s="70" t="e">
        <f>LARGE('CMGC Cost Estimate'!$G$3:$G$499,COUNT(G$3:'CMGC Cost Estimate'!$G44))+IF(ISNUMBER(AB43),AB43,0)</f>
        <v>#VALUE!</v>
      </c>
      <c r="AC44" s="71" t="e">
        <f>IF(AB44/G$500&lt;0.8,COUNT(V$3:V44)+1,1)</f>
        <v>#VALUE!</v>
      </c>
      <c r="AD44" s="95" t="e">
        <f>IF('CMGC Cost Estimate'!$AA44&lt;=MAX('CMGC Cost Estimate'!$AC$3:$AC$499),"YES","NO")</f>
        <v>#VALUE!</v>
      </c>
      <c r="AE44" s="96" t="e">
        <f>IF(AND('Standard Cost Estimate'!$AD44="YES",ABS('Standard Cost Estimate'!$R44)&gt;0.2),"ANALYZE"," ")</f>
        <v>#VALUE!</v>
      </c>
      <c r="AF44" s="77"/>
    </row>
    <row r="45" spans="1:32" x14ac:dyDescent="0.35">
      <c r="A45" s="56" t="e">
        <f>Table1[[#This Row],[Item Line Number]]</f>
        <v>#VALUE!</v>
      </c>
      <c r="B45" s="56" t="e">
        <f>Table1[[#This Row],[Item Number]]</f>
        <v>#VALUE!</v>
      </c>
      <c r="C45" s="57" t="e">
        <f>Table1[[#This Row],[Item Description]]</f>
        <v>#VALUE!</v>
      </c>
      <c r="D45" s="56" t="e">
        <f>Table1[[#This Row],[Quantity]]</f>
        <v>#VALUE!</v>
      </c>
      <c r="E45" s="56" t="e">
        <f>Table1[[#This Row],[Units]]</f>
        <v>#VALUE!</v>
      </c>
      <c r="F45" s="58" t="e">
        <f>Table1[[#This Row],[Engineer''s Estimate (EE)]]</f>
        <v>#VALUE!</v>
      </c>
      <c r="G45" s="59" t="e">
        <f>'CMGC Cost Estimate'!$D45*'CMGC Cost Estimate'!$F45</f>
        <v>#VALUE!</v>
      </c>
      <c r="H45" s="60" t="e">
        <f>'CMGC Cost Estimate'!$G45/G$500</f>
        <v>#VALUE!</v>
      </c>
      <c r="I45" s="58" t="e">
        <f>Table1[[#This Row],[Low Bidder 
or CM/GC]]</f>
        <v>#VALUE!</v>
      </c>
      <c r="J45" s="59" t="e">
        <f>'CMGC Cost Estimate'!$I45*'CMGC Cost Estimate'!$D45</f>
        <v>#VALUE!</v>
      </c>
      <c r="K45" s="61" t="e">
        <f>'CMGC Cost Estimate'!$J45/J$500</f>
        <v>#VALUE!</v>
      </c>
      <c r="L45" s="58" t="e">
        <f>TRIMMEAN(Table1[[#This Row],[Low Bidder 
or CM/GC]:[Bidder 23]],2/COUNT(Table1[[#This Row],[Low Bidder 
or CM/GC]:[Bidder 23]]))</f>
        <v>#VALUE!</v>
      </c>
      <c r="M45" s="59" t="e">
        <f>IF('CMGC Cost Estimate'!$D45=0,0,'CMGC Cost Estimate'!$D45*'CMGC Cost Estimate'!$L45)</f>
        <v>#VALUE!</v>
      </c>
      <c r="N45" s="60" t="e">
        <f>'CMGC Cost Estimate'!$M45/M$500</f>
        <v>#VALUE!</v>
      </c>
      <c r="O45" s="80" t="e">
        <f>MIN(Table1[[#This Row],[Low Bidder 
or CM/GC]:[Bidder 23]])*D45</f>
        <v>#VALUE!</v>
      </c>
      <c r="P45" s="66" t="e">
        <f>Table24[[#This Row],[CM/GC
Amount]]</f>
        <v>#VALUE!</v>
      </c>
      <c r="Q45" s="81" t="e">
        <f>MAX(Table1[[#This Row],[Low Bidder 
or CM/GC]:[Bidder 23]])*D45</f>
        <v>#VALUE!</v>
      </c>
      <c r="R45" s="38" t="e">
        <f>('CMGC Cost Estimate'!$J45-'CMGC Cost Estimate'!$G45)/'CMGC Cost Estimate'!$G45</f>
        <v>#VALUE!</v>
      </c>
      <c r="S45" s="39" t="e">
        <f>('CMGC Cost Estimate'!$J45-'CMGC Cost Estimate'!$M45)/'CMGC Cost Estimate'!$M45</f>
        <v>#VALUE!</v>
      </c>
      <c r="T45" s="37" t="e">
        <f>'CMGC Cost Estimate'!$J45-'CMGC Cost Estimate'!$G45</f>
        <v>#VALUE!</v>
      </c>
      <c r="U45" s="29" t="e">
        <f>RANK('CMGC Cost Estimate'!$J45,'CMGC Cost Estimate'!$J$3:$J$499)</f>
        <v>#VALUE!</v>
      </c>
      <c r="V45" s="40" t="e">
        <f>LARGE('CMGC Cost Estimate'!$J$3:$J$499,COUNT(J$3:'CMGC Cost Estimate'!$J45))+IF(ISNUMBER(V44),V44,0)</f>
        <v>#VALUE!</v>
      </c>
      <c r="W45" s="29" t="e">
        <f>IF(V45/J$500&lt;0.8,COUNT(V$3:V45)+1,1)</f>
        <v>#VALUE!</v>
      </c>
      <c r="X45" s="41" t="e">
        <f>IF('CMGC Cost Estimate'!$U45&lt;=MAX('CMGC Cost Estimate'!$W$3:$W$499),"YES","NO")</f>
        <v>#VALUE!</v>
      </c>
      <c r="Y45" s="42" t="e">
        <f>IF(AND('CMGC Cost Estimate'!$X45="YES",OR('CMGC Cost Estimate'!$R45&gt;0.2,'CMGC Cost Estimate'!$R45&lt;-0.2)),"ANALYZE"," ")</f>
        <v>#VALUE!</v>
      </c>
      <c r="Z45" s="73" t="e">
        <f>IF(AND('CMGC Cost Estimate'!$X45="YES",OR('CMGC Cost Estimate'!$S45&gt;0.2,'CMGC Cost Estimate'!$S45&lt;-0.2)),"ANALYZE"," ")</f>
        <v>#VALUE!</v>
      </c>
      <c r="AA45" s="69" t="e">
        <f>RANK('CMGC Cost Estimate'!$G45,'CMGC Cost Estimate'!$G$3:$G$499)</f>
        <v>#VALUE!</v>
      </c>
      <c r="AB45" s="70" t="e">
        <f>LARGE('CMGC Cost Estimate'!$G$3:$G$499,COUNT(G$3:'CMGC Cost Estimate'!$G45))+IF(ISNUMBER(AB44),AB44,0)</f>
        <v>#VALUE!</v>
      </c>
      <c r="AC45" s="71" t="e">
        <f>IF(AB45/G$500&lt;0.8,COUNT(V$3:V45)+1,1)</f>
        <v>#VALUE!</v>
      </c>
      <c r="AD45" s="95" t="e">
        <f>IF('CMGC Cost Estimate'!$AA45&lt;=MAX('CMGC Cost Estimate'!$AC$3:$AC$499),"YES","NO")</f>
        <v>#VALUE!</v>
      </c>
      <c r="AE45" s="96" t="e">
        <f>IF(AND('Standard Cost Estimate'!$AD45="YES",ABS('Standard Cost Estimate'!$R45)&gt;0.2),"ANALYZE"," ")</f>
        <v>#VALUE!</v>
      </c>
      <c r="AF45" s="77"/>
    </row>
    <row r="46" spans="1:32" x14ac:dyDescent="0.35">
      <c r="A46" s="56" t="e">
        <f>Table1[[#This Row],[Item Line Number]]</f>
        <v>#VALUE!</v>
      </c>
      <c r="B46" s="56" t="e">
        <f>Table1[[#This Row],[Item Number]]</f>
        <v>#VALUE!</v>
      </c>
      <c r="C46" s="57" t="e">
        <f>Table1[[#This Row],[Item Description]]</f>
        <v>#VALUE!</v>
      </c>
      <c r="D46" s="56" t="e">
        <f>Table1[[#This Row],[Quantity]]</f>
        <v>#VALUE!</v>
      </c>
      <c r="E46" s="56" t="e">
        <f>Table1[[#This Row],[Units]]</f>
        <v>#VALUE!</v>
      </c>
      <c r="F46" s="58" t="e">
        <f>Table1[[#This Row],[Engineer''s Estimate (EE)]]</f>
        <v>#VALUE!</v>
      </c>
      <c r="G46" s="59" t="e">
        <f>'CMGC Cost Estimate'!$D46*'CMGC Cost Estimate'!$F46</f>
        <v>#VALUE!</v>
      </c>
      <c r="H46" s="60" t="e">
        <f>'CMGC Cost Estimate'!$G46/G$500</f>
        <v>#VALUE!</v>
      </c>
      <c r="I46" s="58" t="e">
        <f>Table1[[#This Row],[Low Bidder 
or CM/GC]]</f>
        <v>#VALUE!</v>
      </c>
      <c r="J46" s="59" t="e">
        <f>'CMGC Cost Estimate'!$I46*'CMGC Cost Estimate'!$D46</f>
        <v>#VALUE!</v>
      </c>
      <c r="K46" s="61" t="e">
        <f>'CMGC Cost Estimate'!$J46/J$500</f>
        <v>#VALUE!</v>
      </c>
      <c r="L46" s="58" t="e">
        <f>TRIMMEAN(Table1[[#This Row],[Low Bidder 
or CM/GC]:[Bidder 23]],2/COUNT(Table1[[#This Row],[Low Bidder 
or CM/GC]:[Bidder 23]]))</f>
        <v>#VALUE!</v>
      </c>
      <c r="M46" s="59" t="e">
        <f>IF('CMGC Cost Estimate'!$D46=0,0,'CMGC Cost Estimate'!$D46*'CMGC Cost Estimate'!$L46)</f>
        <v>#VALUE!</v>
      </c>
      <c r="N46" s="60" t="e">
        <f>'CMGC Cost Estimate'!$M46/M$500</f>
        <v>#VALUE!</v>
      </c>
      <c r="O46" s="80" t="e">
        <f>MIN(Table1[[#This Row],[Low Bidder 
or CM/GC]:[Bidder 23]])*D46</f>
        <v>#VALUE!</v>
      </c>
      <c r="P46" s="66" t="e">
        <f>Table24[[#This Row],[CM/GC
Amount]]</f>
        <v>#VALUE!</v>
      </c>
      <c r="Q46" s="81" t="e">
        <f>MAX(Table1[[#This Row],[Low Bidder 
or CM/GC]:[Bidder 23]])*D46</f>
        <v>#VALUE!</v>
      </c>
      <c r="R46" s="38" t="e">
        <f>('CMGC Cost Estimate'!$J46-'CMGC Cost Estimate'!$G46)/'CMGC Cost Estimate'!$G46</f>
        <v>#VALUE!</v>
      </c>
      <c r="S46" s="39" t="e">
        <f>('CMGC Cost Estimate'!$J46-'CMGC Cost Estimate'!$M46)/'CMGC Cost Estimate'!$M46</f>
        <v>#VALUE!</v>
      </c>
      <c r="T46" s="37" t="e">
        <f>'CMGC Cost Estimate'!$J46-'CMGC Cost Estimate'!$G46</f>
        <v>#VALUE!</v>
      </c>
      <c r="U46" s="29" t="e">
        <f>RANK('CMGC Cost Estimate'!$J46,'CMGC Cost Estimate'!$J$3:$J$499)</f>
        <v>#VALUE!</v>
      </c>
      <c r="V46" s="40" t="e">
        <f>LARGE('CMGC Cost Estimate'!$J$3:$J$499,COUNT(J$3:'CMGC Cost Estimate'!$J46))+IF(ISNUMBER(V45),V45,0)</f>
        <v>#VALUE!</v>
      </c>
      <c r="W46" s="29" t="e">
        <f>IF(V46/J$500&lt;0.8,COUNT(V$3:V46)+1,1)</f>
        <v>#VALUE!</v>
      </c>
      <c r="X46" s="41" t="e">
        <f>IF('CMGC Cost Estimate'!$U46&lt;=MAX('CMGC Cost Estimate'!$W$3:$W$499),"YES","NO")</f>
        <v>#VALUE!</v>
      </c>
      <c r="Y46" s="42" t="e">
        <f>IF(AND('CMGC Cost Estimate'!$X46="YES",OR('CMGC Cost Estimate'!$R46&gt;0.2,'CMGC Cost Estimate'!$R46&lt;-0.2)),"ANALYZE"," ")</f>
        <v>#VALUE!</v>
      </c>
      <c r="Z46" s="73" t="e">
        <f>IF(AND('CMGC Cost Estimate'!$X46="YES",OR('CMGC Cost Estimate'!$S46&gt;0.2,'CMGC Cost Estimate'!$S46&lt;-0.2)),"ANALYZE"," ")</f>
        <v>#VALUE!</v>
      </c>
      <c r="AA46" s="69" t="e">
        <f>RANK('CMGC Cost Estimate'!$G46,'CMGC Cost Estimate'!$G$3:$G$499)</f>
        <v>#VALUE!</v>
      </c>
      <c r="AB46" s="70" t="e">
        <f>LARGE('CMGC Cost Estimate'!$G$3:$G$499,COUNT(G$3:'CMGC Cost Estimate'!$G46))+IF(ISNUMBER(AB45),AB45,0)</f>
        <v>#VALUE!</v>
      </c>
      <c r="AC46" s="71" t="e">
        <f>IF(AB46/G$500&lt;0.8,COUNT(V$3:V46)+1,1)</f>
        <v>#VALUE!</v>
      </c>
      <c r="AD46" s="95" t="e">
        <f>IF('CMGC Cost Estimate'!$AA46&lt;=MAX('CMGC Cost Estimate'!$AC$3:$AC$499),"YES","NO")</f>
        <v>#VALUE!</v>
      </c>
      <c r="AE46" s="96" t="e">
        <f>IF(AND('Standard Cost Estimate'!$AD46="YES",ABS('Standard Cost Estimate'!$R46)&gt;0.2),"ANALYZE"," ")</f>
        <v>#VALUE!</v>
      </c>
      <c r="AF46" s="77"/>
    </row>
    <row r="47" spans="1:32" x14ac:dyDescent="0.35">
      <c r="A47" s="56" t="e">
        <f>Table1[[#This Row],[Item Line Number]]</f>
        <v>#VALUE!</v>
      </c>
      <c r="B47" s="56" t="e">
        <f>Table1[[#This Row],[Item Number]]</f>
        <v>#VALUE!</v>
      </c>
      <c r="C47" s="57" t="e">
        <f>Table1[[#This Row],[Item Description]]</f>
        <v>#VALUE!</v>
      </c>
      <c r="D47" s="56" t="e">
        <f>Table1[[#This Row],[Quantity]]</f>
        <v>#VALUE!</v>
      </c>
      <c r="E47" s="56" t="e">
        <f>Table1[[#This Row],[Units]]</f>
        <v>#VALUE!</v>
      </c>
      <c r="F47" s="58" t="e">
        <f>Table1[[#This Row],[Engineer''s Estimate (EE)]]</f>
        <v>#VALUE!</v>
      </c>
      <c r="G47" s="59" t="e">
        <f>'CMGC Cost Estimate'!$D47*'CMGC Cost Estimate'!$F47</f>
        <v>#VALUE!</v>
      </c>
      <c r="H47" s="60" t="e">
        <f>'CMGC Cost Estimate'!$G47/G$500</f>
        <v>#VALUE!</v>
      </c>
      <c r="I47" s="58" t="e">
        <f>Table1[[#This Row],[Low Bidder 
or CM/GC]]</f>
        <v>#VALUE!</v>
      </c>
      <c r="J47" s="59" t="e">
        <f>'CMGC Cost Estimate'!$I47*'CMGC Cost Estimate'!$D47</f>
        <v>#VALUE!</v>
      </c>
      <c r="K47" s="61" t="e">
        <f>'CMGC Cost Estimate'!$J47/J$500</f>
        <v>#VALUE!</v>
      </c>
      <c r="L47" s="58" t="e">
        <f>TRIMMEAN(Table1[[#This Row],[Low Bidder 
or CM/GC]:[Bidder 23]],2/COUNT(Table1[[#This Row],[Low Bidder 
or CM/GC]:[Bidder 23]]))</f>
        <v>#VALUE!</v>
      </c>
      <c r="M47" s="59" t="e">
        <f>IF('CMGC Cost Estimate'!$D47=0,0,'CMGC Cost Estimate'!$D47*'CMGC Cost Estimate'!$L47)</f>
        <v>#VALUE!</v>
      </c>
      <c r="N47" s="60" t="e">
        <f>'CMGC Cost Estimate'!$M47/M$500</f>
        <v>#VALUE!</v>
      </c>
      <c r="O47" s="80" t="e">
        <f>MIN(Table1[[#This Row],[Low Bidder 
or CM/GC]:[Bidder 23]])*D47</f>
        <v>#VALUE!</v>
      </c>
      <c r="P47" s="66" t="e">
        <f>Table24[[#This Row],[CM/GC
Amount]]</f>
        <v>#VALUE!</v>
      </c>
      <c r="Q47" s="81" t="e">
        <f>MAX(Table1[[#This Row],[Low Bidder 
or CM/GC]:[Bidder 23]])*D47</f>
        <v>#VALUE!</v>
      </c>
      <c r="R47" s="38" t="e">
        <f>('CMGC Cost Estimate'!$J47-'CMGC Cost Estimate'!$G47)/'CMGC Cost Estimate'!$G47</f>
        <v>#VALUE!</v>
      </c>
      <c r="S47" s="39" t="e">
        <f>('CMGC Cost Estimate'!$J47-'CMGC Cost Estimate'!$M47)/'CMGC Cost Estimate'!$M47</f>
        <v>#VALUE!</v>
      </c>
      <c r="T47" s="37" t="e">
        <f>'CMGC Cost Estimate'!$J47-'CMGC Cost Estimate'!$G47</f>
        <v>#VALUE!</v>
      </c>
      <c r="U47" s="29" t="e">
        <f>RANK('CMGC Cost Estimate'!$J47,'CMGC Cost Estimate'!$J$3:$J$499)</f>
        <v>#VALUE!</v>
      </c>
      <c r="V47" s="40" t="e">
        <f>LARGE('CMGC Cost Estimate'!$J$3:$J$499,COUNT(J$3:'CMGC Cost Estimate'!$J47))+IF(ISNUMBER(V46),V46,0)</f>
        <v>#VALUE!</v>
      </c>
      <c r="W47" s="29" t="e">
        <f>IF(V47/J$500&lt;0.8,COUNT(V$3:V47)+1,1)</f>
        <v>#VALUE!</v>
      </c>
      <c r="X47" s="41" t="e">
        <f>IF('CMGC Cost Estimate'!$U47&lt;=MAX('CMGC Cost Estimate'!$W$3:$W$499),"YES","NO")</f>
        <v>#VALUE!</v>
      </c>
      <c r="Y47" s="42" t="e">
        <f>IF(AND('CMGC Cost Estimate'!$X47="YES",OR('CMGC Cost Estimate'!$R47&gt;0.2,'CMGC Cost Estimate'!$R47&lt;-0.2)),"ANALYZE"," ")</f>
        <v>#VALUE!</v>
      </c>
      <c r="Z47" s="73" t="e">
        <f>IF(AND('CMGC Cost Estimate'!$X47="YES",OR('CMGC Cost Estimate'!$S47&gt;0.2,'CMGC Cost Estimate'!$S47&lt;-0.2)),"ANALYZE"," ")</f>
        <v>#VALUE!</v>
      </c>
      <c r="AA47" s="69" t="e">
        <f>RANK('CMGC Cost Estimate'!$G47,'CMGC Cost Estimate'!$G$3:$G$499)</f>
        <v>#VALUE!</v>
      </c>
      <c r="AB47" s="70" t="e">
        <f>LARGE('CMGC Cost Estimate'!$G$3:$G$499,COUNT(G$3:'CMGC Cost Estimate'!$G47))+IF(ISNUMBER(AB46),AB46,0)</f>
        <v>#VALUE!</v>
      </c>
      <c r="AC47" s="71" t="e">
        <f>IF(AB47/G$500&lt;0.8,COUNT(V$3:V47)+1,1)</f>
        <v>#VALUE!</v>
      </c>
      <c r="AD47" s="95" t="e">
        <f>IF('CMGC Cost Estimate'!$AA47&lt;=MAX('CMGC Cost Estimate'!$AC$3:$AC$499),"YES","NO")</f>
        <v>#VALUE!</v>
      </c>
      <c r="AE47" s="96" t="e">
        <f>IF(AND('Standard Cost Estimate'!$AD47="YES",ABS('Standard Cost Estimate'!$R47)&gt;0.2),"ANALYZE"," ")</f>
        <v>#VALUE!</v>
      </c>
      <c r="AF47" s="77"/>
    </row>
    <row r="48" spans="1:32" x14ac:dyDescent="0.35">
      <c r="A48" s="56" t="e">
        <f>Table1[[#This Row],[Item Line Number]]</f>
        <v>#VALUE!</v>
      </c>
      <c r="B48" s="56" t="e">
        <f>Table1[[#This Row],[Item Number]]</f>
        <v>#VALUE!</v>
      </c>
      <c r="C48" s="57" t="e">
        <f>Table1[[#This Row],[Item Description]]</f>
        <v>#VALUE!</v>
      </c>
      <c r="D48" s="56" t="e">
        <f>Table1[[#This Row],[Quantity]]</f>
        <v>#VALUE!</v>
      </c>
      <c r="E48" s="56" t="e">
        <f>Table1[[#This Row],[Units]]</f>
        <v>#VALUE!</v>
      </c>
      <c r="F48" s="58" t="e">
        <f>Table1[[#This Row],[Engineer''s Estimate (EE)]]</f>
        <v>#VALUE!</v>
      </c>
      <c r="G48" s="59" t="e">
        <f>'CMGC Cost Estimate'!$D48*'CMGC Cost Estimate'!$F48</f>
        <v>#VALUE!</v>
      </c>
      <c r="H48" s="60" t="e">
        <f>'CMGC Cost Estimate'!$G48/G$500</f>
        <v>#VALUE!</v>
      </c>
      <c r="I48" s="58" t="e">
        <f>Table1[[#This Row],[Low Bidder 
or CM/GC]]</f>
        <v>#VALUE!</v>
      </c>
      <c r="J48" s="59" t="e">
        <f>'CMGC Cost Estimate'!$I48*'CMGC Cost Estimate'!$D48</f>
        <v>#VALUE!</v>
      </c>
      <c r="K48" s="61" t="e">
        <f>'CMGC Cost Estimate'!$J48/J$500</f>
        <v>#VALUE!</v>
      </c>
      <c r="L48" s="58" t="e">
        <f>TRIMMEAN(Table1[[#This Row],[Low Bidder 
or CM/GC]:[Bidder 23]],2/COUNT(Table1[[#This Row],[Low Bidder 
or CM/GC]:[Bidder 23]]))</f>
        <v>#VALUE!</v>
      </c>
      <c r="M48" s="59" t="e">
        <f>IF('CMGC Cost Estimate'!$D48=0,0,'CMGC Cost Estimate'!$D48*'CMGC Cost Estimate'!$L48)</f>
        <v>#VALUE!</v>
      </c>
      <c r="N48" s="60" t="e">
        <f>'CMGC Cost Estimate'!$M48/M$500</f>
        <v>#VALUE!</v>
      </c>
      <c r="O48" s="80" t="e">
        <f>MIN(Table1[[#This Row],[Low Bidder 
or CM/GC]:[Bidder 23]])*D48</f>
        <v>#VALUE!</v>
      </c>
      <c r="P48" s="66" t="e">
        <f>Table24[[#This Row],[CM/GC
Amount]]</f>
        <v>#VALUE!</v>
      </c>
      <c r="Q48" s="81" t="e">
        <f>MAX(Table1[[#This Row],[Low Bidder 
or CM/GC]:[Bidder 23]])*D48</f>
        <v>#VALUE!</v>
      </c>
      <c r="R48" s="38" t="e">
        <f>('CMGC Cost Estimate'!$J48-'CMGC Cost Estimate'!$G48)/'CMGC Cost Estimate'!$G48</f>
        <v>#VALUE!</v>
      </c>
      <c r="S48" s="39" t="e">
        <f>('CMGC Cost Estimate'!$J48-'CMGC Cost Estimate'!$M48)/'CMGC Cost Estimate'!$M48</f>
        <v>#VALUE!</v>
      </c>
      <c r="T48" s="37" t="e">
        <f>'CMGC Cost Estimate'!$J48-'CMGC Cost Estimate'!$G48</f>
        <v>#VALUE!</v>
      </c>
      <c r="U48" s="29" t="e">
        <f>RANK('CMGC Cost Estimate'!$J48,'CMGC Cost Estimate'!$J$3:$J$499)</f>
        <v>#VALUE!</v>
      </c>
      <c r="V48" s="40" t="e">
        <f>LARGE('CMGC Cost Estimate'!$J$3:$J$499,COUNT(J$3:'CMGC Cost Estimate'!$J48))+IF(ISNUMBER(V47),V47,0)</f>
        <v>#VALUE!</v>
      </c>
      <c r="W48" s="29" t="e">
        <f>IF(V48/J$500&lt;0.8,COUNT(V$3:V48)+1,1)</f>
        <v>#VALUE!</v>
      </c>
      <c r="X48" s="41" t="e">
        <f>IF('CMGC Cost Estimate'!$U48&lt;=MAX('CMGC Cost Estimate'!$W$3:$W$499),"YES","NO")</f>
        <v>#VALUE!</v>
      </c>
      <c r="Y48" s="42" t="e">
        <f>IF(AND('CMGC Cost Estimate'!$X48="YES",OR('CMGC Cost Estimate'!$R48&gt;0.2,'CMGC Cost Estimate'!$R48&lt;-0.2)),"ANALYZE"," ")</f>
        <v>#VALUE!</v>
      </c>
      <c r="Z48" s="73" t="e">
        <f>IF(AND('CMGC Cost Estimate'!$X48="YES",OR('CMGC Cost Estimate'!$S48&gt;0.2,'CMGC Cost Estimate'!$S48&lt;-0.2)),"ANALYZE"," ")</f>
        <v>#VALUE!</v>
      </c>
      <c r="AA48" s="69" t="e">
        <f>RANK('CMGC Cost Estimate'!$G48,'CMGC Cost Estimate'!$G$3:$G$499)</f>
        <v>#VALUE!</v>
      </c>
      <c r="AB48" s="70" t="e">
        <f>LARGE('CMGC Cost Estimate'!$G$3:$G$499,COUNT(G$3:'CMGC Cost Estimate'!$G48))+IF(ISNUMBER(AB47),AB47,0)</f>
        <v>#VALUE!</v>
      </c>
      <c r="AC48" s="71" t="e">
        <f>IF(AB48/G$500&lt;0.8,COUNT(V$3:V48)+1,1)</f>
        <v>#VALUE!</v>
      </c>
      <c r="AD48" s="95" t="e">
        <f>IF('CMGC Cost Estimate'!$AA48&lt;=MAX('CMGC Cost Estimate'!$AC$3:$AC$499),"YES","NO")</f>
        <v>#VALUE!</v>
      </c>
      <c r="AE48" s="96" t="e">
        <f>IF(AND('Standard Cost Estimate'!$AD48="YES",ABS('Standard Cost Estimate'!$R48)&gt;0.2),"ANALYZE"," ")</f>
        <v>#VALUE!</v>
      </c>
      <c r="AF48" s="77"/>
    </row>
    <row r="49" spans="1:32" x14ac:dyDescent="0.35">
      <c r="A49" s="56" t="e">
        <f>Table1[[#This Row],[Item Line Number]]</f>
        <v>#VALUE!</v>
      </c>
      <c r="B49" s="56" t="e">
        <f>Table1[[#This Row],[Item Number]]</f>
        <v>#VALUE!</v>
      </c>
      <c r="C49" s="57" t="e">
        <f>Table1[[#This Row],[Item Description]]</f>
        <v>#VALUE!</v>
      </c>
      <c r="D49" s="56" t="e">
        <f>Table1[[#This Row],[Quantity]]</f>
        <v>#VALUE!</v>
      </c>
      <c r="E49" s="56" t="e">
        <f>Table1[[#This Row],[Units]]</f>
        <v>#VALUE!</v>
      </c>
      <c r="F49" s="58" t="e">
        <f>Table1[[#This Row],[Engineer''s Estimate (EE)]]</f>
        <v>#VALUE!</v>
      </c>
      <c r="G49" s="59" t="e">
        <f>'CMGC Cost Estimate'!$D49*'CMGC Cost Estimate'!$F49</f>
        <v>#VALUE!</v>
      </c>
      <c r="H49" s="60" t="e">
        <f>'CMGC Cost Estimate'!$G49/G$500</f>
        <v>#VALUE!</v>
      </c>
      <c r="I49" s="58" t="e">
        <f>Table1[[#This Row],[Low Bidder 
or CM/GC]]</f>
        <v>#VALUE!</v>
      </c>
      <c r="J49" s="59" t="e">
        <f>'CMGC Cost Estimate'!$I49*'CMGC Cost Estimate'!$D49</f>
        <v>#VALUE!</v>
      </c>
      <c r="K49" s="61" t="e">
        <f>'CMGC Cost Estimate'!$J49/J$500</f>
        <v>#VALUE!</v>
      </c>
      <c r="L49" s="58" t="e">
        <f>TRIMMEAN(Table1[[#This Row],[Low Bidder 
or CM/GC]:[Bidder 23]],2/COUNT(Table1[[#This Row],[Low Bidder 
or CM/GC]:[Bidder 23]]))</f>
        <v>#VALUE!</v>
      </c>
      <c r="M49" s="59" t="e">
        <f>IF('CMGC Cost Estimate'!$D49=0,0,'CMGC Cost Estimate'!$D49*'CMGC Cost Estimate'!$L49)</f>
        <v>#VALUE!</v>
      </c>
      <c r="N49" s="60" t="e">
        <f>'CMGC Cost Estimate'!$M49/M$500</f>
        <v>#VALUE!</v>
      </c>
      <c r="O49" s="80" t="e">
        <f>MIN(Table1[[#This Row],[Low Bidder 
or CM/GC]:[Bidder 23]])*D49</f>
        <v>#VALUE!</v>
      </c>
      <c r="P49" s="66" t="e">
        <f>Table24[[#This Row],[CM/GC
Amount]]</f>
        <v>#VALUE!</v>
      </c>
      <c r="Q49" s="81" t="e">
        <f>MAX(Table1[[#This Row],[Low Bidder 
or CM/GC]:[Bidder 23]])*D49</f>
        <v>#VALUE!</v>
      </c>
      <c r="R49" s="38" t="e">
        <f>('CMGC Cost Estimate'!$J49-'CMGC Cost Estimate'!$G49)/'CMGC Cost Estimate'!$G49</f>
        <v>#VALUE!</v>
      </c>
      <c r="S49" s="39" t="e">
        <f>('CMGC Cost Estimate'!$J49-'CMGC Cost Estimate'!$M49)/'CMGC Cost Estimate'!$M49</f>
        <v>#VALUE!</v>
      </c>
      <c r="T49" s="37" t="e">
        <f>'CMGC Cost Estimate'!$J49-'CMGC Cost Estimate'!$G49</f>
        <v>#VALUE!</v>
      </c>
      <c r="U49" s="29" t="e">
        <f>RANK('CMGC Cost Estimate'!$J49,'CMGC Cost Estimate'!$J$3:$J$499)</f>
        <v>#VALUE!</v>
      </c>
      <c r="V49" s="40" t="e">
        <f>LARGE('CMGC Cost Estimate'!$J$3:$J$499,COUNT(J$3:'CMGC Cost Estimate'!$J49))+IF(ISNUMBER(V48),V48,0)</f>
        <v>#VALUE!</v>
      </c>
      <c r="W49" s="29" t="e">
        <f>IF(V49/J$500&lt;0.8,COUNT(V$3:V49)+1,1)</f>
        <v>#VALUE!</v>
      </c>
      <c r="X49" s="41" t="e">
        <f>IF('CMGC Cost Estimate'!$U49&lt;=MAX('CMGC Cost Estimate'!$W$3:$W$499),"YES","NO")</f>
        <v>#VALUE!</v>
      </c>
      <c r="Y49" s="42" t="e">
        <f>IF(AND('CMGC Cost Estimate'!$X49="YES",OR('CMGC Cost Estimate'!$R49&gt;0.2,'CMGC Cost Estimate'!$R49&lt;-0.2)),"ANALYZE"," ")</f>
        <v>#VALUE!</v>
      </c>
      <c r="Z49" s="73" t="e">
        <f>IF(AND('CMGC Cost Estimate'!$X49="YES",OR('CMGC Cost Estimate'!$S49&gt;0.2,'CMGC Cost Estimate'!$S49&lt;-0.2)),"ANALYZE"," ")</f>
        <v>#VALUE!</v>
      </c>
      <c r="AA49" s="69" t="e">
        <f>RANK('CMGC Cost Estimate'!$G49,'CMGC Cost Estimate'!$G$3:$G$499)</f>
        <v>#VALUE!</v>
      </c>
      <c r="AB49" s="70" t="e">
        <f>LARGE('CMGC Cost Estimate'!$G$3:$G$499,COUNT(G$3:'CMGC Cost Estimate'!$G49))+IF(ISNUMBER(AB48),AB48,0)</f>
        <v>#VALUE!</v>
      </c>
      <c r="AC49" s="71" t="e">
        <f>IF(AB49/G$500&lt;0.8,COUNT(V$3:V49)+1,1)</f>
        <v>#VALUE!</v>
      </c>
      <c r="AD49" s="95" t="e">
        <f>IF('CMGC Cost Estimate'!$AA49&lt;=MAX('CMGC Cost Estimate'!$AC$3:$AC$499),"YES","NO")</f>
        <v>#VALUE!</v>
      </c>
      <c r="AE49" s="96" t="e">
        <f>IF(AND('Standard Cost Estimate'!$AD49="YES",ABS('Standard Cost Estimate'!$R49)&gt;0.2),"ANALYZE"," ")</f>
        <v>#VALUE!</v>
      </c>
      <c r="AF49" s="77"/>
    </row>
    <row r="50" spans="1:32" x14ac:dyDescent="0.35">
      <c r="A50" s="56" t="e">
        <f>Table1[[#This Row],[Item Line Number]]</f>
        <v>#VALUE!</v>
      </c>
      <c r="B50" s="56" t="e">
        <f>Table1[[#This Row],[Item Number]]</f>
        <v>#VALUE!</v>
      </c>
      <c r="C50" s="57" t="e">
        <f>Table1[[#This Row],[Item Description]]</f>
        <v>#VALUE!</v>
      </c>
      <c r="D50" s="56" t="e">
        <f>Table1[[#This Row],[Quantity]]</f>
        <v>#VALUE!</v>
      </c>
      <c r="E50" s="56" t="e">
        <f>Table1[[#This Row],[Units]]</f>
        <v>#VALUE!</v>
      </c>
      <c r="F50" s="58" t="e">
        <f>Table1[[#This Row],[Engineer''s Estimate (EE)]]</f>
        <v>#VALUE!</v>
      </c>
      <c r="G50" s="59" t="e">
        <f>'CMGC Cost Estimate'!$D50*'CMGC Cost Estimate'!$F50</f>
        <v>#VALUE!</v>
      </c>
      <c r="H50" s="60" t="e">
        <f>'CMGC Cost Estimate'!$G50/G$500</f>
        <v>#VALUE!</v>
      </c>
      <c r="I50" s="58" t="e">
        <f>Table1[[#This Row],[Low Bidder 
or CM/GC]]</f>
        <v>#VALUE!</v>
      </c>
      <c r="J50" s="59" t="e">
        <f>'CMGC Cost Estimate'!$I50*'CMGC Cost Estimate'!$D50</f>
        <v>#VALUE!</v>
      </c>
      <c r="K50" s="61" t="e">
        <f>'CMGC Cost Estimate'!$J50/J$500</f>
        <v>#VALUE!</v>
      </c>
      <c r="L50" s="58" t="e">
        <f>TRIMMEAN(Table1[[#This Row],[Low Bidder 
or CM/GC]:[Bidder 23]],2/COUNT(Table1[[#This Row],[Low Bidder 
or CM/GC]:[Bidder 23]]))</f>
        <v>#VALUE!</v>
      </c>
      <c r="M50" s="59" t="e">
        <f>IF('CMGC Cost Estimate'!$D50=0,0,'CMGC Cost Estimate'!$D50*'CMGC Cost Estimate'!$L50)</f>
        <v>#VALUE!</v>
      </c>
      <c r="N50" s="60" t="e">
        <f>'CMGC Cost Estimate'!$M50/M$500</f>
        <v>#VALUE!</v>
      </c>
      <c r="O50" s="80" t="e">
        <f>MIN(Table1[[#This Row],[Low Bidder 
or CM/GC]:[Bidder 23]])*D50</f>
        <v>#VALUE!</v>
      </c>
      <c r="P50" s="66" t="e">
        <f>Table24[[#This Row],[CM/GC
Amount]]</f>
        <v>#VALUE!</v>
      </c>
      <c r="Q50" s="81" t="e">
        <f>MAX(Table1[[#This Row],[Low Bidder 
or CM/GC]:[Bidder 23]])*D50</f>
        <v>#VALUE!</v>
      </c>
      <c r="R50" s="38" t="e">
        <f>('CMGC Cost Estimate'!$J50-'CMGC Cost Estimate'!$G50)/'CMGC Cost Estimate'!$G50</f>
        <v>#VALUE!</v>
      </c>
      <c r="S50" s="39" t="e">
        <f>('CMGC Cost Estimate'!$J50-'CMGC Cost Estimate'!$M50)/'CMGC Cost Estimate'!$M50</f>
        <v>#VALUE!</v>
      </c>
      <c r="T50" s="37" t="e">
        <f>'CMGC Cost Estimate'!$J50-'CMGC Cost Estimate'!$G50</f>
        <v>#VALUE!</v>
      </c>
      <c r="U50" s="29" t="e">
        <f>RANK('CMGC Cost Estimate'!$J50,'CMGC Cost Estimate'!$J$3:$J$499)</f>
        <v>#VALUE!</v>
      </c>
      <c r="V50" s="40" t="e">
        <f>LARGE('CMGC Cost Estimate'!$J$3:$J$499,COUNT(J$3:'CMGC Cost Estimate'!$J50))+IF(ISNUMBER(V49),V49,0)</f>
        <v>#VALUE!</v>
      </c>
      <c r="W50" s="29" t="e">
        <f>IF(V50/J$500&lt;0.8,COUNT(V$3:V50)+1,1)</f>
        <v>#VALUE!</v>
      </c>
      <c r="X50" s="41" t="e">
        <f>IF('CMGC Cost Estimate'!$U50&lt;=MAX('CMGC Cost Estimate'!$W$3:$W$499),"YES","NO")</f>
        <v>#VALUE!</v>
      </c>
      <c r="Y50" s="42" t="e">
        <f>IF(AND('CMGC Cost Estimate'!$X50="YES",OR('CMGC Cost Estimate'!$R50&gt;0.2,'CMGC Cost Estimate'!$R50&lt;-0.2)),"ANALYZE"," ")</f>
        <v>#VALUE!</v>
      </c>
      <c r="Z50" s="73" t="e">
        <f>IF(AND('CMGC Cost Estimate'!$X50="YES",OR('CMGC Cost Estimate'!$S50&gt;0.2,'CMGC Cost Estimate'!$S50&lt;-0.2)),"ANALYZE"," ")</f>
        <v>#VALUE!</v>
      </c>
      <c r="AA50" s="69" t="e">
        <f>RANK('CMGC Cost Estimate'!$G50,'CMGC Cost Estimate'!$G$3:$G$499)</f>
        <v>#VALUE!</v>
      </c>
      <c r="AB50" s="70" t="e">
        <f>LARGE('CMGC Cost Estimate'!$G$3:$G$499,COUNT(G$3:'CMGC Cost Estimate'!$G50))+IF(ISNUMBER(AB49),AB49,0)</f>
        <v>#VALUE!</v>
      </c>
      <c r="AC50" s="71" t="e">
        <f>IF(AB50/G$500&lt;0.8,COUNT(V$3:V50)+1,1)</f>
        <v>#VALUE!</v>
      </c>
      <c r="AD50" s="95" t="e">
        <f>IF('CMGC Cost Estimate'!$AA50&lt;=MAX('CMGC Cost Estimate'!$AC$3:$AC$499),"YES","NO")</f>
        <v>#VALUE!</v>
      </c>
      <c r="AE50" s="96" t="e">
        <f>IF(AND('Standard Cost Estimate'!$AD50="YES",ABS('Standard Cost Estimate'!$R50)&gt;0.2),"ANALYZE"," ")</f>
        <v>#VALUE!</v>
      </c>
      <c r="AF50" s="77"/>
    </row>
    <row r="51" spans="1:32" x14ac:dyDescent="0.35">
      <c r="A51" s="56" t="e">
        <f>Table1[[#This Row],[Item Line Number]]</f>
        <v>#VALUE!</v>
      </c>
      <c r="B51" s="56" t="e">
        <f>Table1[[#This Row],[Item Number]]</f>
        <v>#VALUE!</v>
      </c>
      <c r="C51" s="57" t="e">
        <f>Table1[[#This Row],[Item Description]]</f>
        <v>#VALUE!</v>
      </c>
      <c r="D51" s="56" t="e">
        <f>Table1[[#This Row],[Quantity]]</f>
        <v>#VALUE!</v>
      </c>
      <c r="E51" s="56" t="e">
        <f>Table1[[#This Row],[Units]]</f>
        <v>#VALUE!</v>
      </c>
      <c r="F51" s="58" t="e">
        <f>Table1[[#This Row],[Engineer''s Estimate (EE)]]</f>
        <v>#VALUE!</v>
      </c>
      <c r="G51" s="59" t="e">
        <f>'CMGC Cost Estimate'!$D51*'CMGC Cost Estimate'!$F51</f>
        <v>#VALUE!</v>
      </c>
      <c r="H51" s="60" t="e">
        <f>'CMGC Cost Estimate'!$G51/G$500</f>
        <v>#VALUE!</v>
      </c>
      <c r="I51" s="58" t="e">
        <f>Table1[[#This Row],[Low Bidder 
or CM/GC]]</f>
        <v>#VALUE!</v>
      </c>
      <c r="J51" s="59" t="e">
        <f>'CMGC Cost Estimate'!$I51*'CMGC Cost Estimate'!$D51</f>
        <v>#VALUE!</v>
      </c>
      <c r="K51" s="61" t="e">
        <f>'CMGC Cost Estimate'!$J51/J$500</f>
        <v>#VALUE!</v>
      </c>
      <c r="L51" s="58" t="e">
        <f>TRIMMEAN(Table1[[#This Row],[Low Bidder 
or CM/GC]:[Bidder 23]],2/COUNT(Table1[[#This Row],[Low Bidder 
or CM/GC]:[Bidder 23]]))</f>
        <v>#VALUE!</v>
      </c>
      <c r="M51" s="59" t="e">
        <f>IF('CMGC Cost Estimate'!$D51=0,0,'CMGC Cost Estimate'!$D51*'CMGC Cost Estimate'!$L51)</f>
        <v>#VALUE!</v>
      </c>
      <c r="N51" s="60" t="e">
        <f>'CMGC Cost Estimate'!$M51/M$500</f>
        <v>#VALUE!</v>
      </c>
      <c r="O51" s="80" t="e">
        <f>MIN(Table1[[#This Row],[Low Bidder 
or CM/GC]:[Bidder 23]])*D51</f>
        <v>#VALUE!</v>
      </c>
      <c r="P51" s="66" t="e">
        <f>Table24[[#This Row],[CM/GC
Amount]]</f>
        <v>#VALUE!</v>
      </c>
      <c r="Q51" s="81" t="e">
        <f>MAX(Table1[[#This Row],[Low Bidder 
or CM/GC]:[Bidder 23]])*D51</f>
        <v>#VALUE!</v>
      </c>
      <c r="R51" s="38" t="e">
        <f>('CMGC Cost Estimate'!$J51-'CMGC Cost Estimate'!$G51)/'CMGC Cost Estimate'!$G51</f>
        <v>#VALUE!</v>
      </c>
      <c r="S51" s="39" t="e">
        <f>('CMGC Cost Estimate'!$J51-'CMGC Cost Estimate'!$M51)/'CMGC Cost Estimate'!$M51</f>
        <v>#VALUE!</v>
      </c>
      <c r="T51" s="37" t="e">
        <f>'CMGC Cost Estimate'!$J51-'CMGC Cost Estimate'!$G51</f>
        <v>#VALUE!</v>
      </c>
      <c r="U51" s="29" t="e">
        <f>RANK('CMGC Cost Estimate'!$J51,'CMGC Cost Estimate'!$J$3:$J$499)</f>
        <v>#VALUE!</v>
      </c>
      <c r="V51" s="40" t="e">
        <f>LARGE('CMGC Cost Estimate'!$J$3:$J$499,COUNT(J$3:'CMGC Cost Estimate'!$J51))+IF(ISNUMBER(V50),V50,0)</f>
        <v>#VALUE!</v>
      </c>
      <c r="W51" s="29" t="e">
        <f>IF(V51/J$500&lt;0.8,COUNT(V$3:V51)+1,1)</f>
        <v>#VALUE!</v>
      </c>
      <c r="X51" s="41" t="e">
        <f>IF('CMGC Cost Estimate'!$U51&lt;=MAX('CMGC Cost Estimate'!$W$3:$W$499),"YES","NO")</f>
        <v>#VALUE!</v>
      </c>
      <c r="Y51" s="42" t="e">
        <f>IF(AND('CMGC Cost Estimate'!$X51="YES",OR('CMGC Cost Estimate'!$R51&gt;0.2,'CMGC Cost Estimate'!$R51&lt;-0.2)),"ANALYZE"," ")</f>
        <v>#VALUE!</v>
      </c>
      <c r="Z51" s="73" t="e">
        <f>IF(AND('CMGC Cost Estimate'!$X51="YES",OR('CMGC Cost Estimate'!$S51&gt;0.2,'CMGC Cost Estimate'!$S51&lt;-0.2)),"ANALYZE"," ")</f>
        <v>#VALUE!</v>
      </c>
      <c r="AA51" s="69" t="e">
        <f>RANK('CMGC Cost Estimate'!$G51,'CMGC Cost Estimate'!$G$3:$G$499)</f>
        <v>#VALUE!</v>
      </c>
      <c r="AB51" s="70" t="e">
        <f>LARGE('CMGC Cost Estimate'!$G$3:$G$499,COUNT(G$3:'CMGC Cost Estimate'!$G51))+IF(ISNUMBER(AB50),AB50,0)</f>
        <v>#VALUE!</v>
      </c>
      <c r="AC51" s="71" t="e">
        <f>IF(AB51/G$500&lt;0.8,COUNT(V$3:V51)+1,1)</f>
        <v>#VALUE!</v>
      </c>
      <c r="AD51" s="95" t="e">
        <f>IF('CMGC Cost Estimate'!$AA51&lt;=MAX('CMGC Cost Estimate'!$AC$3:$AC$499),"YES","NO")</f>
        <v>#VALUE!</v>
      </c>
      <c r="AE51" s="96" t="e">
        <f>IF(AND('Standard Cost Estimate'!$AD51="YES",ABS('Standard Cost Estimate'!$R51)&gt;0.2),"ANALYZE"," ")</f>
        <v>#VALUE!</v>
      </c>
      <c r="AF51" s="77"/>
    </row>
    <row r="52" spans="1:32" x14ac:dyDescent="0.35">
      <c r="A52" s="56" t="e">
        <f>Table1[[#This Row],[Item Line Number]]</f>
        <v>#VALUE!</v>
      </c>
      <c r="B52" s="56" t="e">
        <f>Table1[[#This Row],[Item Number]]</f>
        <v>#VALUE!</v>
      </c>
      <c r="C52" s="57" t="e">
        <f>Table1[[#This Row],[Item Description]]</f>
        <v>#VALUE!</v>
      </c>
      <c r="D52" s="56" t="e">
        <f>Table1[[#This Row],[Quantity]]</f>
        <v>#VALUE!</v>
      </c>
      <c r="E52" s="56" t="e">
        <f>Table1[[#This Row],[Units]]</f>
        <v>#VALUE!</v>
      </c>
      <c r="F52" s="58" t="e">
        <f>Table1[[#This Row],[Engineer''s Estimate (EE)]]</f>
        <v>#VALUE!</v>
      </c>
      <c r="G52" s="59" t="e">
        <f>'CMGC Cost Estimate'!$D52*'CMGC Cost Estimate'!$F52</f>
        <v>#VALUE!</v>
      </c>
      <c r="H52" s="60" t="e">
        <f>'CMGC Cost Estimate'!$G52/G$500</f>
        <v>#VALUE!</v>
      </c>
      <c r="I52" s="58" t="e">
        <f>Table1[[#This Row],[Low Bidder 
or CM/GC]]</f>
        <v>#VALUE!</v>
      </c>
      <c r="J52" s="59" t="e">
        <f>'CMGC Cost Estimate'!$I52*'CMGC Cost Estimate'!$D52</f>
        <v>#VALUE!</v>
      </c>
      <c r="K52" s="61" t="e">
        <f>'CMGC Cost Estimate'!$J52/J$500</f>
        <v>#VALUE!</v>
      </c>
      <c r="L52" s="58" t="e">
        <f>TRIMMEAN(Table1[[#This Row],[Low Bidder 
or CM/GC]:[Bidder 23]],2/COUNT(Table1[[#This Row],[Low Bidder 
or CM/GC]:[Bidder 23]]))</f>
        <v>#VALUE!</v>
      </c>
      <c r="M52" s="59" t="e">
        <f>IF('CMGC Cost Estimate'!$D52=0,0,'CMGC Cost Estimate'!$D52*'CMGC Cost Estimate'!$L52)</f>
        <v>#VALUE!</v>
      </c>
      <c r="N52" s="60" t="e">
        <f>'CMGC Cost Estimate'!$M52/M$500</f>
        <v>#VALUE!</v>
      </c>
      <c r="O52" s="80" t="e">
        <f>MIN(Table1[[#This Row],[Low Bidder 
or CM/GC]:[Bidder 23]])*D52</f>
        <v>#VALUE!</v>
      </c>
      <c r="P52" s="66" t="e">
        <f>Table24[[#This Row],[CM/GC
Amount]]</f>
        <v>#VALUE!</v>
      </c>
      <c r="Q52" s="81" t="e">
        <f>MAX(Table1[[#This Row],[Low Bidder 
or CM/GC]:[Bidder 23]])*D52</f>
        <v>#VALUE!</v>
      </c>
      <c r="R52" s="38" t="e">
        <f>('CMGC Cost Estimate'!$J52-'CMGC Cost Estimate'!$G52)/'CMGC Cost Estimate'!$G52</f>
        <v>#VALUE!</v>
      </c>
      <c r="S52" s="39" t="e">
        <f>('CMGC Cost Estimate'!$J52-'CMGC Cost Estimate'!$M52)/'CMGC Cost Estimate'!$M52</f>
        <v>#VALUE!</v>
      </c>
      <c r="T52" s="37" t="e">
        <f>'CMGC Cost Estimate'!$J52-'CMGC Cost Estimate'!$G52</f>
        <v>#VALUE!</v>
      </c>
      <c r="U52" s="29" t="e">
        <f>RANK('CMGC Cost Estimate'!$J52,'CMGC Cost Estimate'!$J$3:$J$499)</f>
        <v>#VALUE!</v>
      </c>
      <c r="V52" s="40" t="e">
        <f>LARGE('CMGC Cost Estimate'!$J$3:$J$499,COUNT(J$3:'CMGC Cost Estimate'!$J52))+IF(ISNUMBER(V51),V51,0)</f>
        <v>#VALUE!</v>
      </c>
      <c r="W52" s="29" t="e">
        <f>IF(V52/J$500&lt;0.8,COUNT(V$3:V52)+1,1)</f>
        <v>#VALUE!</v>
      </c>
      <c r="X52" s="41" t="e">
        <f>IF('CMGC Cost Estimate'!$U52&lt;=MAX('CMGC Cost Estimate'!$W$3:$W$499),"YES","NO")</f>
        <v>#VALUE!</v>
      </c>
      <c r="Y52" s="42" t="e">
        <f>IF(AND('CMGC Cost Estimate'!$X52="YES",OR('CMGC Cost Estimate'!$R52&gt;0.2,'CMGC Cost Estimate'!$R52&lt;-0.2)),"ANALYZE"," ")</f>
        <v>#VALUE!</v>
      </c>
      <c r="Z52" s="73" t="e">
        <f>IF(AND('CMGC Cost Estimate'!$X52="YES",OR('CMGC Cost Estimate'!$S52&gt;0.2,'CMGC Cost Estimate'!$S52&lt;-0.2)),"ANALYZE"," ")</f>
        <v>#VALUE!</v>
      </c>
      <c r="AA52" s="69" t="e">
        <f>RANK('CMGC Cost Estimate'!$G52,'CMGC Cost Estimate'!$G$3:$G$499)</f>
        <v>#VALUE!</v>
      </c>
      <c r="AB52" s="70" t="e">
        <f>LARGE('CMGC Cost Estimate'!$G$3:$G$499,COUNT(G$3:'CMGC Cost Estimate'!$G52))+IF(ISNUMBER(AB51),AB51,0)</f>
        <v>#VALUE!</v>
      </c>
      <c r="AC52" s="71" t="e">
        <f>IF(AB52/G$500&lt;0.8,COUNT(V$3:V52)+1,1)</f>
        <v>#VALUE!</v>
      </c>
      <c r="AD52" s="95" t="e">
        <f>IF('CMGC Cost Estimate'!$AA52&lt;=MAX('CMGC Cost Estimate'!$AC$3:$AC$499),"YES","NO")</f>
        <v>#VALUE!</v>
      </c>
      <c r="AE52" s="96" t="e">
        <f>IF(AND('Standard Cost Estimate'!$AD52="YES",ABS('Standard Cost Estimate'!$R52)&gt;0.2),"ANALYZE"," ")</f>
        <v>#VALUE!</v>
      </c>
      <c r="AF52" s="77"/>
    </row>
    <row r="53" spans="1:32" x14ac:dyDescent="0.35">
      <c r="A53" s="56" t="e">
        <f>Table1[[#This Row],[Item Line Number]]</f>
        <v>#VALUE!</v>
      </c>
      <c r="B53" s="56" t="e">
        <f>Table1[[#This Row],[Item Number]]</f>
        <v>#VALUE!</v>
      </c>
      <c r="C53" s="57" t="e">
        <f>Table1[[#This Row],[Item Description]]</f>
        <v>#VALUE!</v>
      </c>
      <c r="D53" s="56" t="e">
        <f>Table1[[#This Row],[Quantity]]</f>
        <v>#VALUE!</v>
      </c>
      <c r="E53" s="56" t="e">
        <f>Table1[[#This Row],[Units]]</f>
        <v>#VALUE!</v>
      </c>
      <c r="F53" s="58" t="e">
        <f>Table1[[#This Row],[Engineer''s Estimate (EE)]]</f>
        <v>#VALUE!</v>
      </c>
      <c r="G53" s="59" t="e">
        <f>'CMGC Cost Estimate'!$D53*'CMGC Cost Estimate'!$F53</f>
        <v>#VALUE!</v>
      </c>
      <c r="H53" s="60" t="e">
        <f>'CMGC Cost Estimate'!$G53/G$500</f>
        <v>#VALUE!</v>
      </c>
      <c r="I53" s="58" t="e">
        <f>Table1[[#This Row],[Low Bidder 
or CM/GC]]</f>
        <v>#VALUE!</v>
      </c>
      <c r="J53" s="59" t="e">
        <f>'CMGC Cost Estimate'!$I53*'CMGC Cost Estimate'!$D53</f>
        <v>#VALUE!</v>
      </c>
      <c r="K53" s="61" t="e">
        <f>'CMGC Cost Estimate'!$J53/J$500</f>
        <v>#VALUE!</v>
      </c>
      <c r="L53" s="58" t="e">
        <f>TRIMMEAN(Table1[[#This Row],[Low Bidder 
or CM/GC]:[Bidder 23]],2/COUNT(Table1[[#This Row],[Low Bidder 
or CM/GC]:[Bidder 23]]))</f>
        <v>#VALUE!</v>
      </c>
      <c r="M53" s="59" t="e">
        <f>IF('CMGC Cost Estimate'!$D53=0,0,'CMGC Cost Estimate'!$D53*'CMGC Cost Estimate'!$L53)</f>
        <v>#VALUE!</v>
      </c>
      <c r="N53" s="60" t="e">
        <f>'CMGC Cost Estimate'!$M53/M$500</f>
        <v>#VALUE!</v>
      </c>
      <c r="O53" s="80" t="e">
        <f>MIN(Table1[[#This Row],[Low Bidder 
or CM/GC]:[Bidder 23]])*D53</f>
        <v>#VALUE!</v>
      </c>
      <c r="P53" s="66" t="e">
        <f>Table24[[#This Row],[CM/GC
Amount]]</f>
        <v>#VALUE!</v>
      </c>
      <c r="Q53" s="81" t="e">
        <f>MAX(Table1[[#This Row],[Low Bidder 
or CM/GC]:[Bidder 23]])*D53</f>
        <v>#VALUE!</v>
      </c>
      <c r="R53" s="38" t="e">
        <f>('CMGC Cost Estimate'!$J53-'CMGC Cost Estimate'!$G53)/'CMGC Cost Estimate'!$G53</f>
        <v>#VALUE!</v>
      </c>
      <c r="S53" s="39" t="e">
        <f>('CMGC Cost Estimate'!$J53-'CMGC Cost Estimate'!$M53)/'CMGC Cost Estimate'!$M53</f>
        <v>#VALUE!</v>
      </c>
      <c r="T53" s="37" t="e">
        <f>'CMGC Cost Estimate'!$J53-'CMGC Cost Estimate'!$G53</f>
        <v>#VALUE!</v>
      </c>
      <c r="U53" s="29" t="e">
        <f>RANK('CMGC Cost Estimate'!$J53,'CMGC Cost Estimate'!$J$3:$J$499)</f>
        <v>#VALUE!</v>
      </c>
      <c r="V53" s="40" t="e">
        <f>LARGE('CMGC Cost Estimate'!$J$3:$J$499,COUNT(J$3:'CMGC Cost Estimate'!$J53))+IF(ISNUMBER(V52),V52,0)</f>
        <v>#VALUE!</v>
      </c>
      <c r="W53" s="29" t="e">
        <f>IF(V53/J$500&lt;0.8,COUNT(V$3:V53)+1,1)</f>
        <v>#VALUE!</v>
      </c>
      <c r="X53" s="41" t="e">
        <f>IF('CMGC Cost Estimate'!$U53&lt;=MAX('CMGC Cost Estimate'!$W$3:$W$499),"YES","NO")</f>
        <v>#VALUE!</v>
      </c>
      <c r="Y53" s="42" t="e">
        <f>IF(AND('CMGC Cost Estimate'!$X53="YES",OR('CMGC Cost Estimate'!$R53&gt;0.2,'CMGC Cost Estimate'!$R53&lt;-0.2)),"ANALYZE"," ")</f>
        <v>#VALUE!</v>
      </c>
      <c r="Z53" s="73" t="e">
        <f>IF(AND('CMGC Cost Estimate'!$X53="YES",OR('CMGC Cost Estimate'!$S53&gt;0.2,'CMGC Cost Estimate'!$S53&lt;-0.2)),"ANALYZE"," ")</f>
        <v>#VALUE!</v>
      </c>
      <c r="AA53" s="69" t="e">
        <f>RANK('CMGC Cost Estimate'!$G53,'CMGC Cost Estimate'!$G$3:$G$499)</f>
        <v>#VALUE!</v>
      </c>
      <c r="AB53" s="70" t="e">
        <f>LARGE('CMGC Cost Estimate'!$G$3:$G$499,COUNT(G$3:'CMGC Cost Estimate'!$G53))+IF(ISNUMBER(AB52),AB52,0)</f>
        <v>#VALUE!</v>
      </c>
      <c r="AC53" s="71" t="e">
        <f>IF(AB53/G$500&lt;0.8,COUNT(V$3:V53)+1,1)</f>
        <v>#VALUE!</v>
      </c>
      <c r="AD53" s="95" t="e">
        <f>IF('CMGC Cost Estimate'!$AA53&lt;=MAX('CMGC Cost Estimate'!$AC$3:$AC$499),"YES","NO")</f>
        <v>#VALUE!</v>
      </c>
      <c r="AE53" s="96" t="e">
        <f>IF(AND('Standard Cost Estimate'!$AD53="YES",ABS('Standard Cost Estimate'!$R53)&gt;0.2),"ANALYZE"," ")</f>
        <v>#VALUE!</v>
      </c>
      <c r="AF53" s="77"/>
    </row>
    <row r="54" spans="1:32" x14ac:dyDescent="0.35">
      <c r="A54" s="56" t="e">
        <f>Table1[[#This Row],[Item Line Number]]</f>
        <v>#VALUE!</v>
      </c>
      <c r="B54" s="56" t="e">
        <f>Table1[[#This Row],[Item Number]]</f>
        <v>#VALUE!</v>
      </c>
      <c r="C54" s="57" t="e">
        <f>Table1[[#This Row],[Item Description]]</f>
        <v>#VALUE!</v>
      </c>
      <c r="D54" s="56" t="e">
        <f>Table1[[#This Row],[Quantity]]</f>
        <v>#VALUE!</v>
      </c>
      <c r="E54" s="56" t="e">
        <f>Table1[[#This Row],[Units]]</f>
        <v>#VALUE!</v>
      </c>
      <c r="F54" s="58" t="e">
        <f>Table1[[#This Row],[Engineer''s Estimate (EE)]]</f>
        <v>#VALUE!</v>
      </c>
      <c r="G54" s="59" t="e">
        <f>'CMGC Cost Estimate'!$D54*'CMGC Cost Estimate'!$F54</f>
        <v>#VALUE!</v>
      </c>
      <c r="H54" s="60" t="e">
        <f>'CMGC Cost Estimate'!$G54/G$500</f>
        <v>#VALUE!</v>
      </c>
      <c r="I54" s="58" t="e">
        <f>Table1[[#This Row],[Low Bidder 
or CM/GC]]</f>
        <v>#VALUE!</v>
      </c>
      <c r="J54" s="59" t="e">
        <f>'CMGC Cost Estimate'!$I54*'CMGC Cost Estimate'!$D54</f>
        <v>#VALUE!</v>
      </c>
      <c r="K54" s="61" t="e">
        <f>'CMGC Cost Estimate'!$J54/J$500</f>
        <v>#VALUE!</v>
      </c>
      <c r="L54" s="58" t="e">
        <f>TRIMMEAN(Table1[[#This Row],[Low Bidder 
or CM/GC]:[Bidder 23]],2/COUNT(Table1[[#This Row],[Low Bidder 
or CM/GC]:[Bidder 23]]))</f>
        <v>#VALUE!</v>
      </c>
      <c r="M54" s="59" t="e">
        <f>IF('CMGC Cost Estimate'!$D54=0,0,'CMGC Cost Estimate'!$D54*'CMGC Cost Estimate'!$L54)</f>
        <v>#VALUE!</v>
      </c>
      <c r="N54" s="60" t="e">
        <f>'CMGC Cost Estimate'!$M54/M$500</f>
        <v>#VALUE!</v>
      </c>
      <c r="O54" s="80" t="e">
        <f>MIN(Table1[[#This Row],[Low Bidder 
or CM/GC]:[Bidder 23]])*D54</f>
        <v>#VALUE!</v>
      </c>
      <c r="P54" s="66" t="e">
        <f>Table24[[#This Row],[CM/GC
Amount]]</f>
        <v>#VALUE!</v>
      </c>
      <c r="Q54" s="81" t="e">
        <f>MAX(Table1[[#This Row],[Low Bidder 
or CM/GC]:[Bidder 23]])*D54</f>
        <v>#VALUE!</v>
      </c>
      <c r="R54" s="38" t="e">
        <f>('CMGC Cost Estimate'!$J54-'CMGC Cost Estimate'!$G54)/'CMGC Cost Estimate'!$G54</f>
        <v>#VALUE!</v>
      </c>
      <c r="S54" s="39" t="e">
        <f>('CMGC Cost Estimate'!$J54-'CMGC Cost Estimate'!$M54)/'CMGC Cost Estimate'!$M54</f>
        <v>#VALUE!</v>
      </c>
      <c r="T54" s="37" t="e">
        <f>'CMGC Cost Estimate'!$J54-'CMGC Cost Estimate'!$G54</f>
        <v>#VALUE!</v>
      </c>
      <c r="U54" s="29" t="e">
        <f>RANK('CMGC Cost Estimate'!$J54,'CMGC Cost Estimate'!$J$3:$J$499)</f>
        <v>#VALUE!</v>
      </c>
      <c r="V54" s="40" t="e">
        <f>LARGE('CMGC Cost Estimate'!$J$3:$J$499,COUNT(J$3:'CMGC Cost Estimate'!$J54))+IF(ISNUMBER(V53),V53,0)</f>
        <v>#VALUE!</v>
      </c>
      <c r="W54" s="29" t="e">
        <f>IF(V54/J$500&lt;0.8,COUNT(V$3:V54)+1,1)</f>
        <v>#VALUE!</v>
      </c>
      <c r="X54" s="41" t="e">
        <f>IF('CMGC Cost Estimate'!$U54&lt;=MAX('CMGC Cost Estimate'!$W$3:$W$499),"YES","NO")</f>
        <v>#VALUE!</v>
      </c>
      <c r="Y54" s="42" t="e">
        <f>IF(AND('CMGC Cost Estimate'!$X54="YES",OR('CMGC Cost Estimate'!$R54&gt;0.2,'CMGC Cost Estimate'!$R54&lt;-0.2)),"ANALYZE"," ")</f>
        <v>#VALUE!</v>
      </c>
      <c r="Z54" s="73" t="e">
        <f>IF(AND('CMGC Cost Estimate'!$X54="YES",OR('CMGC Cost Estimate'!$S54&gt;0.2,'CMGC Cost Estimate'!$S54&lt;-0.2)),"ANALYZE"," ")</f>
        <v>#VALUE!</v>
      </c>
      <c r="AA54" s="69" t="e">
        <f>RANK('CMGC Cost Estimate'!$G54,'CMGC Cost Estimate'!$G$3:$G$499)</f>
        <v>#VALUE!</v>
      </c>
      <c r="AB54" s="70" t="e">
        <f>LARGE('CMGC Cost Estimate'!$G$3:$G$499,COUNT(G$3:'CMGC Cost Estimate'!$G54))+IF(ISNUMBER(AB53),AB53,0)</f>
        <v>#VALUE!</v>
      </c>
      <c r="AC54" s="71" t="e">
        <f>IF(AB54/G$500&lt;0.8,COUNT(V$3:V54)+1,1)</f>
        <v>#VALUE!</v>
      </c>
      <c r="AD54" s="95" t="e">
        <f>IF('CMGC Cost Estimate'!$AA54&lt;=MAX('CMGC Cost Estimate'!$AC$3:$AC$499),"YES","NO")</f>
        <v>#VALUE!</v>
      </c>
      <c r="AE54" s="96" t="e">
        <f>IF(AND('Standard Cost Estimate'!$AD54="YES",ABS('Standard Cost Estimate'!$R54)&gt;0.2),"ANALYZE"," ")</f>
        <v>#VALUE!</v>
      </c>
      <c r="AF54" s="77"/>
    </row>
    <row r="55" spans="1:32" x14ac:dyDescent="0.35">
      <c r="A55" s="56" t="e">
        <f>Table1[[#This Row],[Item Line Number]]</f>
        <v>#VALUE!</v>
      </c>
      <c r="B55" s="56" t="e">
        <f>Table1[[#This Row],[Item Number]]</f>
        <v>#VALUE!</v>
      </c>
      <c r="C55" s="57" t="e">
        <f>Table1[[#This Row],[Item Description]]</f>
        <v>#VALUE!</v>
      </c>
      <c r="D55" s="56" t="e">
        <f>Table1[[#This Row],[Quantity]]</f>
        <v>#VALUE!</v>
      </c>
      <c r="E55" s="56" t="e">
        <f>Table1[[#This Row],[Units]]</f>
        <v>#VALUE!</v>
      </c>
      <c r="F55" s="58" t="e">
        <f>Table1[[#This Row],[Engineer''s Estimate (EE)]]</f>
        <v>#VALUE!</v>
      </c>
      <c r="G55" s="59" t="e">
        <f>'CMGC Cost Estimate'!$D55*'CMGC Cost Estimate'!$F55</f>
        <v>#VALUE!</v>
      </c>
      <c r="H55" s="60" t="e">
        <f>'CMGC Cost Estimate'!$G55/G$500</f>
        <v>#VALUE!</v>
      </c>
      <c r="I55" s="58" t="e">
        <f>Table1[[#This Row],[Low Bidder 
or CM/GC]]</f>
        <v>#VALUE!</v>
      </c>
      <c r="J55" s="59" t="e">
        <f>'CMGC Cost Estimate'!$I55*'CMGC Cost Estimate'!$D55</f>
        <v>#VALUE!</v>
      </c>
      <c r="K55" s="61" t="e">
        <f>'CMGC Cost Estimate'!$J55/J$500</f>
        <v>#VALUE!</v>
      </c>
      <c r="L55" s="58" t="e">
        <f>TRIMMEAN(Table1[[#This Row],[Low Bidder 
or CM/GC]:[Bidder 23]],2/COUNT(Table1[[#This Row],[Low Bidder 
or CM/GC]:[Bidder 23]]))</f>
        <v>#VALUE!</v>
      </c>
      <c r="M55" s="59" t="e">
        <f>IF('CMGC Cost Estimate'!$D55=0,0,'CMGC Cost Estimate'!$D55*'CMGC Cost Estimate'!$L55)</f>
        <v>#VALUE!</v>
      </c>
      <c r="N55" s="60" t="e">
        <f>'CMGC Cost Estimate'!$M55/M$500</f>
        <v>#VALUE!</v>
      </c>
      <c r="O55" s="80" t="e">
        <f>MIN(Table1[[#This Row],[Low Bidder 
or CM/GC]:[Bidder 23]])*D55</f>
        <v>#VALUE!</v>
      </c>
      <c r="P55" s="66" t="e">
        <f>Table24[[#This Row],[CM/GC
Amount]]</f>
        <v>#VALUE!</v>
      </c>
      <c r="Q55" s="81" t="e">
        <f>MAX(Table1[[#This Row],[Low Bidder 
or CM/GC]:[Bidder 23]])*D55</f>
        <v>#VALUE!</v>
      </c>
      <c r="R55" s="38" t="e">
        <f>('CMGC Cost Estimate'!$J55-'CMGC Cost Estimate'!$G55)/'CMGC Cost Estimate'!$G55</f>
        <v>#VALUE!</v>
      </c>
      <c r="S55" s="39" t="e">
        <f>('CMGC Cost Estimate'!$J55-'CMGC Cost Estimate'!$M55)/'CMGC Cost Estimate'!$M55</f>
        <v>#VALUE!</v>
      </c>
      <c r="T55" s="37" t="e">
        <f>'CMGC Cost Estimate'!$J55-'CMGC Cost Estimate'!$G55</f>
        <v>#VALUE!</v>
      </c>
      <c r="U55" s="29" t="e">
        <f>RANK('CMGC Cost Estimate'!$J55,'CMGC Cost Estimate'!$J$3:$J$499)</f>
        <v>#VALUE!</v>
      </c>
      <c r="V55" s="40" t="e">
        <f>LARGE('CMGC Cost Estimate'!$J$3:$J$499,COUNT(J$3:'CMGC Cost Estimate'!$J55))+IF(ISNUMBER(V54),V54,0)</f>
        <v>#VALUE!</v>
      </c>
      <c r="W55" s="29" t="e">
        <f>IF(V55/J$500&lt;0.8,COUNT(V$3:V55)+1,1)</f>
        <v>#VALUE!</v>
      </c>
      <c r="X55" s="41" t="e">
        <f>IF('CMGC Cost Estimate'!$U55&lt;=MAX('CMGC Cost Estimate'!$W$3:$W$499),"YES","NO")</f>
        <v>#VALUE!</v>
      </c>
      <c r="Y55" s="42" t="e">
        <f>IF(AND('CMGC Cost Estimate'!$X55="YES",OR('CMGC Cost Estimate'!$R55&gt;0.2,'CMGC Cost Estimate'!$R55&lt;-0.2)),"ANALYZE"," ")</f>
        <v>#VALUE!</v>
      </c>
      <c r="Z55" s="73" t="e">
        <f>IF(AND('CMGC Cost Estimate'!$X55="YES",OR('CMGC Cost Estimate'!$S55&gt;0.2,'CMGC Cost Estimate'!$S55&lt;-0.2)),"ANALYZE"," ")</f>
        <v>#VALUE!</v>
      </c>
      <c r="AA55" s="69" t="e">
        <f>RANK('CMGC Cost Estimate'!$G55,'CMGC Cost Estimate'!$G$3:$G$499)</f>
        <v>#VALUE!</v>
      </c>
      <c r="AB55" s="70" t="e">
        <f>LARGE('CMGC Cost Estimate'!$G$3:$G$499,COUNT(G$3:'CMGC Cost Estimate'!$G55))+IF(ISNUMBER(AB54),AB54,0)</f>
        <v>#VALUE!</v>
      </c>
      <c r="AC55" s="71" t="e">
        <f>IF(AB55/G$500&lt;0.8,COUNT(V$3:V55)+1,1)</f>
        <v>#VALUE!</v>
      </c>
      <c r="AD55" s="95" t="e">
        <f>IF('CMGC Cost Estimate'!$AA55&lt;=MAX('CMGC Cost Estimate'!$AC$3:$AC$499),"YES","NO")</f>
        <v>#VALUE!</v>
      </c>
      <c r="AE55" s="96" t="e">
        <f>IF(AND('Standard Cost Estimate'!$AD55="YES",ABS('Standard Cost Estimate'!$R55)&gt;0.2),"ANALYZE"," ")</f>
        <v>#VALUE!</v>
      </c>
      <c r="AF55" s="77"/>
    </row>
    <row r="56" spans="1:32" x14ac:dyDescent="0.35">
      <c r="A56" s="56" t="e">
        <f>Table1[[#This Row],[Item Line Number]]</f>
        <v>#VALUE!</v>
      </c>
      <c r="B56" s="56" t="e">
        <f>Table1[[#This Row],[Item Number]]</f>
        <v>#VALUE!</v>
      </c>
      <c r="C56" s="57" t="e">
        <f>Table1[[#This Row],[Item Description]]</f>
        <v>#VALUE!</v>
      </c>
      <c r="D56" s="56" t="e">
        <f>Table1[[#This Row],[Quantity]]</f>
        <v>#VALUE!</v>
      </c>
      <c r="E56" s="56" t="e">
        <f>Table1[[#This Row],[Units]]</f>
        <v>#VALUE!</v>
      </c>
      <c r="F56" s="58" t="e">
        <f>Table1[[#This Row],[Engineer''s Estimate (EE)]]</f>
        <v>#VALUE!</v>
      </c>
      <c r="G56" s="59" t="e">
        <f>'CMGC Cost Estimate'!$D56*'CMGC Cost Estimate'!$F56</f>
        <v>#VALUE!</v>
      </c>
      <c r="H56" s="60" t="e">
        <f>'CMGC Cost Estimate'!$G56/G$500</f>
        <v>#VALUE!</v>
      </c>
      <c r="I56" s="58" t="e">
        <f>Table1[[#This Row],[Low Bidder 
or CM/GC]]</f>
        <v>#VALUE!</v>
      </c>
      <c r="J56" s="59" t="e">
        <f>'CMGC Cost Estimate'!$I56*'CMGC Cost Estimate'!$D56</f>
        <v>#VALUE!</v>
      </c>
      <c r="K56" s="61" t="e">
        <f>'CMGC Cost Estimate'!$J56/J$500</f>
        <v>#VALUE!</v>
      </c>
      <c r="L56" s="58" t="e">
        <f>TRIMMEAN(Table1[[#This Row],[Low Bidder 
or CM/GC]:[Bidder 23]],2/COUNT(Table1[[#This Row],[Low Bidder 
or CM/GC]:[Bidder 23]]))</f>
        <v>#VALUE!</v>
      </c>
      <c r="M56" s="59" t="e">
        <f>IF('CMGC Cost Estimate'!$D56=0,0,'CMGC Cost Estimate'!$D56*'CMGC Cost Estimate'!$L56)</f>
        <v>#VALUE!</v>
      </c>
      <c r="N56" s="60" t="e">
        <f>'CMGC Cost Estimate'!$M56/M$500</f>
        <v>#VALUE!</v>
      </c>
      <c r="O56" s="80" t="e">
        <f>MIN(Table1[[#This Row],[Low Bidder 
or CM/GC]:[Bidder 23]])*D56</f>
        <v>#VALUE!</v>
      </c>
      <c r="P56" s="66" t="e">
        <f>Table24[[#This Row],[CM/GC
Amount]]</f>
        <v>#VALUE!</v>
      </c>
      <c r="Q56" s="81" t="e">
        <f>MAX(Table1[[#This Row],[Low Bidder 
or CM/GC]:[Bidder 23]])*D56</f>
        <v>#VALUE!</v>
      </c>
      <c r="R56" s="38" t="e">
        <f>('CMGC Cost Estimate'!$J56-'CMGC Cost Estimate'!$G56)/'CMGC Cost Estimate'!$G56</f>
        <v>#VALUE!</v>
      </c>
      <c r="S56" s="39" t="e">
        <f>('CMGC Cost Estimate'!$J56-'CMGC Cost Estimate'!$M56)/'CMGC Cost Estimate'!$M56</f>
        <v>#VALUE!</v>
      </c>
      <c r="T56" s="37" t="e">
        <f>'CMGC Cost Estimate'!$J56-'CMGC Cost Estimate'!$G56</f>
        <v>#VALUE!</v>
      </c>
      <c r="U56" s="29" t="e">
        <f>RANK('CMGC Cost Estimate'!$J56,'CMGC Cost Estimate'!$J$3:$J$499)</f>
        <v>#VALUE!</v>
      </c>
      <c r="V56" s="40" t="e">
        <f>LARGE('CMGC Cost Estimate'!$J$3:$J$499,COUNT(J$3:'CMGC Cost Estimate'!$J56))+IF(ISNUMBER(V55),V55,0)</f>
        <v>#VALUE!</v>
      </c>
      <c r="W56" s="29" t="e">
        <f>IF(V56/J$500&lt;0.8,COUNT(V$3:V56)+1,1)</f>
        <v>#VALUE!</v>
      </c>
      <c r="X56" s="41" t="e">
        <f>IF('CMGC Cost Estimate'!$U56&lt;=MAX('CMGC Cost Estimate'!$W$3:$W$499),"YES","NO")</f>
        <v>#VALUE!</v>
      </c>
      <c r="Y56" s="42" t="e">
        <f>IF(AND('CMGC Cost Estimate'!$X56="YES",OR('CMGC Cost Estimate'!$R56&gt;0.2,'CMGC Cost Estimate'!$R56&lt;-0.2)),"ANALYZE"," ")</f>
        <v>#VALUE!</v>
      </c>
      <c r="Z56" s="73" t="e">
        <f>IF(AND('CMGC Cost Estimate'!$X56="YES",OR('CMGC Cost Estimate'!$S56&gt;0.2,'CMGC Cost Estimate'!$S56&lt;-0.2)),"ANALYZE"," ")</f>
        <v>#VALUE!</v>
      </c>
      <c r="AA56" s="69" t="e">
        <f>RANK('CMGC Cost Estimate'!$G56,'CMGC Cost Estimate'!$G$3:$G$499)</f>
        <v>#VALUE!</v>
      </c>
      <c r="AB56" s="70" t="e">
        <f>LARGE('CMGC Cost Estimate'!$G$3:$G$499,COUNT(G$3:'CMGC Cost Estimate'!$G56))+IF(ISNUMBER(AB55),AB55,0)</f>
        <v>#VALUE!</v>
      </c>
      <c r="AC56" s="71" t="e">
        <f>IF(AB56/G$500&lt;0.8,COUNT(V$3:V56)+1,1)</f>
        <v>#VALUE!</v>
      </c>
      <c r="AD56" s="95" t="e">
        <f>IF('CMGC Cost Estimate'!$AA56&lt;=MAX('CMGC Cost Estimate'!$AC$3:$AC$499),"YES","NO")</f>
        <v>#VALUE!</v>
      </c>
      <c r="AE56" s="96" t="e">
        <f>IF(AND('Standard Cost Estimate'!$AD56="YES",ABS('Standard Cost Estimate'!$R56)&gt;0.2),"ANALYZE"," ")</f>
        <v>#VALUE!</v>
      </c>
      <c r="AF56" s="77"/>
    </row>
    <row r="57" spans="1:32" x14ac:dyDescent="0.35">
      <c r="A57" s="56" t="e">
        <f>Table1[[#This Row],[Item Line Number]]</f>
        <v>#VALUE!</v>
      </c>
      <c r="B57" s="56" t="e">
        <f>Table1[[#This Row],[Item Number]]</f>
        <v>#VALUE!</v>
      </c>
      <c r="C57" s="57" t="e">
        <f>Table1[[#This Row],[Item Description]]</f>
        <v>#VALUE!</v>
      </c>
      <c r="D57" s="56" t="e">
        <f>Table1[[#This Row],[Quantity]]</f>
        <v>#VALUE!</v>
      </c>
      <c r="E57" s="56" t="e">
        <f>Table1[[#This Row],[Units]]</f>
        <v>#VALUE!</v>
      </c>
      <c r="F57" s="58" t="e">
        <f>Table1[[#This Row],[Engineer''s Estimate (EE)]]</f>
        <v>#VALUE!</v>
      </c>
      <c r="G57" s="59" t="e">
        <f>'CMGC Cost Estimate'!$D57*'CMGC Cost Estimate'!$F57</f>
        <v>#VALUE!</v>
      </c>
      <c r="H57" s="60" t="e">
        <f>'CMGC Cost Estimate'!$G57/G$500</f>
        <v>#VALUE!</v>
      </c>
      <c r="I57" s="58" t="e">
        <f>Table1[[#This Row],[Low Bidder 
or CM/GC]]</f>
        <v>#VALUE!</v>
      </c>
      <c r="J57" s="59" t="e">
        <f>'CMGC Cost Estimate'!$I57*'CMGC Cost Estimate'!$D57</f>
        <v>#VALUE!</v>
      </c>
      <c r="K57" s="61" t="e">
        <f>'CMGC Cost Estimate'!$J57/J$500</f>
        <v>#VALUE!</v>
      </c>
      <c r="L57" s="58" t="e">
        <f>TRIMMEAN(Table1[[#This Row],[Low Bidder 
or CM/GC]:[Bidder 23]],2/COUNT(Table1[[#This Row],[Low Bidder 
or CM/GC]:[Bidder 23]]))</f>
        <v>#VALUE!</v>
      </c>
      <c r="M57" s="59" t="e">
        <f>IF('CMGC Cost Estimate'!$D57=0,0,'CMGC Cost Estimate'!$D57*'CMGC Cost Estimate'!$L57)</f>
        <v>#VALUE!</v>
      </c>
      <c r="N57" s="60" t="e">
        <f>'CMGC Cost Estimate'!$M57/M$500</f>
        <v>#VALUE!</v>
      </c>
      <c r="O57" s="80" t="e">
        <f>MIN(Table1[[#This Row],[Low Bidder 
or CM/GC]:[Bidder 23]])*D57</f>
        <v>#VALUE!</v>
      </c>
      <c r="P57" s="66" t="e">
        <f>Table24[[#This Row],[CM/GC
Amount]]</f>
        <v>#VALUE!</v>
      </c>
      <c r="Q57" s="81" t="e">
        <f>MAX(Table1[[#This Row],[Low Bidder 
or CM/GC]:[Bidder 23]])*D57</f>
        <v>#VALUE!</v>
      </c>
      <c r="R57" s="38" t="e">
        <f>('CMGC Cost Estimate'!$J57-'CMGC Cost Estimate'!$G57)/'CMGC Cost Estimate'!$G57</f>
        <v>#VALUE!</v>
      </c>
      <c r="S57" s="39" t="e">
        <f>('CMGC Cost Estimate'!$J57-'CMGC Cost Estimate'!$M57)/'CMGC Cost Estimate'!$M57</f>
        <v>#VALUE!</v>
      </c>
      <c r="T57" s="37" t="e">
        <f>'CMGC Cost Estimate'!$J57-'CMGC Cost Estimate'!$G57</f>
        <v>#VALUE!</v>
      </c>
      <c r="U57" s="29" t="e">
        <f>RANK('CMGC Cost Estimate'!$J57,'CMGC Cost Estimate'!$J$3:$J$499)</f>
        <v>#VALUE!</v>
      </c>
      <c r="V57" s="40" t="e">
        <f>LARGE('CMGC Cost Estimate'!$J$3:$J$499,COUNT(J$3:'CMGC Cost Estimate'!$J57))+IF(ISNUMBER(V56),V56,0)</f>
        <v>#VALUE!</v>
      </c>
      <c r="W57" s="29" t="e">
        <f>IF(V57/J$500&lt;0.8,COUNT(V$3:V57)+1,1)</f>
        <v>#VALUE!</v>
      </c>
      <c r="X57" s="41" t="e">
        <f>IF('CMGC Cost Estimate'!$U57&lt;=MAX('CMGC Cost Estimate'!$W$3:$W$499),"YES","NO")</f>
        <v>#VALUE!</v>
      </c>
      <c r="Y57" s="42" t="e">
        <f>IF(AND('CMGC Cost Estimate'!$X57="YES",OR('CMGC Cost Estimate'!$R57&gt;0.2,'CMGC Cost Estimate'!$R57&lt;-0.2)),"ANALYZE"," ")</f>
        <v>#VALUE!</v>
      </c>
      <c r="Z57" s="73" t="e">
        <f>IF(AND('CMGC Cost Estimate'!$X57="YES",OR('CMGC Cost Estimate'!$S57&gt;0.2,'CMGC Cost Estimate'!$S57&lt;-0.2)),"ANALYZE"," ")</f>
        <v>#VALUE!</v>
      </c>
      <c r="AA57" s="69" t="e">
        <f>RANK('CMGC Cost Estimate'!$G57,'CMGC Cost Estimate'!$G$3:$G$499)</f>
        <v>#VALUE!</v>
      </c>
      <c r="AB57" s="70" t="e">
        <f>LARGE('CMGC Cost Estimate'!$G$3:$G$499,COUNT(G$3:'CMGC Cost Estimate'!$G57))+IF(ISNUMBER(AB56),AB56,0)</f>
        <v>#VALUE!</v>
      </c>
      <c r="AC57" s="71" t="e">
        <f>IF(AB57/G$500&lt;0.8,COUNT(V$3:V57)+1,1)</f>
        <v>#VALUE!</v>
      </c>
      <c r="AD57" s="95" t="e">
        <f>IF('CMGC Cost Estimate'!$AA57&lt;=MAX('CMGC Cost Estimate'!$AC$3:$AC$499),"YES","NO")</f>
        <v>#VALUE!</v>
      </c>
      <c r="AE57" s="96" t="e">
        <f>IF(AND('Standard Cost Estimate'!$AD57="YES",ABS('Standard Cost Estimate'!$R57)&gt;0.2),"ANALYZE"," ")</f>
        <v>#VALUE!</v>
      </c>
      <c r="AF57" s="77"/>
    </row>
    <row r="58" spans="1:32" x14ac:dyDescent="0.35">
      <c r="A58" s="56" t="e">
        <f>Table1[[#This Row],[Item Line Number]]</f>
        <v>#VALUE!</v>
      </c>
      <c r="B58" s="56" t="e">
        <f>Table1[[#This Row],[Item Number]]</f>
        <v>#VALUE!</v>
      </c>
      <c r="C58" s="57" t="e">
        <f>Table1[[#This Row],[Item Description]]</f>
        <v>#VALUE!</v>
      </c>
      <c r="D58" s="56" t="e">
        <f>Table1[[#This Row],[Quantity]]</f>
        <v>#VALUE!</v>
      </c>
      <c r="E58" s="56" t="e">
        <f>Table1[[#This Row],[Units]]</f>
        <v>#VALUE!</v>
      </c>
      <c r="F58" s="58" t="e">
        <f>Table1[[#This Row],[Engineer''s Estimate (EE)]]</f>
        <v>#VALUE!</v>
      </c>
      <c r="G58" s="59" t="e">
        <f>'CMGC Cost Estimate'!$D58*'CMGC Cost Estimate'!$F58</f>
        <v>#VALUE!</v>
      </c>
      <c r="H58" s="60" t="e">
        <f>'CMGC Cost Estimate'!$G58/G$500</f>
        <v>#VALUE!</v>
      </c>
      <c r="I58" s="58" t="e">
        <f>Table1[[#This Row],[Low Bidder 
or CM/GC]]</f>
        <v>#VALUE!</v>
      </c>
      <c r="J58" s="59" t="e">
        <f>'CMGC Cost Estimate'!$I58*'CMGC Cost Estimate'!$D58</f>
        <v>#VALUE!</v>
      </c>
      <c r="K58" s="61" t="e">
        <f>'CMGC Cost Estimate'!$J58/J$500</f>
        <v>#VALUE!</v>
      </c>
      <c r="L58" s="58" t="e">
        <f>TRIMMEAN(Table1[[#This Row],[Low Bidder 
or CM/GC]:[Bidder 23]],2/COUNT(Table1[[#This Row],[Low Bidder 
or CM/GC]:[Bidder 23]]))</f>
        <v>#VALUE!</v>
      </c>
      <c r="M58" s="59" t="e">
        <f>IF('CMGC Cost Estimate'!$D58=0,0,'CMGC Cost Estimate'!$D58*'CMGC Cost Estimate'!$L58)</f>
        <v>#VALUE!</v>
      </c>
      <c r="N58" s="60" t="e">
        <f>'CMGC Cost Estimate'!$M58/M$500</f>
        <v>#VALUE!</v>
      </c>
      <c r="O58" s="80" t="e">
        <f>MIN(Table1[[#This Row],[Low Bidder 
or CM/GC]:[Bidder 23]])*D58</f>
        <v>#VALUE!</v>
      </c>
      <c r="P58" s="66" t="e">
        <f>Table24[[#This Row],[CM/GC
Amount]]</f>
        <v>#VALUE!</v>
      </c>
      <c r="Q58" s="81" t="e">
        <f>MAX(Table1[[#This Row],[Low Bidder 
or CM/GC]:[Bidder 23]])*D58</f>
        <v>#VALUE!</v>
      </c>
      <c r="R58" s="38" t="e">
        <f>('CMGC Cost Estimate'!$J58-'CMGC Cost Estimate'!$G58)/'CMGC Cost Estimate'!$G58</f>
        <v>#VALUE!</v>
      </c>
      <c r="S58" s="39" t="e">
        <f>('CMGC Cost Estimate'!$J58-'CMGC Cost Estimate'!$M58)/'CMGC Cost Estimate'!$M58</f>
        <v>#VALUE!</v>
      </c>
      <c r="T58" s="37" t="e">
        <f>'CMGC Cost Estimate'!$J58-'CMGC Cost Estimate'!$G58</f>
        <v>#VALUE!</v>
      </c>
      <c r="U58" s="29" t="e">
        <f>RANK('CMGC Cost Estimate'!$J58,'CMGC Cost Estimate'!$J$3:$J$499)</f>
        <v>#VALUE!</v>
      </c>
      <c r="V58" s="40" t="e">
        <f>LARGE('CMGC Cost Estimate'!$J$3:$J$499,COUNT(J$3:'CMGC Cost Estimate'!$J58))+IF(ISNUMBER(V57),V57,0)</f>
        <v>#VALUE!</v>
      </c>
      <c r="W58" s="29" t="e">
        <f>IF(V58/J$500&lt;0.8,COUNT(V$3:V58)+1,1)</f>
        <v>#VALUE!</v>
      </c>
      <c r="X58" s="41" t="e">
        <f>IF('CMGC Cost Estimate'!$U58&lt;=MAX('CMGC Cost Estimate'!$W$3:$W$499),"YES","NO")</f>
        <v>#VALUE!</v>
      </c>
      <c r="Y58" s="42" t="e">
        <f>IF(AND('CMGC Cost Estimate'!$X58="YES",OR('CMGC Cost Estimate'!$R58&gt;0.2,'CMGC Cost Estimate'!$R58&lt;-0.2)),"ANALYZE"," ")</f>
        <v>#VALUE!</v>
      </c>
      <c r="Z58" s="73" t="e">
        <f>IF(AND('CMGC Cost Estimate'!$X58="YES",OR('CMGC Cost Estimate'!$S58&gt;0.2,'CMGC Cost Estimate'!$S58&lt;-0.2)),"ANALYZE"," ")</f>
        <v>#VALUE!</v>
      </c>
      <c r="AA58" s="69" t="e">
        <f>RANK('CMGC Cost Estimate'!$G58,'CMGC Cost Estimate'!$G$3:$G$499)</f>
        <v>#VALUE!</v>
      </c>
      <c r="AB58" s="70" t="e">
        <f>LARGE('CMGC Cost Estimate'!$G$3:$G$499,COUNT(G$3:'CMGC Cost Estimate'!$G58))+IF(ISNUMBER(AB57),AB57,0)</f>
        <v>#VALUE!</v>
      </c>
      <c r="AC58" s="71" t="e">
        <f>IF(AB58/G$500&lt;0.8,COUNT(V$3:V58)+1,1)</f>
        <v>#VALUE!</v>
      </c>
      <c r="AD58" s="95" t="e">
        <f>IF('CMGC Cost Estimate'!$AA58&lt;=MAX('CMGC Cost Estimate'!$AC$3:$AC$499),"YES","NO")</f>
        <v>#VALUE!</v>
      </c>
      <c r="AE58" s="96" t="e">
        <f>IF(AND('Standard Cost Estimate'!$AD58="YES",ABS('Standard Cost Estimate'!$R58)&gt;0.2),"ANALYZE"," ")</f>
        <v>#VALUE!</v>
      </c>
      <c r="AF58" s="77"/>
    </row>
    <row r="59" spans="1:32" x14ac:dyDescent="0.35">
      <c r="A59" s="56" t="e">
        <f>Table1[[#This Row],[Item Line Number]]</f>
        <v>#VALUE!</v>
      </c>
      <c r="B59" s="56" t="e">
        <f>Table1[[#This Row],[Item Number]]</f>
        <v>#VALUE!</v>
      </c>
      <c r="C59" s="57" t="e">
        <f>Table1[[#This Row],[Item Description]]</f>
        <v>#VALUE!</v>
      </c>
      <c r="D59" s="56" t="e">
        <f>Table1[[#This Row],[Quantity]]</f>
        <v>#VALUE!</v>
      </c>
      <c r="E59" s="56" t="e">
        <f>Table1[[#This Row],[Units]]</f>
        <v>#VALUE!</v>
      </c>
      <c r="F59" s="58" t="e">
        <f>Table1[[#This Row],[Engineer''s Estimate (EE)]]</f>
        <v>#VALUE!</v>
      </c>
      <c r="G59" s="59" t="e">
        <f>'CMGC Cost Estimate'!$D59*'CMGC Cost Estimate'!$F59</f>
        <v>#VALUE!</v>
      </c>
      <c r="H59" s="60" t="e">
        <f>'CMGC Cost Estimate'!$G59/G$500</f>
        <v>#VALUE!</v>
      </c>
      <c r="I59" s="58" t="e">
        <f>Table1[[#This Row],[Low Bidder 
or CM/GC]]</f>
        <v>#VALUE!</v>
      </c>
      <c r="J59" s="59" t="e">
        <f>'CMGC Cost Estimate'!$I59*'CMGC Cost Estimate'!$D59</f>
        <v>#VALUE!</v>
      </c>
      <c r="K59" s="61" t="e">
        <f>'CMGC Cost Estimate'!$J59/J$500</f>
        <v>#VALUE!</v>
      </c>
      <c r="L59" s="58" t="e">
        <f>TRIMMEAN(Table1[[#This Row],[Low Bidder 
or CM/GC]:[Bidder 23]],2/COUNT(Table1[[#This Row],[Low Bidder 
or CM/GC]:[Bidder 23]]))</f>
        <v>#VALUE!</v>
      </c>
      <c r="M59" s="59" t="e">
        <f>IF('CMGC Cost Estimate'!$D59=0,0,'CMGC Cost Estimate'!$D59*'CMGC Cost Estimate'!$L59)</f>
        <v>#VALUE!</v>
      </c>
      <c r="N59" s="60" t="e">
        <f>'CMGC Cost Estimate'!$M59/M$500</f>
        <v>#VALUE!</v>
      </c>
      <c r="O59" s="80" t="e">
        <f>MIN(Table1[[#This Row],[Low Bidder 
or CM/GC]:[Bidder 23]])*D59</f>
        <v>#VALUE!</v>
      </c>
      <c r="P59" s="66" t="e">
        <f>Table24[[#This Row],[CM/GC
Amount]]</f>
        <v>#VALUE!</v>
      </c>
      <c r="Q59" s="81" t="e">
        <f>MAX(Table1[[#This Row],[Low Bidder 
or CM/GC]:[Bidder 23]])*D59</f>
        <v>#VALUE!</v>
      </c>
      <c r="R59" s="38" t="e">
        <f>('CMGC Cost Estimate'!$J59-'CMGC Cost Estimate'!$G59)/'CMGC Cost Estimate'!$G59</f>
        <v>#VALUE!</v>
      </c>
      <c r="S59" s="39" t="e">
        <f>('CMGC Cost Estimate'!$J59-'CMGC Cost Estimate'!$M59)/'CMGC Cost Estimate'!$M59</f>
        <v>#VALUE!</v>
      </c>
      <c r="T59" s="37" t="e">
        <f>'CMGC Cost Estimate'!$J59-'CMGC Cost Estimate'!$G59</f>
        <v>#VALUE!</v>
      </c>
      <c r="U59" s="29" t="e">
        <f>RANK('CMGC Cost Estimate'!$J59,'CMGC Cost Estimate'!$J$3:$J$499)</f>
        <v>#VALUE!</v>
      </c>
      <c r="V59" s="40" t="e">
        <f>LARGE('CMGC Cost Estimate'!$J$3:$J$499,COUNT(J$3:'CMGC Cost Estimate'!$J59))+IF(ISNUMBER(V58),V58,0)</f>
        <v>#VALUE!</v>
      </c>
      <c r="W59" s="29" t="e">
        <f>IF(V59/J$500&lt;0.8,COUNT(V$3:V59)+1,1)</f>
        <v>#VALUE!</v>
      </c>
      <c r="X59" s="41" t="e">
        <f>IF('CMGC Cost Estimate'!$U59&lt;=MAX('CMGC Cost Estimate'!$W$3:$W$499),"YES","NO")</f>
        <v>#VALUE!</v>
      </c>
      <c r="Y59" s="42" t="e">
        <f>IF(AND('CMGC Cost Estimate'!$X59="YES",OR('CMGC Cost Estimate'!$R59&gt;0.2,'CMGC Cost Estimate'!$R59&lt;-0.2)),"ANALYZE"," ")</f>
        <v>#VALUE!</v>
      </c>
      <c r="Z59" s="73" t="e">
        <f>IF(AND('CMGC Cost Estimate'!$X59="YES",OR('CMGC Cost Estimate'!$S59&gt;0.2,'CMGC Cost Estimate'!$S59&lt;-0.2)),"ANALYZE"," ")</f>
        <v>#VALUE!</v>
      </c>
      <c r="AA59" s="69" t="e">
        <f>RANK('CMGC Cost Estimate'!$G59,'CMGC Cost Estimate'!$G$3:$G$499)</f>
        <v>#VALUE!</v>
      </c>
      <c r="AB59" s="70" t="e">
        <f>LARGE('CMGC Cost Estimate'!$G$3:$G$499,COUNT(G$3:'CMGC Cost Estimate'!$G59))+IF(ISNUMBER(AB58),AB58,0)</f>
        <v>#VALUE!</v>
      </c>
      <c r="AC59" s="71" t="e">
        <f>IF(AB59/G$500&lt;0.8,COUNT(V$3:V59)+1,1)</f>
        <v>#VALUE!</v>
      </c>
      <c r="AD59" s="95" t="e">
        <f>IF('CMGC Cost Estimate'!$AA59&lt;=MAX('CMGC Cost Estimate'!$AC$3:$AC$499),"YES","NO")</f>
        <v>#VALUE!</v>
      </c>
      <c r="AE59" s="96" t="e">
        <f>IF(AND('Standard Cost Estimate'!$AD59="YES",ABS('Standard Cost Estimate'!$R59)&gt;0.2),"ANALYZE"," ")</f>
        <v>#VALUE!</v>
      </c>
      <c r="AF59" s="77"/>
    </row>
    <row r="60" spans="1:32" x14ac:dyDescent="0.35">
      <c r="A60" s="56" t="e">
        <f>Table1[[#This Row],[Item Line Number]]</f>
        <v>#VALUE!</v>
      </c>
      <c r="B60" s="56" t="e">
        <f>Table1[[#This Row],[Item Number]]</f>
        <v>#VALUE!</v>
      </c>
      <c r="C60" s="57" t="e">
        <f>Table1[[#This Row],[Item Description]]</f>
        <v>#VALUE!</v>
      </c>
      <c r="D60" s="56" t="e">
        <f>Table1[[#This Row],[Quantity]]</f>
        <v>#VALUE!</v>
      </c>
      <c r="E60" s="56" t="e">
        <f>Table1[[#This Row],[Units]]</f>
        <v>#VALUE!</v>
      </c>
      <c r="F60" s="58" t="e">
        <f>Table1[[#This Row],[Engineer''s Estimate (EE)]]</f>
        <v>#VALUE!</v>
      </c>
      <c r="G60" s="59" t="e">
        <f>'CMGC Cost Estimate'!$D60*'CMGC Cost Estimate'!$F60</f>
        <v>#VALUE!</v>
      </c>
      <c r="H60" s="60" t="e">
        <f>'CMGC Cost Estimate'!$G60/G$500</f>
        <v>#VALUE!</v>
      </c>
      <c r="I60" s="58" t="e">
        <f>Table1[[#This Row],[Low Bidder 
or CM/GC]]</f>
        <v>#VALUE!</v>
      </c>
      <c r="J60" s="59" t="e">
        <f>'CMGC Cost Estimate'!$I60*'CMGC Cost Estimate'!$D60</f>
        <v>#VALUE!</v>
      </c>
      <c r="K60" s="61" t="e">
        <f>'CMGC Cost Estimate'!$J60/J$500</f>
        <v>#VALUE!</v>
      </c>
      <c r="L60" s="58" t="e">
        <f>TRIMMEAN(Table1[[#This Row],[Low Bidder 
or CM/GC]:[Bidder 23]],2/COUNT(Table1[[#This Row],[Low Bidder 
or CM/GC]:[Bidder 23]]))</f>
        <v>#VALUE!</v>
      </c>
      <c r="M60" s="59" t="e">
        <f>IF('CMGC Cost Estimate'!$D60=0,0,'CMGC Cost Estimate'!$D60*'CMGC Cost Estimate'!$L60)</f>
        <v>#VALUE!</v>
      </c>
      <c r="N60" s="60" t="e">
        <f>'CMGC Cost Estimate'!$M60/M$500</f>
        <v>#VALUE!</v>
      </c>
      <c r="O60" s="80" t="e">
        <f>MIN(Table1[[#This Row],[Low Bidder 
or CM/GC]:[Bidder 23]])*D60</f>
        <v>#VALUE!</v>
      </c>
      <c r="P60" s="66" t="e">
        <f>Table24[[#This Row],[CM/GC
Amount]]</f>
        <v>#VALUE!</v>
      </c>
      <c r="Q60" s="81" t="e">
        <f>MAX(Table1[[#This Row],[Low Bidder 
or CM/GC]:[Bidder 23]])*D60</f>
        <v>#VALUE!</v>
      </c>
      <c r="R60" s="38" t="e">
        <f>('CMGC Cost Estimate'!$J60-'CMGC Cost Estimate'!$G60)/'CMGC Cost Estimate'!$G60</f>
        <v>#VALUE!</v>
      </c>
      <c r="S60" s="39" t="e">
        <f>('CMGC Cost Estimate'!$J60-'CMGC Cost Estimate'!$M60)/'CMGC Cost Estimate'!$M60</f>
        <v>#VALUE!</v>
      </c>
      <c r="T60" s="37" t="e">
        <f>'CMGC Cost Estimate'!$J60-'CMGC Cost Estimate'!$G60</f>
        <v>#VALUE!</v>
      </c>
      <c r="U60" s="29" t="e">
        <f>RANK('CMGC Cost Estimate'!$J60,'CMGC Cost Estimate'!$J$3:$J$499)</f>
        <v>#VALUE!</v>
      </c>
      <c r="V60" s="40" t="e">
        <f>LARGE('CMGC Cost Estimate'!$J$3:$J$499,COUNT(J$3:'CMGC Cost Estimate'!$J60))+IF(ISNUMBER(V59),V59,0)</f>
        <v>#VALUE!</v>
      </c>
      <c r="W60" s="29" t="e">
        <f>IF(V60/J$500&lt;0.8,COUNT(V$3:V60)+1,1)</f>
        <v>#VALUE!</v>
      </c>
      <c r="X60" s="41" t="e">
        <f>IF('CMGC Cost Estimate'!$U60&lt;=MAX('CMGC Cost Estimate'!$W$3:$W$499),"YES","NO")</f>
        <v>#VALUE!</v>
      </c>
      <c r="Y60" s="42" t="e">
        <f>IF(AND('CMGC Cost Estimate'!$X60="YES",OR('CMGC Cost Estimate'!$R60&gt;0.2,'CMGC Cost Estimate'!$R60&lt;-0.2)),"ANALYZE"," ")</f>
        <v>#VALUE!</v>
      </c>
      <c r="Z60" s="73" t="e">
        <f>IF(AND('CMGC Cost Estimate'!$X60="YES",OR('CMGC Cost Estimate'!$S60&gt;0.2,'CMGC Cost Estimate'!$S60&lt;-0.2)),"ANALYZE"," ")</f>
        <v>#VALUE!</v>
      </c>
      <c r="AA60" s="69" t="e">
        <f>RANK('CMGC Cost Estimate'!$G60,'CMGC Cost Estimate'!$G$3:$G$499)</f>
        <v>#VALUE!</v>
      </c>
      <c r="AB60" s="70" t="e">
        <f>LARGE('CMGC Cost Estimate'!$G$3:$G$499,COUNT(G$3:'CMGC Cost Estimate'!$G60))+IF(ISNUMBER(AB59),AB59,0)</f>
        <v>#VALUE!</v>
      </c>
      <c r="AC60" s="71" t="e">
        <f>IF(AB60/G$500&lt;0.8,COUNT(V$3:V60)+1,1)</f>
        <v>#VALUE!</v>
      </c>
      <c r="AD60" s="95" t="e">
        <f>IF('CMGC Cost Estimate'!$AA60&lt;=MAX('CMGC Cost Estimate'!$AC$3:$AC$499),"YES","NO")</f>
        <v>#VALUE!</v>
      </c>
      <c r="AE60" s="96" t="e">
        <f>IF(AND('Standard Cost Estimate'!$AD60="YES",ABS('Standard Cost Estimate'!$R60)&gt;0.2),"ANALYZE"," ")</f>
        <v>#VALUE!</v>
      </c>
      <c r="AF60" s="77"/>
    </row>
    <row r="61" spans="1:32" x14ac:dyDescent="0.35">
      <c r="A61" s="56" t="e">
        <f>Table1[[#This Row],[Item Line Number]]</f>
        <v>#VALUE!</v>
      </c>
      <c r="B61" s="56" t="e">
        <f>Table1[[#This Row],[Item Number]]</f>
        <v>#VALUE!</v>
      </c>
      <c r="C61" s="57" t="e">
        <f>Table1[[#This Row],[Item Description]]</f>
        <v>#VALUE!</v>
      </c>
      <c r="D61" s="56" t="e">
        <f>Table1[[#This Row],[Quantity]]</f>
        <v>#VALUE!</v>
      </c>
      <c r="E61" s="56" t="e">
        <f>Table1[[#This Row],[Units]]</f>
        <v>#VALUE!</v>
      </c>
      <c r="F61" s="58" t="e">
        <f>Table1[[#This Row],[Engineer''s Estimate (EE)]]</f>
        <v>#VALUE!</v>
      </c>
      <c r="G61" s="59" t="e">
        <f>'CMGC Cost Estimate'!$D61*'CMGC Cost Estimate'!$F61</f>
        <v>#VALUE!</v>
      </c>
      <c r="H61" s="60" t="e">
        <f>'CMGC Cost Estimate'!$G61/G$500</f>
        <v>#VALUE!</v>
      </c>
      <c r="I61" s="58" t="e">
        <f>Table1[[#This Row],[Low Bidder 
or CM/GC]]</f>
        <v>#VALUE!</v>
      </c>
      <c r="J61" s="59" t="e">
        <f>'CMGC Cost Estimate'!$I61*'CMGC Cost Estimate'!$D61</f>
        <v>#VALUE!</v>
      </c>
      <c r="K61" s="61" t="e">
        <f>'CMGC Cost Estimate'!$J61/J$500</f>
        <v>#VALUE!</v>
      </c>
      <c r="L61" s="58" t="e">
        <f>TRIMMEAN(Table1[[#This Row],[Low Bidder 
or CM/GC]:[Bidder 23]],2/COUNT(Table1[[#This Row],[Low Bidder 
or CM/GC]:[Bidder 23]]))</f>
        <v>#VALUE!</v>
      </c>
      <c r="M61" s="59" t="e">
        <f>IF('CMGC Cost Estimate'!$D61=0,0,'CMGC Cost Estimate'!$D61*'CMGC Cost Estimate'!$L61)</f>
        <v>#VALUE!</v>
      </c>
      <c r="N61" s="60" t="e">
        <f>'CMGC Cost Estimate'!$M61/M$500</f>
        <v>#VALUE!</v>
      </c>
      <c r="O61" s="80" t="e">
        <f>MIN(Table1[[#This Row],[Low Bidder 
or CM/GC]:[Bidder 23]])*D61</f>
        <v>#VALUE!</v>
      </c>
      <c r="P61" s="66" t="e">
        <f>Table24[[#This Row],[CM/GC
Amount]]</f>
        <v>#VALUE!</v>
      </c>
      <c r="Q61" s="81" t="e">
        <f>MAX(Table1[[#This Row],[Low Bidder 
or CM/GC]:[Bidder 23]])*D61</f>
        <v>#VALUE!</v>
      </c>
      <c r="R61" s="38" t="e">
        <f>('CMGC Cost Estimate'!$J61-'CMGC Cost Estimate'!$G61)/'CMGC Cost Estimate'!$G61</f>
        <v>#VALUE!</v>
      </c>
      <c r="S61" s="39" t="e">
        <f>('CMGC Cost Estimate'!$J61-'CMGC Cost Estimate'!$M61)/'CMGC Cost Estimate'!$M61</f>
        <v>#VALUE!</v>
      </c>
      <c r="T61" s="37" t="e">
        <f>'CMGC Cost Estimate'!$J61-'CMGC Cost Estimate'!$G61</f>
        <v>#VALUE!</v>
      </c>
      <c r="U61" s="29" t="e">
        <f>RANK('CMGC Cost Estimate'!$J61,'CMGC Cost Estimate'!$J$3:$J$499)</f>
        <v>#VALUE!</v>
      </c>
      <c r="V61" s="40" t="e">
        <f>LARGE('CMGC Cost Estimate'!$J$3:$J$499,COUNT(J$3:'CMGC Cost Estimate'!$J61))+IF(ISNUMBER(V60),V60,0)</f>
        <v>#VALUE!</v>
      </c>
      <c r="W61" s="29" t="e">
        <f>IF(V61/J$500&lt;0.8,COUNT(V$3:V61)+1,1)</f>
        <v>#VALUE!</v>
      </c>
      <c r="X61" s="41" t="e">
        <f>IF('CMGC Cost Estimate'!$U61&lt;=MAX('CMGC Cost Estimate'!$W$3:$W$499),"YES","NO")</f>
        <v>#VALUE!</v>
      </c>
      <c r="Y61" s="42" t="e">
        <f>IF(AND('CMGC Cost Estimate'!$X61="YES",OR('CMGC Cost Estimate'!$R61&gt;0.2,'CMGC Cost Estimate'!$R61&lt;-0.2)),"ANALYZE"," ")</f>
        <v>#VALUE!</v>
      </c>
      <c r="Z61" s="73" t="e">
        <f>IF(AND('CMGC Cost Estimate'!$X61="YES",OR('CMGC Cost Estimate'!$S61&gt;0.2,'CMGC Cost Estimate'!$S61&lt;-0.2)),"ANALYZE"," ")</f>
        <v>#VALUE!</v>
      </c>
      <c r="AA61" s="69" t="e">
        <f>RANK('CMGC Cost Estimate'!$G61,'CMGC Cost Estimate'!$G$3:$G$499)</f>
        <v>#VALUE!</v>
      </c>
      <c r="AB61" s="70" t="e">
        <f>LARGE('CMGC Cost Estimate'!$G$3:$G$499,COUNT(G$3:'CMGC Cost Estimate'!$G61))+IF(ISNUMBER(AB60),AB60,0)</f>
        <v>#VALUE!</v>
      </c>
      <c r="AC61" s="71" t="e">
        <f>IF(AB61/G$500&lt;0.8,COUNT(V$3:V61)+1,1)</f>
        <v>#VALUE!</v>
      </c>
      <c r="AD61" s="95" t="e">
        <f>IF('CMGC Cost Estimate'!$AA61&lt;=MAX('CMGC Cost Estimate'!$AC$3:$AC$499),"YES","NO")</f>
        <v>#VALUE!</v>
      </c>
      <c r="AE61" s="96" t="e">
        <f>IF(AND('Standard Cost Estimate'!$AD61="YES",ABS('Standard Cost Estimate'!$R61)&gt;0.2),"ANALYZE"," ")</f>
        <v>#VALUE!</v>
      </c>
      <c r="AF61" s="77"/>
    </row>
    <row r="62" spans="1:32" x14ac:dyDescent="0.35">
      <c r="A62" s="56" t="e">
        <f>Table1[[#This Row],[Item Line Number]]</f>
        <v>#VALUE!</v>
      </c>
      <c r="B62" s="56" t="e">
        <f>Table1[[#This Row],[Item Number]]</f>
        <v>#VALUE!</v>
      </c>
      <c r="C62" s="57" t="e">
        <f>Table1[[#This Row],[Item Description]]</f>
        <v>#VALUE!</v>
      </c>
      <c r="D62" s="56" t="e">
        <f>Table1[[#This Row],[Quantity]]</f>
        <v>#VALUE!</v>
      </c>
      <c r="E62" s="56" t="e">
        <f>Table1[[#This Row],[Units]]</f>
        <v>#VALUE!</v>
      </c>
      <c r="F62" s="58" t="e">
        <f>Table1[[#This Row],[Engineer''s Estimate (EE)]]</f>
        <v>#VALUE!</v>
      </c>
      <c r="G62" s="59" t="e">
        <f>'CMGC Cost Estimate'!$D62*'CMGC Cost Estimate'!$F62</f>
        <v>#VALUE!</v>
      </c>
      <c r="H62" s="60" t="e">
        <f>'CMGC Cost Estimate'!$G62/G$500</f>
        <v>#VALUE!</v>
      </c>
      <c r="I62" s="58" t="e">
        <f>Table1[[#This Row],[Low Bidder 
or CM/GC]]</f>
        <v>#VALUE!</v>
      </c>
      <c r="J62" s="59" t="e">
        <f>'CMGC Cost Estimate'!$I62*'CMGC Cost Estimate'!$D62</f>
        <v>#VALUE!</v>
      </c>
      <c r="K62" s="61" t="e">
        <f>'CMGC Cost Estimate'!$J62/J$500</f>
        <v>#VALUE!</v>
      </c>
      <c r="L62" s="58" t="e">
        <f>TRIMMEAN(Table1[[#This Row],[Low Bidder 
or CM/GC]:[Bidder 23]],2/COUNT(Table1[[#This Row],[Low Bidder 
or CM/GC]:[Bidder 23]]))</f>
        <v>#VALUE!</v>
      </c>
      <c r="M62" s="59" t="e">
        <f>IF('CMGC Cost Estimate'!$D62=0,0,'CMGC Cost Estimate'!$D62*'CMGC Cost Estimate'!$L62)</f>
        <v>#VALUE!</v>
      </c>
      <c r="N62" s="60" t="e">
        <f>'CMGC Cost Estimate'!$M62/M$500</f>
        <v>#VALUE!</v>
      </c>
      <c r="O62" s="80" t="e">
        <f>MIN(Table1[[#This Row],[Low Bidder 
or CM/GC]:[Bidder 23]])*D62</f>
        <v>#VALUE!</v>
      </c>
      <c r="P62" s="66" t="e">
        <f>Table24[[#This Row],[CM/GC
Amount]]</f>
        <v>#VALUE!</v>
      </c>
      <c r="Q62" s="81" t="e">
        <f>MAX(Table1[[#This Row],[Low Bidder 
or CM/GC]:[Bidder 23]])*D62</f>
        <v>#VALUE!</v>
      </c>
      <c r="R62" s="38" t="e">
        <f>('CMGC Cost Estimate'!$J62-'CMGC Cost Estimate'!$G62)/'CMGC Cost Estimate'!$G62</f>
        <v>#VALUE!</v>
      </c>
      <c r="S62" s="39" t="e">
        <f>('CMGC Cost Estimate'!$J62-'CMGC Cost Estimate'!$M62)/'CMGC Cost Estimate'!$M62</f>
        <v>#VALUE!</v>
      </c>
      <c r="T62" s="37" t="e">
        <f>'CMGC Cost Estimate'!$J62-'CMGC Cost Estimate'!$G62</f>
        <v>#VALUE!</v>
      </c>
      <c r="U62" s="29" t="e">
        <f>RANK('CMGC Cost Estimate'!$J62,'CMGC Cost Estimate'!$J$3:$J$499)</f>
        <v>#VALUE!</v>
      </c>
      <c r="V62" s="40" t="e">
        <f>LARGE('CMGC Cost Estimate'!$J$3:$J$499,COUNT(J$3:'CMGC Cost Estimate'!$J62))+IF(ISNUMBER(V61),V61,0)</f>
        <v>#VALUE!</v>
      </c>
      <c r="W62" s="29" t="e">
        <f>IF(V62/J$500&lt;0.8,COUNT(V$3:V62)+1,1)</f>
        <v>#VALUE!</v>
      </c>
      <c r="X62" s="41" t="e">
        <f>IF('CMGC Cost Estimate'!$U62&lt;=MAX('CMGC Cost Estimate'!$W$3:$W$499),"YES","NO")</f>
        <v>#VALUE!</v>
      </c>
      <c r="Y62" s="42" t="e">
        <f>IF(AND('CMGC Cost Estimate'!$X62="YES",OR('CMGC Cost Estimate'!$R62&gt;0.2,'CMGC Cost Estimate'!$R62&lt;-0.2)),"ANALYZE"," ")</f>
        <v>#VALUE!</v>
      </c>
      <c r="Z62" s="73" t="e">
        <f>IF(AND('CMGC Cost Estimate'!$X62="YES",OR('CMGC Cost Estimate'!$S62&gt;0.2,'CMGC Cost Estimate'!$S62&lt;-0.2)),"ANALYZE"," ")</f>
        <v>#VALUE!</v>
      </c>
      <c r="AA62" s="69" t="e">
        <f>RANK('CMGC Cost Estimate'!$G62,'CMGC Cost Estimate'!$G$3:$G$499)</f>
        <v>#VALUE!</v>
      </c>
      <c r="AB62" s="70" t="e">
        <f>LARGE('CMGC Cost Estimate'!$G$3:$G$499,COUNT(G$3:'CMGC Cost Estimate'!$G62))+IF(ISNUMBER(AB61),AB61,0)</f>
        <v>#VALUE!</v>
      </c>
      <c r="AC62" s="71" t="e">
        <f>IF(AB62/G$500&lt;0.8,COUNT(V$3:V62)+1,1)</f>
        <v>#VALUE!</v>
      </c>
      <c r="AD62" s="95" t="e">
        <f>IF('CMGC Cost Estimate'!$AA62&lt;=MAX('CMGC Cost Estimate'!$AC$3:$AC$499),"YES","NO")</f>
        <v>#VALUE!</v>
      </c>
      <c r="AE62" s="96" t="e">
        <f>IF(AND('Standard Cost Estimate'!$AD62="YES",ABS('Standard Cost Estimate'!$R62)&gt;0.2),"ANALYZE"," ")</f>
        <v>#VALUE!</v>
      </c>
      <c r="AF62" s="77"/>
    </row>
    <row r="63" spans="1:32" x14ac:dyDescent="0.35">
      <c r="A63" s="56" t="e">
        <f>Table1[[#This Row],[Item Line Number]]</f>
        <v>#VALUE!</v>
      </c>
      <c r="B63" s="56" t="e">
        <f>Table1[[#This Row],[Item Number]]</f>
        <v>#VALUE!</v>
      </c>
      <c r="C63" s="57" t="e">
        <f>Table1[[#This Row],[Item Description]]</f>
        <v>#VALUE!</v>
      </c>
      <c r="D63" s="56" t="e">
        <f>Table1[[#This Row],[Quantity]]</f>
        <v>#VALUE!</v>
      </c>
      <c r="E63" s="56" t="e">
        <f>Table1[[#This Row],[Units]]</f>
        <v>#VALUE!</v>
      </c>
      <c r="F63" s="58" t="e">
        <f>Table1[[#This Row],[Engineer''s Estimate (EE)]]</f>
        <v>#VALUE!</v>
      </c>
      <c r="G63" s="59" t="e">
        <f>'CMGC Cost Estimate'!$D63*'CMGC Cost Estimate'!$F63</f>
        <v>#VALUE!</v>
      </c>
      <c r="H63" s="60" t="e">
        <f>'CMGC Cost Estimate'!$G63/G$500</f>
        <v>#VALUE!</v>
      </c>
      <c r="I63" s="58" t="e">
        <f>Table1[[#This Row],[Low Bidder 
or CM/GC]]</f>
        <v>#VALUE!</v>
      </c>
      <c r="J63" s="59" t="e">
        <f>'CMGC Cost Estimate'!$I63*'CMGC Cost Estimate'!$D63</f>
        <v>#VALUE!</v>
      </c>
      <c r="K63" s="61" t="e">
        <f>'CMGC Cost Estimate'!$J63/J$500</f>
        <v>#VALUE!</v>
      </c>
      <c r="L63" s="58" t="e">
        <f>TRIMMEAN(Table1[[#This Row],[Low Bidder 
or CM/GC]:[Bidder 23]],2/COUNT(Table1[[#This Row],[Low Bidder 
or CM/GC]:[Bidder 23]]))</f>
        <v>#VALUE!</v>
      </c>
      <c r="M63" s="59" t="e">
        <f>IF('CMGC Cost Estimate'!$D63=0,0,'CMGC Cost Estimate'!$D63*'CMGC Cost Estimate'!$L63)</f>
        <v>#VALUE!</v>
      </c>
      <c r="N63" s="60" t="e">
        <f>'CMGC Cost Estimate'!$M63/M$500</f>
        <v>#VALUE!</v>
      </c>
      <c r="O63" s="80" t="e">
        <f>MIN(Table1[[#This Row],[Low Bidder 
or CM/GC]:[Bidder 23]])*D63</f>
        <v>#VALUE!</v>
      </c>
      <c r="P63" s="66" t="e">
        <f>Table24[[#This Row],[CM/GC
Amount]]</f>
        <v>#VALUE!</v>
      </c>
      <c r="Q63" s="81" t="e">
        <f>MAX(Table1[[#This Row],[Low Bidder 
or CM/GC]:[Bidder 23]])*D63</f>
        <v>#VALUE!</v>
      </c>
      <c r="R63" s="38" t="e">
        <f>('CMGC Cost Estimate'!$J63-'CMGC Cost Estimate'!$G63)/'CMGC Cost Estimate'!$G63</f>
        <v>#VALUE!</v>
      </c>
      <c r="S63" s="39" t="e">
        <f>('CMGC Cost Estimate'!$J63-'CMGC Cost Estimate'!$M63)/'CMGC Cost Estimate'!$M63</f>
        <v>#VALUE!</v>
      </c>
      <c r="T63" s="37" t="e">
        <f>'CMGC Cost Estimate'!$J63-'CMGC Cost Estimate'!$G63</f>
        <v>#VALUE!</v>
      </c>
      <c r="U63" s="29" t="e">
        <f>RANK('CMGC Cost Estimate'!$J63,'CMGC Cost Estimate'!$J$3:$J$499)</f>
        <v>#VALUE!</v>
      </c>
      <c r="V63" s="40" t="e">
        <f>LARGE('CMGC Cost Estimate'!$J$3:$J$499,COUNT(J$3:'CMGC Cost Estimate'!$J63))+IF(ISNUMBER(V62),V62,0)</f>
        <v>#VALUE!</v>
      </c>
      <c r="W63" s="29" t="e">
        <f>IF(V63/J$500&lt;0.8,COUNT(V$3:V63)+1,1)</f>
        <v>#VALUE!</v>
      </c>
      <c r="X63" s="41" t="e">
        <f>IF('CMGC Cost Estimate'!$U63&lt;=MAX('CMGC Cost Estimate'!$W$3:$W$499),"YES","NO")</f>
        <v>#VALUE!</v>
      </c>
      <c r="Y63" s="42" t="e">
        <f>IF(AND('CMGC Cost Estimate'!$X63="YES",OR('CMGC Cost Estimate'!$R63&gt;0.2,'CMGC Cost Estimate'!$R63&lt;-0.2)),"ANALYZE"," ")</f>
        <v>#VALUE!</v>
      </c>
      <c r="Z63" s="73" t="e">
        <f>IF(AND('CMGC Cost Estimate'!$X63="YES",OR('CMGC Cost Estimate'!$S63&gt;0.2,'CMGC Cost Estimate'!$S63&lt;-0.2)),"ANALYZE"," ")</f>
        <v>#VALUE!</v>
      </c>
      <c r="AA63" s="69" t="e">
        <f>RANK('CMGC Cost Estimate'!$G63,'CMGC Cost Estimate'!$G$3:$G$499)</f>
        <v>#VALUE!</v>
      </c>
      <c r="AB63" s="70" t="e">
        <f>LARGE('CMGC Cost Estimate'!$G$3:$G$499,COUNT(G$3:'CMGC Cost Estimate'!$G63))+IF(ISNUMBER(AB62),AB62,0)</f>
        <v>#VALUE!</v>
      </c>
      <c r="AC63" s="71" t="e">
        <f>IF(AB63/G$500&lt;0.8,COUNT(V$3:V63)+1,1)</f>
        <v>#VALUE!</v>
      </c>
      <c r="AD63" s="95" t="e">
        <f>IF('CMGC Cost Estimate'!$AA63&lt;=MAX('CMGC Cost Estimate'!$AC$3:$AC$499),"YES","NO")</f>
        <v>#VALUE!</v>
      </c>
      <c r="AE63" s="96" t="e">
        <f>IF(AND('Standard Cost Estimate'!$AD63="YES",ABS('Standard Cost Estimate'!$R63)&gt;0.2),"ANALYZE"," ")</f>
        <v>#VALUE!</v>
      </c>
      <c r="AF63" s="77"/>
    </row>
    <row r="64" spans="1:32" x14ac:dyDescent="0.35">
      <c r="A64" s="56" t="e">
        <f>Table1[[#This Row],[Item Line Number]]</f>
        <v>#VALUE!</v>
      </c>
      <c r="B64" s="56" t="e">
        <f>Table1[[#This Row],[Item Number]]</f>
        <v>#VALUE!</v>
      </c>
      <c r="C64" s="57" t="e">
        <f>Table1[[#This Row],[Item Description]]</f>
        <v>#VALUE!</v>
      </c>
      <c r="D64" s="56" t="e">
        <f>Table1[[#This Row],[Quantity]]</f>
        <v>#VALUE!</v>
      </c>
      <c r="E64" s="56" t="e">
        <f>Table1[[#This Row],[Units]]</f>
        <v>#VALUE!</v>
      </c>
      <c r="F64" s="58" t="e">
        <f>Table1[[#This Row],[Engineer''s Estimate (EE)]]</f>
        <v>#VALUE!</v>
      </c>
      <c r="G64" s="59" t="e">
        <f>'CMGC Cost Estimate'!$D64*'CMGC Cost Estimate'!$F64</f>
        <v>#VALUE!</v>
      </c>
      <c r="H64" s="60" t="e">
        <f>'CMGC Cost Estimate'!$G64/G$500</f>
        <v>#VALUE!</v>
      </c>
      <c r="I64" s="58" t="e">
        <f>Table1[[#This Row],[Low Bidder 
or CM/GC]]</f>
        <v>#VALUE!</v>
      </c>
      <c r="J64" s="59" t="e">
        <f>'CMGC Cost Estimate'!$I64*'CMGC Cost Estimate'!$D64</f>
        <v>#VALUE!</v>
      </c>
      <c r="K64" s="61" t="e">
        <f>'CMGC Cost Estimate'!$J64/J$500</f>
        <v>#VALUE!</v>
      </c>
      <c r="L64" s="58" t="e">
        <f>TRIMMEAN(Table1[[#This Row],[Low Bidder 
or CM/GC]:[Bidder 23]],2/COUNT(Table1[[#This Row],[Low Bidder 
or CM/GC]:[Bidder 23]]))</f>
        <v>#VALUE!</v>
      </c>
      <c r="M64" s="59" t="e">
        <f>IF('CMGC Cost Estimate'!$D64=0,0,'CMGC Cost Estimate'!$D64*'CMGC Cost Estimate'!$L64)</f>
        <v>#VALUE!</v>
      </c>
      <c r="N64" s="60" t="e">
        <f>'CMGC Cost Estimate'!$M64/M$500</f>
        <v>#VALUE!</v>
      </c>
      <c r="O64" s="80" t="e">
        <f>MIN(Table1[[#This Row],[Low Bidder 
or CM/GC]:[Bidder 23]])*D64</f>
        <v>#VALUE!</v>
      </c>
      <c r="P64" s="66" t="e">
        <f>Table24[[#This Row],[CM/GC
Amount]]</f>
        <v>#VALUE!</v>
      </c>
      <c r="Q64" s="81" t="e">
        <f>MAX(Table1[[#This Row],[Low Bidder 
or CM/GC]:[Bidder 23]])*D64</f>
        <v>#VALUE!</v>
      </c>
      <c r="R64" s="38" t="e">
        <f>('CMGC Cost Estimate'!$J64-'CMGC Cost Estimate'!$G64)/'CMGC Cost Estimate'!$G64</f>
        <v>#VALUE!</v>
      </c>
      <c r="S64" s="39" t="e">
        <f>('CMGC Cost Estimate'!$J64-'CMGC Cost Estimate'!$M64)/'CMGC Cost Estimate'!$M64</f>
        <v>#VALUE!</v>
      </c>
      <c r="T64" s="37" t="e">
        <f>'CMGC Cost Estimate'!$J64-'CMGC Cost Estimate'!$G64</f>
        <v>#VALUE!</v>
      </c>
      <c r="U64" s="29" t="e">
        <f>RANK('CMGC Cost Estimate'!$J64,'CMGC Cost Estimate'!$J$3:$J$499)</f>
        <v>#VALUE!</v>
      </c>
      <c r="V64" s="40" t="e">
        <f>LARGE('CMGC Cost Estimate'!$J$3:$J$499,COUNT(J$3:'CMGC Cost Estimate'!$J64))+IF(ISNUMBER(V63),V63,0)</f>
        <v>#VALUE!</v>
      </c>
      <c r="W64" s="29" t="e">
        <f>IF(V64/J$500&lt;0.8,COUNT(V$3:V64)+1,1)</f>
        <v>#VALUE!</v>
      </c>
      <c r="X64" s="41" t="e">
        <f>IF('CMGC Cost Estimate'!$U64&lt;=MAX('CMGC Cost Estimate'!$W$3:$W$499),"YES","NO")</f>
        <v>#VALUE!</v>
      </c>
      <c r="Y64" s="42" t="e">
        <f>IF(AND('CMGC Cost Estimate'!$X64="YES",OR('CMGC Cost Estimate'!$R64&gt;0.2,'CMGC Cost Estimate'!$R64&lt;-0.2)),"ANALYZE"," ")</f>
        <v>#VALUE!</v>
      </c>
      <c r="Z64" s="73" t="e">
        <f>IF(AND('CMGC Cost Estimate'!$X64="YES",OR('CMGC Cost Estimate'!$S64&gt;0.2,'CMGC Cost Estimate'!$S64&lt;-0.2)),"ANALYZE"," ")</f>
        <v>#VALUE!</v>
      </c>
      <c r="AA64" s="69" t="e">
        <f>RANK('CMGC Cost Estimate'!$G64,'CMGC Cost Estimate'!$G$3:$G$499)</f>
        <v>#VALUE!</v>
      </c>
      <c r="AB64" s="70" t="e">
        <f>LARGE('CMGC Cost Estimate'!$G$3:$G$499,COUNT(G$3:'CMGC Cost Estimate'!$G64))+IF(ISNUMBER(AB63),AB63,0)</f>
        <v>#VALUE!</v>
      </c>
      <c r="AC64" s="71" t="e">
        <f>IF(AB64/G$500&lt;0.8,COUNT(V$3:V64)+1,1)</f>
        <v>#VALUE!</v>
      </c>
      <c r="AD64" s="95" t="e">
        <f>IF('CMGC Cost Estimate'!$AA64&lt;=MAX('CMGC Cost Estimate'!$AC$3:$AC$499),"YES","NO")</f>
        <v>#VALUE!</v>
      </c>
      <c r="AE64" s="96" t="e">
        <f>IF(AND('Standard Cost Estimate'!$AD64="YES",ABS('Standard Cost Estimate'!$R64)&gt;0.2),"ANALYZE"," ")</f>
        <v>#VALUE!</v>
      </c>
      <c r="AF64" s="77"/>
    </row>
    <row r="65" spans="1:32" x14ac:dyDescent="0.35">
      <c r="A65" s="56" t="e">
        <f>Table1[[#This Row],[Item Line Number]]</f>
        <v>#VALUE!</v>
      </c>
      <c r="B65" s="56" t="e">
        <f>Table1[[#This Row],[Item Number]]</f>
        <v>#VALUE!</v>
      </c>
      <c r="C65" s="57" t="e">
        <f>Table1[[#This Row],[Item Description]]</f>
        <v>#VALUE!</v>
      </c>
      <c r="D65" s="56" t="e">
        <f>Table1[[#This Row],[Quantity]]</f>
        <v>#VALUE!</v>
      </c>
      <c r="E65" s="56" t="e">
        <f>Table1[[#This Row],[Units]]</f>
        <v>#VALUE!</v>
      </c>
      <c r="F65" s="58" t="e">
        <f>Table1[[#This Row],[Engineer''s Estimate (EE)]]</f>
        <v>#VALUE!</v>
      </c>
      <c r="G65" s="59" t="e">
        <f>'CMGC Cost Estimate'!$D65*'CMGC Cost Estimate'!$F65</f>
        <v>#VALUE!</v>
      </c>
      <c r="H65" s="60" t="e">
        <f>'CMGC Cost Estimate'!$G65/G$500</f>
        <v>#VALUE!</v>
      </c>
      <c r="I65" s="58" t="e">
        <f>Table1[[#This Row],[Low Bidder 
or CM/GC]]</f>
        <v>#VALUE!</v>
      </c>
      <c r="J65" s="59" t="e">
        <f>'CMGC Cost Estimate'!$I65*'CMGC Cost Estimate'!$D65</f>
        <v>#VALUE!</v>
      </c>
      <c r="K65" s="61" t="e">
        <f>'CMGC Cost Estimate'!$J65/J$500</f>
        <v>#VALUE!</v>
      </c>
      <c r="L65" s="58" t="e">
        <f>TRIMMEAN(Table1[[#This Row],[Low Bidder 
or CM/GC]:[Bidder 23]],2/COUNT(Table1[[#This Row],[Low Bidder 
or CM/GC]:[Bidder 23]]))</f>
        <v>#VALUE!</v>
      </c>
      <c r="M65" s="59" t="e">
        <f>IF('CMGC Cost Estimate'!$D65=0,0,'CMGC Cost Estimate'!$D65*'CMGC Cost Estimate'!$L65)</f>
        <v>#VALUE!</v>
      </c>
      <c r="N65" s="60" t="e">
        <f>'CMGC Cost Estimate'!$M65/M$500</f>
        <v>#VALUE!</v>
      </c>
      <c r="O65" s="80" t="e">
        <f>MIN(Table1[[#This Row],[Low Bidder 
or CM/GC]:[Bidder 23]])*D65</f>
        <v>#VALUE!</v>
      </c>
      <c r="P65" s="66" t="e">
        <f>Table24[[#This Row],[CM/GC
Amount]]</f>
        <v>#VALUE!</v>
      </c>
      <c r="Q65" s="81" t="e">
        <f>MAX(Table1[[#This Row],[Low Bidder 
or CM/GC]:[Bidder 23]])*D65</f>
        <v>#VALUE!</v>
      </c>
      <c r="R65" s="38" t="e">
        <f>('CMGC Cost Estimate'!$J65-'CMGC Cost Estimate'!$G65)/'CMGC Cost Estimate'!$G65</f>
        <v>#VALUE!</v>
      </c>
      <c r="S65" s="39" t="e">
        <f>('CMGC Cost Estimate'!$J65-'CMGC Cost Estimate'!$M65)/'CMGC Cost Estimate'!$M65</f>
        <v>#VALUE!</v>
      </c>
      <c r="T65" s="37" t="e">
        <f>'CMGC Cost Estimate'!$J65-'CMGC Cost Estimate'!$G65</f>
        <v>#VALUE!</v>
      </c>
      <c r="U65" s="29" t="e">
        <f>RANK('CMGC Cost Estimate'!$J65,'CMGC Cost Estimate'!$J$3:$J$499)</f>
        <v>#VALUE!</v>
      </c>
      <c r="V65" s="40" t="e">
        <f>LARGE('CMGC Cost Estimate'!$J$3:$J$499,COUNT(J$3:'CMGC Cost Estimate'!$J65))+IF(ISNUMBER(V64),V64,0)</f>
        <v>#VALUE!</v>
      </c>
      <c r="W65" s="29" t="e">
        <f>IF(V65/J$500&lt;0.8,COUNT(V$3:V65)+1,1)</f>
        <v>#VALUE!</v>
      </c>
      <c r="X65" s="41" t="e">
        <f>IF('CMGC Cost Estimate'!$U65&lt;=MAX('CMGC Cost Estimate'!$W$3:$W$499),"YES","NO")</f>
        <v>#VALUE!</v>
      </c>
      <c r="Y65" s="42" t="e">
        <f>IF(AND('CMGC Cost Estimate'!$X65="YES",OR('CMGC Cost Estimate'!$R65&gt;0.2,'CMGC Cost Estimate'!$R65&lt;-0.2)),"ANALYZE"," ")</f>
        <v>#VALUE!</v>
      </c>
      <c r="Z65" s="73" t="e">
        <f>IF(AND('CMGC Cost Estimate'!$X65="YES",OR('CMGC Cost Estimate'!$S65&gt;0.2,'CMGC Cost Estimate'!$S65&lt;-0.2)),"ANALYZE"," ")</f>
        <v>#VALUE!</v>
      </c>
      <c r="AA65" s="69" t="e">
        <f>RANK('CMGC Cost Estimate'!$G65,'CMGC Cost Estimate'!$G$3:$G$499)</f>
        <v>#VALUE!</v>
      </c>
      <c r="AB65" s="70" t="e">
        <f>LARGE('CMGC Cost Estimate'!$G$3:$G$499,COUNT(G$3:'CMGC Cost Estimate'!$G65))+IF(ISNUMBER(AB64),AB64,0)</f>
        <v>#VALUE!</v>
      </c>
      <c r="AC65" s="71" t="e">
        <f>IF(AB65/G$500&lt;0.8,COUNT(V$3:V65)+1,1)</f>
        <v>#VALUE!</v>
      </c>
      <c r="AD65" s="95" t="e">
        <f>IF('CMGC Cost Estimate'!$AA65&lt;=MAX('CMGC Cost Estimate'!$AC$3:$AC$499),"YES","NO")</f>
        <v>#VALUE!</v>
      </c>
      <c r="AE65" s="96" t="e">
        <f>IF(AND('Standard Cost Estimate'!$AD65="YES",ABS('Standard Cost Estimate'!$R65)&gt;0.2),"ANALYZE"," ")</f>
        <v>#VALUE!</v>
      </c>
      <c r="AF65" s="77"/>
    </row>
    <row r="66" spans="1:32" x14ac:dyDescent="0.35">
      <c r="A66" s="56" t="e">
        <f>Table1[[#This Row],[Item Line Number]]</f>
        <v>#VALUE!</v>
      </c>
      <c r="B66" s="56" t="e">
        <f>Table1[[#This Row],[Item Number]]</f>
        <v>#VALUE!</v>
      </c>
      <c r="C66" s="57" t="e">
        <f>Table1[[#This Row],[Item Description]]</f>
        <v>#VALUE!</v>
      </c>
      <c r="D66" s="56" t="e">
        <f>Table1[[#This Row],[Quantity]]</f>
        <v>#VALUE!</v>
      </c>
      <c r="E66" s="56" t="e">
        <f>Table1[[#This Row],[Units]]</f>
        <v>#VALUE!</v>
      </c>
      <c r="F66" s="58" t="e">
        <f>Table1[[#This Row],[Engineer''s Estimate (EE)]]</f>
        <v>#VALUE!</v>
      </c>
      <c r="G66" s="59" t="e">
        <f>'CMGC Cost Estimate'!$D66*'CMGC Cost Estimate'!$F66</f>
        <v>#VALUE!</v>
      </c>
      <c r="H66" s="60" t="e">
        <f>'CMGC Cost Estimate'!$G66/G$500</f>
        <v>#VALUE!</v>
      </c>
      <c r="I66" s="58" t="e">
        <f>Table1[[#This Row],[Low Bidder 
or CM/GC]]</f>
        <v>#VALUE!</v>
      </c>
      <c r="J66" s="59" t="e">
        <f>'CMGC Cost Estimate'!$I66*'CMGC Cost Estimate'!$D66</f>
        <v>#VALUE!</v>
      </c>
      <c r="K66" s="61" t="e">
        <f>'CMGC Cost Estimate'!$J66/J$500</f>
        <v>#VALUE!</v>
      </c>
      <c r="L66" s="58" t="e">
        <f>TRIMMEAN(Table1[[#This Row],[Low Bidder 
or CM/GC]:[Bidder 23]],2/COUNT(Table1[[#This Row],[Low Bidder 
or CM/GC]:[Bidder 23]]))</f>
        <v>#VALUE!</v>
      </c>
      <c r="M66" s="59" t="e">
        <f>IF('CMGC Cost Estimate'!$D66=0,0,'CMGC Cost Estimate'!$D66*'CMGC Cost Estimate'!$L66)</f>
        <v>#VALUE!</v>
      </c>
      <c r="N66" s="60" t="e">
        <f>'CMGC Cost Estimate'!$M66/M$500</f>
        <v>#VALUE!</v>
      </c>
      <c r="O66" s="80" t="e">
        <f>MIN(Table1[[#This Row],[Low Bidder 
or CM/GC]:[Bidder 23]])*D66</f>
        <v>#VALUE!</v>
      </c>
      <c r="P66" s="66" t="e">
        <f>Table24[[#This Row],[CM/GC
Amount]]</f>
        <v>#VALUE!</v>
      </c>
      <c r="Q66" s="81" t="e">
        <f>MAX(Table1[[#This Row],[Low Bidder 
or CM/GC]:[Bidder 23]])*D66</f>
        <v>#VALUE!</v>
      </c>
      <c r="R66" s="38" t="e">
        <f>('CMGC Cost Estimate'!$J66-'CMGC Cost Estimate'!$G66)/'CMGC Cost Estimate'!$G66</f>
        <v>#VALUE!</v>
      </c>
      <c r="S66" s="39" t="e">
        <f>('CMGC Cost Estimate'!$J66-'CMGC Cost Estimate'!$M66)/'CMGC Cost Estimate'!$M66</f>
        <v>#VALUE!</v>
      </c>
      <c r="T66" s="37" t="e">
        <f>'CMGC Cost Estimate'!$J66-'CMGC Cost Estimate'!$G66</f>
        <v>#VALUE!</v>
      </c>
      <c r="U66" s="29" t="e">
        <f>RANK('CMGC Cost Estimate'!$J66,'CMGC Cost Estimate'!$J$3:$J$499)</f>
        <v>#VALUE!</v>
      </c>
      <c r="V66" s="40" t="e">
        <f>LARGE('CMGC Cost Estimate'!$J$3:$J$499,COUNT(J$3:'CMGC Cost Estimate'!$J66))+IF(ISNUMBER(V65),V65,0)</f>
        <v>#VALUE!</v>
      </c>
      <c r="W66" s="29" t="e">
        <f>IF(V66/J$500&lt;0.8,COUNT(V$3:V66)+1,1)</f>
        <v>#VALUE!</v>
      </c>
      <c r="X66" s="41" t="e">
        <f>IF('CMGC Cost Estimate'!$U66&lt;=MAX('CMGC Cost Estimate'!$W$3:$W$499),"YES","NO")</f>
        <v>#VALUE!</v>
      </c>
      <c r="Y66" s="42" t="e">
        <f>IF(AND('CMGC Cost Estimate'!$X66="YES",OR('CMGC Cost Estimate'!$R66&gt;0.2,'CMGC Cost Estimate'!$R66&lt;-0.2)),"ANALYZE"," ")</f>
        <v>#VALUE!</v>
      </c>
      <c r="Z66" s="73" t="e">
        <f>IF(AND('CMGC Cost Estimate'!$X66="YES",OR('CMGC Cost Estimate'!$S66&gt;0.2,'CMGC Cost Estimate'!$S66&lt;-0.2)),"ANALYZE"," ")</f>
        <v>#VALUE!</v>
      </c>
      <c r="AA66" s="69" t="e">
        <f>RANK('CMGC Cost Estimate'!$G66,'CMGC Cost Estimate'!$G$3:$G$499)</f>
        <v>#VALUE!</v>
      </c>
      <c r="AB66" s="70" t="e">
        <f>LARGE('CMGC Cost Estimate'!$G$3:$G$499,COUNT(G$3:'CMGC Cost Estimate'!$G66))+IF(ISNUMBER(AB65),AB65,0)</f>
        <v>#VALUE!</v>
      </c>
      <c r="AC66" s="71" t="e">
        <f>IF(AB66/G$500&lt;0.8,COUNT(V$3:V66)+1,1)</f>
        <v>#VALUE!</v>
      </c>
      <c r="AD66" s="95" t="e">
        <f>IF('CMGC Cost Estimate'!$AA66&lt;=MAX('CMGC Cost Estimate'!$AC$3:$AC$499),"YES","NO")</f>
        <v>#VALUE!</v>
      </c>
      <c r="AE66" s="96" t="e">
        <f>IF(AND('Standard Cost Estimate'!$AD66="YES",ABS('Standard Cost Estimate'!$R66)&gt;0.2),"ANALYZE"," ")</f>
        <v>#VALUE!</v>
      </c>
      <c r="AF66" s="77"/>
    </row>
    <row r="67" spans="1:32" x14ac:dyDescent="0.35">
      <c r="A67" s="56" t="e">
        <f>Table1[[#This Row],[Item Line Number]]</f>
        <v>#VALUE!</v>
      </c>
      <c r="B67" s="56" t="e">
        <f>Table1[[#This Row],[Item Number]]</f>
        <v>#VALUE!</v>
      </c>
      <c r="C67" s="57" t="e">
        <f>Table1[[#This Row],[Item Description]]</f>
        <v>#VALUE!</v>
      </c>
      <c r="D67" s="56" t="e">
        <f>Table1[[#This Row],[Quantity]]</f>
        <v>#VALUE!</v>
      </c>
      <c r="E67" s="56" t="e">
        <f>Table1[[#This Row],[Units]]</f>
        <v>#VALUE!</v>
      </c>
      <c r="F67" s="58" t="e">
        <f>Table1[[#This Row],[Engineer''s Estimate (EE)]]</f>
        <v>#VALUE!</v>
      </c>
      <c r="G67" s="59" t="e">
        <f>'CMGC Cost Estimate'!$D67*'CMGC Cost Estimate'!$F67</f>
        <v>#VALUE!</v>
      </c>
      <c r="H67" s="60" t="e">
        <f>'CMGC Cost Estimate'!$G67/G$500</f>
        <v>#VALUE!</v>
      </c>
      <c r="I67" s="58" t="e">
        <f>Table1[[#This Row],[Low Bidder 
or CM/GC]]</f>
        <v>#VALUE!</v>
      </c>
      <c r="J67" s="59" t="e">
        <f>'CMGC Cost Estimate'!$I67*'CMGC Cost Estimate'!$D67</f>
        <v>#VALUE!</v>
      </c>
      <c r="K67" s="61" t="e">
        <f>'CMGC Cost Estimate'!$J67/J$500</f>
        <v>#VALUE!</v>
      </c>
      <c r="L67" s="58" t="e">
        <f>TRIMMEAN(Table1[[#This Row],[Low Bidder 
or CM/GC]:[Bidder 23]],2/COUNT(Table1[[#This Row],[Low Bidder 
or CM/GC]:[Bidder 23]]))</f>
        <v>#VALUE!</v>
      </c>
      <c r="M67" s="59" t="e">
        <f>IF('CMGC Cost Estimate'!$D67=0,0,'CMGC Cost Estimate'!$D67*'CMGC Cost Estimate'!$L67)</f>
        <v>#VALUE!</v>
      </c>
      <c r="N67" s="60" t="e">
        <f>'CMGC Cost Estimate'!$M67/M$500</f>
        <v>#VALUE!</v>
      </c>
      <c r="O67" s="80" t="e">
        <f>MIN(Table1[[#This Row],[Low Bidder 
or CM/GC]:[Bidder 23]])*D67</f>
        <v>#VALUE!</v>
      </c>
      <c r="P67" s="66" t="e">
        <f>Table24[[#This Row],[CM/GC
Amount]]</f>
        <v>#VALUE!</v>
      </c>
      <c r="Q67" s="81" t="e">
        <f>MAX(Table1[[#This Row],[Low Bidder 
or CM/GC]:[Bidder 23]])*D67</f>
        <v>#VALUE!</v>
      </c>
      <c r="R67" s="38" t="e">
        <f>('CMGC Cost Estimate'!$J67-'CMGC Cost Estimate'!$G67)/'CMGC Cost Estimate'!$G67</f>
        <v>#VALUE!</v>
      </c>
      <c r="S67" s="39" t="e">
        <f>('CMGC Cost Estimate'!$J67-'CMGC Cost Estimate'!$M67)/'CMGC Cost Estimate'!$M67</f>
        <v>#VALUE!</v>
      </c>
      <c r="T67" s="37" t="e">
        <f>'CMGC Cost Estimate'!$J67-'CMGC Cost Estimate'!$G67</f>
        <v>#VALUE!</v>
      </c>
      <c r="U67" s="29" t="e">
        <f>RANK('CMGC Cost Estimate'!$J67,'CMGC Cost Estimate'!$J$3:$J$499)</f>
        <v>#VALUE!</v>
      </c>
      <c r="V67" s="40" t="e">
        <f>LARGE('CMGC Cost Estimate'!$J$3:$J$499,COUNT(J$3:'CMGC Cost Estimate'!$J67))+IF(ISNUMBER(V66),V66,0)</f>
        <v>#VALUE!</v>
      </c>
      <c r="W67" s="29" t="e">
        <f>IF(V67/J$500&lt;0.8,COUNT(V$3:V67)+1,1)</f>
        <v>#VALUE!</v>
      </c>
      <c r="X67" s="41" t="e">
        <f>IF('CMGC Cost Estimate'!$U67&lt;=MAX('CMGC Cost Estimate'!$W$3:$W$499),"YES","NO")</f>
        <v>#VALUE!</v>
      </c>
      <c r="Y67" s="42" t="e">
        <f>IF(AND('CMGC Cost Estimate'!$X67="YES",OR('CMGC Cost Estimate'!$R67&gt;0.2,'CMGC Cost Estimate'!$R67&lt;-0.2)),"ANALYZE"," ")</f>
        <v>#VALUE!</v>
      </c>
      <c r="Z67" s="73" t="e">
        <f>IF(AND('CMGC Cost Estimate'!$X67="YES",OR('CMGC Cost Estimate'!$S67&gt;0.2,'CMGC Cost Estimate'!$S67&lt;-0.2)),"ANALYZE"," ")</f>
        <v>#VALUE!</v>
      </c>
      <c r="AA67" s="69" t="e">
        <f>RANK('CMGC Cost Estimate'!$G67,'CMGC Cost Estimate'!$G$3:$G$499)</f>
        <v>#VALUE!</v>
      </c>
      <c r="AB67" s="70" t="e">
        <f>LARGE('CMGC Cost Estimate'!$G$3:$G$499,COUNT(G$3:'CMGC Cost Estimate'!$G67))+IF(ISNUMBER(AB66),AB66,0)</f>
        <v>#VALUE!</v>
      </c>
      <c r="AC67" s="71" t="e">
        <f>IF(AB67/G$500&lt;0.8,COUNT(V$3:V67)+1,1)</f>
        <v>#VALUE!</v>
      </c>
      <c r="AD67" s="95" t="e">
        <f>IF('CMGC Cost Estimate'!$AA67&lt;=MAX('CMGC Cost Estimate'!$AC$3:$AC$499),"YES","NO")</f>
        <v>#VALUE!</v>
      </c>
      <c r="AE67" s="96" t="e">
        <f>IF(AND('Standard Cost Estimate'!$AD67="YES",ABS('Standard Cost Estimate'!$R67)&gt;0.2),"ANALYZE"," ")</f>
        <v>#VALUE!</v>
      </c>
      <c r="AF67" s="77"/>
    </row>
    <row r="68" spans="1:32" x14ac:dyDescent="0.35">
      <c r="A68" s="56" t="e">
        <f>Table1[[#This Row],[Item Line Number]]</f>
        <v>#VALUE!</v>
      </c>
      <c r="B68" s="56" t="e">
        <f>Table1[[#This Row],[Item Number]]</f>
        <v>#VALUE!</v>
      </c>
      <c r="C68" s="57" t="e">
        <f>Table1[[#This Row],[Item Description]]</f>
        <v>#VALUE!</v>
      </c>
      <c r="D68" s="56" t="e">
        <f>Table1[[#This Row],[Quantity]]</f>
        <v>#VALUE!</v>
      </c>
      <c r="E68" s="56" t="e">
        <f>Table1[[#This Row],[Units]]</f>
        <v>#VALUE!</v>
      </c>
      <c r="F68" s="58" t="e">
        <f>Table1[[#This Row],[Engineer''s Estimate (EE)]]</f>
        <v>#VALUE!</v>
      </c>
      <c r="G68" s="59" t="e">
        <f>'CMGC Cost Estimate'!$D68*'CMGC Cost Estimate'!$F68</f>
        <v>#VALUE!</v>
      </c>
      <c r="H68" s="60" t="e">
        <f>'CMGC Cost Estimate'!$G68/G$500</f>
        <v>#VALUE!</v>
      </c>
      <c r="I68" s="58" t="e">
        <f>Table1[[#This Row],[Low Bidder 
or CM/GC]]</f>
        <v>#VALUE!</v>
      </c>
      <c r="J68" s="59" t="e">
        <f>'CMGC Cost Estimate'!$I68*'CMGC Cost Estimate'!$D68</f>
        <v>#VALUE!</v>
      </c>
      <c r="K68" s="61" t="e">
        <f>'CMGC Cost Estimate'!$J68/J$500</f>
        <v>#VALUE!</v>
      </c>
      <c r="L68" s="58" t="e">
        <f>TRIMMEAN(Table1[[#This Row],[Low Bidder 
or CM/GC]:[Bidder 23]],2/COUNT(Table1[[#This Row],[Low Bidder 
or CM/GC]:[Bidder 23]]))</f>
        <v>#VALUE!</v>
      </c>
      <c r="M68" s="59" t="e">
        <f>IF('CMGC Cost Estimate'!$D68=0,0,'CMGC Cost Estimate'!$D68*'CMGC Cost Estimate'!$L68)</f>
        <v>#VALUE!</v>
      </c>
      <c r="N68" s="60" t="e">
        <f>'CMGC Cost Estimate'!$M68/M$500</f>
        <v>#VALUE!</v>
      </c>
      <c r="O68" s="80" t="e">
        <f>MIN(Table1[[#This Row],[Low Bidder 
or CM/GC]:[Bidder 23]])*D68</f>
        <v>#VALUE!</v>
      </c>
      <c r="P68" s="66" t="e">
        <f>Table24[[#This Row],[CM/GC
Amount]]</f>
        <v>#VALUE!</v>
      </c>
      <c r="Q68" s="81" t="e">
        <f>MAX(Table1[[#This Row],[Low Bidder 
or CM/GC]:[Bidder 23]])*D68</f>
        <v>#VALUE!</v>
      </c>
      <c r="R68" s="38" t="e">
        <f>('CMGC Cost Estimate'!$J68-'CMGC Cost Estimate'!$G68)/'CMGC Cost Estimate'!$G68</f>
        <v>#VALUE!</v>
      </c>
      <c r="S68" s="39" t="e">
        <f>('CMGC Cost Estimate'!$J68-'CMGC Cost Estimate'!$M68)/'CMGC Cost Estimate'!$M68</f>
        <v>#VALUE!</v>
      </c>
      <c r="T68" s="37" t="e">
        <f>'CMGC Cost Estimate'!$J68-'CMGC Cost Estimate'!$G68</f>
        <v>#VALUE!</v>
      </c>
      <c r="U68" s="29" t="e">
        <f>RANK('CMGC Cost Estimate'!$J68,'CMGC Cost Estimate'!$J$3:$J$499)</f>
        <v>#VALUE!</v>
      </c>
      <c r="V68" s="40" t="e">
        <f>LARGE('CMGC Cost Estimate'!$J$3:$J$499,COUNT(J$3:'CMGC Cost Estimate'!$J68))+IF(ISNUMBER(V67),V67,0)</f>
        <v>#VALUE!</v>
      </c>
      <c r="W68" s="29" t="e">
        <f>IF(V68/J$500&lt;0.8,COUNT(V$3:V68)+1,1)</f>
        <v>#VALUE!</v>
      </c>
      <c r="X68" s="41" t="e">
        <f>IF('CMGC Cost Estimate'!$U68&lt;=MAX('CMGC Cost Estimate'!$W$3:$W$499),"YES","NO")</f>
        <v>#VALUE!</v>
      </c>
      <c r="Y68" s="42" t="e">
        <f>IF(AND('CMGC Cost Estimate'!$X68="YES",OR('CMGC Cost Estimate'!$R68&gt;0.2,'CMGC Cost Estimate'!$R68&lt;-0.2)),"ANALYZE"," ")</f>
        <v>#VALUE!</v>
      </c>
      <c r="Z68" s="73" t="e">
        <f>IF(AND('CMGC Cost Estimate'!$X68="YES",OR('CMGC Cost Estimate'!$S68&gt;0.2,'CMGC Cost Estimate'!$S68&lt;-0.2)),"ANALYZE"," ")</f>
        <v>#VALUE!</v>
      </c>
      <c r="AA68" s="69" t="e">
        <f>RANK('CMGC Cost Estimate'!$G68,'CMGC Cost Estimate'!$G$3:$G$499)</f>
        <v>#VALUE!</v>
      </c>
      <c r="AB68" s="70" t="e">
        <f>LARGE('CMGC Cost Estimate'!$G$3:$G$499,COUNT(G$3:'CMGC Cost Estimate'!$G68))+IF(ISNUMBER(AB67),AB67,0)</f>
        <v>#VALUE!</v>
      </c>
      <c r="AC68" s="71" t="e">
        <f>IF(AB68/G$500&lt;0.8,COUNT(V$3:V68)+1,1)</f>
        <v>#VALUE!</v>
      </c>
      <c r="AD68" s="95" t="e">
        <f>IF('CMGC Cost Estimate'!$AA68&lt;=MAX('CMGC Cost Estimate'!$AC$3:$AC$499),"YES","NO")</f>
        <v>#VALUE!</v>
      </c>
      <c r="AE68" s="96" t="e">
        <f>IF(AND('Standard Cost Estimate'!$AD68="YES",ABS('Standard Cost Estimate'!$R68)&gt;0.2),"ANALYZE"," ")</f>
        <v>#VALUE!</v>
      </c>
      <c r="AF68" s="77"/>
    </row>
    <row r="69" spans="1:32" x14ac:dyDescent="0.35">
      <c r="A69" s="56" t="e">
        <f>Table1[[#This Row],[Item Line Number]]</f>
        <v>#VALUE!</v>
      </c>
      <c r="B69" s="56" t="e">
        <f>Table1[[#This Row],[Item Number]]</f>
        <v>#VALUE!</v>
      </c>
      <c r="C69" s="57" t="e">
        <f>Table1[[#This Row],[Item Description]]</f>
        <v>#VALUE!</v>
      </c>
      <c r="D69" s="56" t="e">
        <f>Table1[[#This Row],[Quantity]]</f>
        <v>#VALUE!</v>
      </c>
      <c r="E69" s="56" t="e">
        <f>Table1[[#This Row],[Units]]</f>
        <v>#VALUE!</v>
      </c>
      <c r="F69" s="58" t="e">
        <f>Table1[[#This Row],[Engineer''s Estimate (EE)]]</f>
        <v>#VALUE!</v>
      </c>
      <c r="G69" s="59" t="e">
        <f>'CMGC Cost Estimate'!$D69*'CMGC Cost Estimate'!$F69</f>
        <v>#VALUE!</v>
      </c>
      <c r="H69" s="60" t="e">
        <f>'CMGC Cost Estimate'!$G69/G$500</f>
        <v>#VALUE!</v>
      </c>
      <c r="I69" s="58" t="e">
        <f>Table1[[#This Row],[Low Bidder 
or CM/GC]]</f>
        <v>#VALUE!</v>
      </c>
      <c r="J69" s="59" t="e">
        <f>'CMGC Cost Estimate'!$I69*'CMGC Cost Estimate'!$D69</f>
        <v>#VALUE!</v>
      </c>
      <c r="K69" s="61" t="e">
        <f>'CMGC Cost Estimate'!$J69/J$500</f>
        <v>#VALUE!</v>
      </c>
      <c r="L69" s="58" t="e">
        <f>TRIMMEAN(Table1[[#This Row],[Low Bidder 
or CM/GC]:[Bidder 23]],2/COUNT(Table1[[#This Row],[Low Bidder 
or CM/GC]:[Bidder 23]]))</f>
        <v>#VALUE!</v>
      </c>
      <c r="M69" s="59" t="e">
        <f>IF('CMGC Cost Estimate'!$D69=0,0,'CMGC Cost Estimate'!$D69*'CMGC Cost Estimate'!$L69)</f>
        <v>#VALUE!</v>
      </c>
      <c r="N69" s="60" t="e">
        <f>'CMGC Cost Estimate'!$M69/M$500</f>
        <v>#VALUE!</v>
      </c>
      <c r="O69" s="80" t="e">
        <f>MIN(Table1[[#This Row],[Low Bidder 
or CM/GC]:[Bidder 23]])*D69</f>
        <v>#VALUE!</v>
      </c>
      <c r="P69" s="66" t="e">
        <f>Table24[[#This Row],[CM/GC
Amount]]</f>
        <v>#VALUE!</v>
      </c>
      <c r="Q69" s="81" t="e">
        <f>MAX(Table1[[#This Row],[Low Bidder 
or CM/GC]:[Bidder 23]])*D69</f>
        <v>#VALUE!</v>
      </c>
      <c r="R69" s="38" t="e">
        <f>('CMGC Cost Estimate'!$J69-'CMGC Cost Estimate'!$G69)/'CMGC Cost Estimate'!$G69</f>
        <v>#VALUE!</v>
      </c>
      <c r="S69" s="39" t="e">
        <f>('CMGC Cost Estimate'!$J69-'CMGC Cost Estimate'!$M69)/'CMGC Cost Estimate'!$M69</f>
        <v>#VALUE!</v>
      </c>
      <c r="T69" s="37" t="e">
        <f>'CMGC Cost Estimate'!$J69-'CMGC Cost Estimate'!$G69</f>
        <v>#VALUE!</v>
      </c>
      <c r="U69" s="29" t="e">
        <f>RANK('CMGC Cost Estimate'!$J69,'CMGC Cost Estimate'!$J$3:$J$499)</f>
        <v>#VALUE!</v>
      </c>
      <c r="V69" s="40" t="e">
        <f>LARGE('CMGC Cost Estimate'!$J$3:$J$499,COUNT(J$3:'CMGC Cost Estimate'!$J69))+IF(ISNUMBER(V68),V68,0)</f>
        <v>#VALUE!</v>
      </c>
      <c r="W69" s="29" t="e">
        <f>IF(V69/J$500&lt;0.8,COUNT(V$3:V69)+1,1)</f>
        <v>#VALUE!</v>
      </c>
      <c r="X69" s="41" t="e">
        <f>IF('CMGC Cost Estimate'!$U69&lt;=MAX('CMGC Cost Estimate'!$W$3:$W$499),"YES","NO")</f>
        <v>#VALUE!</v>
      </c>
      <c r="Y69" s="42" t="e">
        <f>IF(AND('CMGC Cost Estimate'!$X69="YES",OR('CMGC Cost Estimate'!$R69&gt;0.2,'CMGC Cost Estimate'!$R69&lt;-0.2)),"ANALYZE"," ")</f>
        <v>#VALUE!</v>
      </c>
      <c r="Z69" s="73" t="e">
        <f>IF(AND('CMGC Cost Estimate'!$X69="YES",OR('CMGC Cost Estimate'!$S69&gt;0.2,'CMGC Cost Estimate'!$S69&lt;-0.2)),"ANALYZE"," ")</f>
        <v>#VALUE!</v>
      </c>
      <c r="AA69" s="69" t="e">
        <f>RANK('CMGC Cost Estimate'!$G69,'CMGC Cost Estimate'!$G$3:$G$499)</f>
        <v>#VALUE!</v>
      </c>
      <c r="AB69" s="70" t="e">
        <f>LARGE('CMGC Cost Estimate'!$G$3:$G$499,COUNT(G$3:'CMGC Cost Estimate'!$G69))+IF(ISNUMBER(AB68),AB68,0)</f>
        <v>#VALUE!</v>
      </c>
      <c r="AC69" s="71" t="e">
        <f>IF(AB69/G$500&lt;0.8,COUNT(V$3:V69)+1,1)</f>
        <v>#VALUE!</v>
      </c>
      <c r="AD69" s="95" t="e">
        <f>IF('CMGC Cost Estimate'!$AA69&lt;=MAX('CMGC Cost Estimate'!$AC$3:$AC$499),"YES","NO")</f>
        <v>#VALUE!</v>
      </c>
      <c r="AE69" s="96" t="e">
        <f>IF(AND('Standard Cost Estimate'!$AD69="YES",ABS('Standard Cost Estimate'!$R69)&gt;0.2),"ANALYZE"," ")</f>
        <v>#VALUE!</v>
      </c>
      <c r="AF69" s="77"/>
    </row>
    <row r="70" spans="1:32" x14ac:dyDescent="0.35">
      <c r="A70" s="56" t="e">
        <f>Table1[[#This Row],[Item Line Number]]</f>
        <v>#VALUE!</v>
      </c>
      <c r="B70" s="56" t="e">
        <f>Table1[[#This Row],[Item Number]]</f>
        <v>#VALUE!</v>
      </c>
      <c r="C70" s="57" t="e">
        <f>Table1[[#This Row],[Item Description]]</f>
        <v>#VALUE!</v>
      </c>
      <c r="D70" s="56" t="e">
        <f>Table1[[#This Row],[Quantity]]</f>
        <v>#VALUE!</v>
      </c>
      <c r="E70" s="56" t="e">
        <f>Table1[[#This Row],[Units]]</f>
        <v>#VALUE!</v>
      </c>
      <c r="F70" s="58" t="e">
        <f>Table1[[#This Row],[Engineer''s Estimate (EE)]]</f>
        <v>#VALUE!</v>
      </c>
      <c r="G70" s="59" t="e">
        <f>'CMGC Cost Estimate'!$D70*'CMGC Cost Estimate'!$F70</f>
        <v>#VALUE!</v>
      </c>
      <c r="H70" s="60" t="e">
        <f>'CMGC Cost Estimate'!$G70/G$500</f>
        <v>#VALUE!</v>
      </c>
      <c r="I70" s="58" t="e">
        <f>Table1[[#This Row],[Low Bidder 
or CM/GC]]</f>
        <v>#VALUE!</v>
      </c>
      <c r="J70" s="59" t="e">
        <f>'CMGC Cost Estimate'!$I70*'CMGC Cost Estimate'!$D70</f>
        <v>#VALUE!</v>
      </c>
      <c r="K70" s="61" t="e">
        <f>'CMGC Cost Estimate'!$J70/J$500</f>
        <v>#VALUE!</v>
      </c>
      <c r="L70" s="58" t="e">
        <f>TRIMMEAN(Table1[[#This Row],[Low Bidder 
or CM/GC]:[Bidder 23]],2/COUNT(Table1[[#This Row],[Low Bidder 
or CM/GC]:[Bidder 23]]))</f>
        <v>#VALUE!</v>
      </c>
      <c r="M70" s="59" t="e">
        <f>IF('CMGC Cost Estimate'!$D70=0,0,'CMGC Cost Estimate'!$D70*'CMGC Cost Estimate'!$L70)</f>
        <v>#VALUE!</v>
      </c>
      <c r="N70" s="60" t="e">
        <f>'CMGC Cost Estimate'!$M70/M$500</f>
        <v>#VALUE!</v>
      </c>
      <c r="O70" s="80" t="e">
        <f>MIN(Table1[[#This Row],[Low Bidder 
or CM/GC]:[Bidder 23]])*D70</f>
        <v>#VALUE!</v>
      </c>
      <c r="P70" s="66" t="e">
        <f>Table24[[#This Row],[CM/GC
Amount]]</f>
        <v>#VALUE!</v>
      </c>
      <c r="Q70" s="81" t="e">
        <f>MAX(Table1[[#This Row],[Low Bidder 
or CM/GC]:[Bidder 23]])*D70</f>
        <v>#VALUE!</v>
      </c>
      <c r="R70" s="38" t="e">
        <f>('CMGC Cost Estimate'!$J70-'CMGC Cost Estimate'!$G70)/'CMGC Cost Estimate'!$G70</f>
        <v>#VALUE!</v>
      </c>
      <c r="S70" s="39" t="e">
        <f>('CMGC Cost Estimate'!$J70-'CMGC Cost Estimate'!$M70)/'CMGC Cost Estimate'!$M70</f>
        <v>#VALUE!</v>
      </c>
      <c r="T70" s="37" t="e">
        <f>'CMGC Cost Estimate'!$J70-'CMGC Cost Estimate'!$G70</f>
        <v>#VALUE!</v>
      </c>
      <c r="U70" s="29" t="e">
        <f>RANK('CMGC Cost Estimate'!$J70,'CMGC Cost Estimate'!$J$3:$J$499)</f>
        <v>#VALUE!</v>
      </c>
      <c r="V70" s="40" t="e">
        <f>LARGE('CMGC Cost Estimate'!$J$3:$J$499,COUNT(J$3:'CMGC Cost Estimate'!$J70))+IF(ISNUMBER(V69),V69,0)</f>
        <v>#VALUE!</v>
      </c>
      <c r="W70" s="29" t="e">
        <f>IF(V70/J$500&lt;0.8,COUNT(V$3:V70)+1,1)</f>
        <v>#VALUE!</v>
      </c>
      <c r="X70" s="41" t="e">
        <f>IF('CMGC Cost Estimate'!$U70&lt;=MAX('CMGC Cost Estimate'!$W$3:$W$499),"YES","NO")</f>
        <v>#VALUE!</v>
      </c>
      <c r="Y70" s="42" t="e">
        <f>IF(AND('CMGC Cost Estimate'!$X70="YES",OR('CMGC Cost Estimate'!$R70&gt;0.2,'CMGC Cost Estimate'!$R70&lt;-0.2)),"ANALYZE"," ")</f>
        <v>#VALUE!</v>
      </c>
      <c r="Z70" s="73" t="e">
        <f>IF(AND('CMGC Cost Estimate'!$X70="YES",OR('CMGC Cost Estimate'!$S70&gt;0.2,'CMGC Cost Estimate'!$S70&lt;-0.2)),"ANALYZE"," ")</f>
        <v>#VALUE!</v>
      </c>
      <c r="AA70" s="69" t="e">
        <f>RANK('CMGC Cost Estimate'!$G70,'CMGC Cost Estimate'!$G$3:$G$499)</f>
        <v>#VALUE!</v>
      </c>
      <c r="AB70" s="70" t="e">
        <f>LARGE('CMGC Cost Estimate'!$G$3:$G$499,COUNT(G$3:'CMGC Cost Estimate'!$G70))+IF(ISNUMBER(AB69),AB69,0)</f>
        <v>#VALUE!</v>
      </c>
      <c r="AC70" s="71" t="e">
        <f>IF(AB70/G$500&lt;0.8,COUNT(V$3:V70)+1,1)</f>
        <v>#VALUE!</v>
      </c>
      <c r="AD70" s="95" t="e">
        <f>IF('CMGC Cost Estimate'!$AA70&lt;=MAX('CMGC Cost Estimate'!$AC$3:$AC$499),"YES","NO")</f>
        <v>#VALUE!</v>
      </c>
      <c r="AE70" s="96" t="e">
        <f>IF(AND('Standard Cost Estimate'!$AD70="YES",ABS('Standard Cost Estimate'!$R70)&gt;0.2),"ANALYZE"," ")</f>
        <v>#VALUE!</v>
      </c>
      <c r="AF70" s="77"/>
    </row>
    <row r="71" spans="1:32" x14ac:dyDescent="0.35">
      <c r="A71" s="56" t="e">
        <f>Table1[[#This Row],[Item Line Number]]</f>
        <v>#VALUE!</v>
      </c>
      <c r="B71" s="56" t="e">
        <f>Table1[[#This Row],[Item Number]]</f>
        <v>#VALUE!</v>
      </c>
      <c r="C71" s="57" t="e">
        <f>Table1[[#This Row],[Item Description]]</f>
        <v>#VALUE!</v>
      </c>
      <c r="D71" s="56" t="e">
        <f>Table1[[#This Row],[Quantity]]</f>
        <v>#VALUE!</v>
      </c>
      <c r="E71" s="56" t="e">
        <f>Table1[[#This Row],[Units]]</f>
        <v>#VALUE!</v>
      </c>
      <c r="F71" s="58" t="e">
        <f>Table1[[#This Row],[Engineer''s Estimate (EE)]]</f>
        <v>#VALUE!</v>
      </c>
      <c r="G71" s="59" t="e">
        <f>'CMGC Cost Estimate'!$D71*'CMGC Cost Estimate'!$F71</f>
        <v>#VALUE!</v>
      </c>
      <c r="H71" s="60" t="e">
        <f>'CMGC Cost Estimate'!$G71/G$500</f>
        <v>#VALUE!</v>
      </c>
      <c r="I71" s="58" t="e">
        <f>Table1[[#This Row],[Low Bidder 
or CM/GC]]</f>
        <v>#VALUE!</v>
      </c>
      <c r="J71" s="59" t="e">
        <f>'CMGC Cost Estimate'!$I71*'CMGC Cost Estimate'!$D71</f>
        <v>#VALUE!</v>
      </c>
      <c r="K71" s="61" t="e">
        <f>'CMGC Cost Estimate'!$J71/J$500</f>
        <v>#VALUE!</v>
      </c>
      <c r="L71" s="58" t="e">
        <f>TRIMMEAN(Table1[[#This Row],[Low Bidder 
or CM/GC]:[Bidder 23]],2/COUNT(Table1[[#This Row],[Low Bidder 
or CM/GC]:[Bidder 23]]))</f>
        <v>#VALUE!</v>
      </c>
      <c r="M71" s="59" t="e">
        <f>IF('CMGC Cost Estimate'!$D71=0,0,'CMGC Cost Estimate'!$D71*'CMGC Cost Estimate'!$L71)</f>
        <v>#VALUE!</v>
      </c>
      <c r="N71" s="60" t="e">
        <f>'CMGC Cost Estimate'!$M71/M$500</f>
        <v>#VALUE!</v>
      </c>
      <c r="O71" s="80" t="e">
        <f>MIN(Table1[[#This Row],[Low Bidder 
or CM/GC]:[Bidder 23]])*D71</f>
        <v>#VALUE!</v>
      </c>
      <c r="P71" s="66" t="e">
        <f>Table24[[#This Row],[CM/GC
Amount]]</f>
        <v>#VALUE!</v>
      </c>
      <c r="Q71" s="81" t="e">
        <f>MAX(Table1[[#This Row],[Low Bidder 
or CM/GC]:[Bidder 23]])*D71</f>
        <v>#VALUE!</v>
      </c>
      <c r="R71" s="38" t="e">
        <f>('CMGC Cost Estimate'!$J71-'CMGC Cost Estimate'!$G71)/'CMGC Cost Estimate'!$G71</f>
        <v>#VALUE!</v>
      </c>
      <c r="S71" s="39" t="e">
        <f>('CMGC Cost Estimate'!$J71-'CMGC Cost Estimate'!$M71)/'CMGC Cost Estimate'!$M71</f>
        <v>#VALUE!</v>
      </c>
      <c r="T71" s="37" t="e">
        <f>'CMGC Cost Estimate'!$J71-'CMGC Cost Estimate'!$G71</f>
        <v>#VALUE!</v>
      </c>
      <c r="U71" s="29" t="e">
        <f>RANK('CMGC Cost Estimate'!$J71,'CMGC Cost Estimate'!$J$3:$J$499)</f>
        <v>#VALUE!</v>
      </c>
      <c r="V71" s="40" t="e">
        <f>LARGE('CMGC Cost Estimate'!$J$3:$J$499,COUNT(J$3:'CMGC Cost Estimate'!$J71))+IF(ISNUMBER(V70),V70,0)</f>
        <v>#VALUE!</v>
      </c>
      <c r="W71" s="29" t="e">
        <f>IF(V71/J$500&lt;0.8,COUNT(V$3:V71)+1,1)</f>
        <v>#VALUE!</v>
      </c>
      <c r="X71" s="41" t="e">
        <f>IF('CMGC Cost Estimate'!$U71&lt;=MAX('CMGC Cost Estimate'!$W$3:$W$499),"YES","NO")</f>
        <v>#VALUE!</v>
      </c>
      <c r="Y71" s="42" t="e">
        <f>IF(AND('CMGC Cost Estimate'!$X71="YES",OR('CMGC Cost Estimate'!$R71&gt;0.2,'CMGC Cost Estimate'!$R71&lt;-0.2)),"ANALYZE"," ")</f>
        <v>#VALUE!</v>
      </c>
      <c r="Z71" s="73" t="e">
        <f>IF(AND('CMGC Cost Estimate'!$X71="YES",OR('CMGC Cost Estimate'!$S71&gt;0.2,'CMGC Cost Estimate'!$S71&lt;-0.2)),"ANALYZE"," ")</f>
        <v>#VALUE!</v>
      </c>
      <c r="AA71" s="69" t="e">
        <f>RANK('CMGC Cost Estimate'!$G71,'CMGC Cost Estimate'!$G$3:$G$499)</f>
        <v>#VALUE!</v>
      </c>
      <c r="AB71" s="70" t="e">
        <f>LARGE('CMGC Cost Estimate'!$G$3:$G$499,COUNT(G$3:'CMGC Cost Estimate'!$G71))+IF(ISNUMBER(AB70),AB70,0)</f>
        <v>#VALUE!</v>
      </c>
      <c r="AC71" s="71" t="e">
        <f>IF(AB71/G$500&lt;0.8,COUNT(V$3:V71)+1,1)</f>
        <v>#VALUE!</v>
      </c>
      <c r="AD71" s="95" t="e">
        <f>IF('CMGC Cost Estimate'!$AA71&lt;=MAX('CMGC Cost Estimate'!$AC$3:$AC$499),"YES","NO")</f>
        <v>#VALUE!</v>
      </c>
      <c r="AE71" s="96" t="e">
        <f>IF(AND('Standard Cost Estimate'!$AD71="YES",ABS('Standard Cost Estimate'!$R71)&gt;0.2),"ANALYZE"," ")</f>
        <v>#VALUE!</v>
      </c>
      <c r="AF71" s="77"/>
    </row>
    <row r="72" spans="1:32" x14ac:dyDescent="0.35">
      <c r="A72" s="56" t="e">
        <f>Table1[[#This Row],[Item Line Number]]</f>
        <v>#VALUE!</v>
      </c>
      <c r="B72" s="56" t="e">
        <f>Table1[[#This Row],[Item Number]]</f>
        <v>#VALUE!</v>
      </c>
      <c r="C72" s="57" t="e">
        <f>Table1[[#This Row],[Item Description]]</f>
        <v>#VALUE!</v>
      </c>
      <c r="D72" s="56" t="e">
        <f>Table1[[#This Row],[Quantity]]</f>
        <v>#VALUE!</v>
      </c>
      <c r="E72" s="56" t="e">
        <f>Table1[[#This Row],[Units]]</f>
        <v>#VALUE!</v>
      </c>
      <c r="F72" s="58" t="e">
        <f>Table1[[#This Row],[Engineer''s Estimate (EE)]]</f>
        <v>#VALUE!</v>
      </c>
      <c r="G72" s="59" t="e">
        <f>'CMGC Cost Estimate'!$D72*'CMGC Cost Estimate'!$F72</f>
        <v>#VALUE!</v>
      </c>
      <c r="H72" s="60" t="e">
        <f>'CMGC Cost Estimate'!$G72/G$500</f>
        <v>#VALUE!</v>
      </c>
      <c r="I72" s="58" t="e">
        <f>Table1[[#This Row],[Low Bidder 
or CM/GC]]</f>
        <v>#VALUE!</v>
      </c>
      <c r="J72" s="59" t="e">
        <f>'CMGC Cost Estimate'!$I72*'CMGC Cost Estimate'!$D72</f>
        <v>#VALUE!</v>
      </c>
      <c r="K72" s="61" t="e">
        <f>'CMGC Cost Estimate'!$J72/J$500</f>
        <v>#VALUE!</v>
      </c>
      <c r="L72" s="58" t="e">
        <f>TRIMMEAN(Table1[[#This Row],[Low Bidder 
or CM/GC]:[Bidder 23]],2/COUNT(Table1[[#This Row],[Low Bidder 
or CM/GC]:[Bidder 23]]))</f>
        <v>#VALUE!</v>
      </c>
      <c r="M72" s="59" t="e">
        <f>IF('CMGC Cost Estimate'!$D72=0,0,'CMGC Cost Estimate'!$D72*'CMGC Cost Estimate'!$L72)</f>
        <v>#VALUE!</v>
      </c>
      <c r="N72" s="60" t="e">
        <f>'CMGC Cost Estimate'!$M72/M$500</f>
        <v>#VALUE!</v>
      </c>
      <c r="O72" s="80" t="e">
        <f>MIN(Table1[[#This Row],[Low Bidder 
or CM/GC]:[Bidder 23]])*D72</f>
        <v>#VALUE!</v>
      </c>
      <c r="P72" s="66" t="e">
        <f>Table24[[#This Row],[CM/GC
Amount]]</f>
        <v>#VALUE!</v>
      </c>
      <c r="Q72" s="81" t="e">
        <f>MAX(Table1[[#This Row],[Low Bidder 
or CM/GC]:[Bidder 23]])*D72</f>
        <v>#VALUE!</v>
      </c>
      <c r="R72" s="38" t="e">
        <f>('CMGC Cost Estimate'!$J72-'CMGC Cost Estimate'!$G72)/'CMGC Cost Estimate'!$G72</f>
        <v>#VALUE!</v>
      </c>
      <c r="S72" s="39" t="e">
        <f>('CMGC Cost Estimate'!$J72-'CMGC Cost Estimate'!$M72)/'CMGC Cost Estimate'!$M72</f>
        <v>#VALUE!</v>
      </c>
      <c r="T72" s="37" t="e">
        <f>'CMGC Cost Estimate'!$J72-'CMGC Cost Estimate'!$G72</f>
        <v>#VALUE!</v>
      </c>
      <c r="U72" s="29" t="e">
        <f>RANK('CMGC Cost Estimate'!$J72,'CMGC Cost Estimate'!$J$3:$J$499)</f>
        <v>#VALUE!</v>
      </c>
      <c r="V72" s="40" t="e">
        <f>LARGE('CMGC Cost Estimate'!$J$3:$J$499,COUNT(J$3:'CMGC Cost Estimate'!$J72))+IF(ISNUMBER(V71),V71,0)</f>
        <v>#VALUE!</v>
      </c>
      <c r="W72" s="29" t="e">
        <f>IF(V72/J$500&lt;0.8,COUNT(V$3:V72)+1,1)</f>
        <v>#VALUE!</v>
      </c>
      <c r="X72" s="41" t="e">
        <f>IF('CMGC Cost Estimate'!$U72&lt;=MAX('CMGC Cost Estimate'!$W$3:$W$499),"YES","NO")</f>
        <v>#VALUE!</v>
      </c>
      <c r="Y72" s="42" t="e">
        <f>IF(AND('CMGC Cost Estimate'!$X72="YES",OR('CMGC Cost Estimate'!$R72&gt;0.2,'CMGC Cost Estimate'!$R72&lt;-0.2)),"ANALYZE"," ")</f>
        <v>#VALUE!</v>
      </c>
      <c r="Z72" s="73" t="e">
        <f>IF(AND('CMGC Cost Estimate'!$X72="YES",OR('CMGC Cost Estimate'!$S72&gt;0.2,'CMGC Cost Estimate'!$S72&lt;-0.2)),"ANALYZE"," ")</f>
        <v>#VALUE!</v>
      </c>
      <c r="AA72" s="69" t="e">
        <f>RANK('CMGC Cost Estimate'!$G72,'CMGC Cost Estimate'!$G$3:$G$499)</f>
        <v>#VALUE!</v>
      </c>
      <c r="AB72" s="70" t="e">
        <f>LARGE('CMGC Cost Estimate'!$G$3:$G$499,COUNT(G$3:'CMGC Cost Estimate'!$G72))+IF(ISNUMBER(AB71),AB71,0)</f>
        <v>#VALUE!</v>
      </c>
      <c r="AC72" s="71" t="e">
        <f>IF(AB72/G$500&lt;0.8,COUNT(V$3:V72)+1,1)</f>
        <v>#VALUE!</v>
      </c>
      <c r="AD72" s="95" t="e">
        <f>IF('CMGC Cost Estimate'!$AA72&lt;=MAX('CMGC Cost Estimate'!$AC$3:$AC$499),"YES","NO")</f>
        <v>#VALUE!</v>
      </c>
      <c r="AE72" s="96" t="e">
        <f>IF(AND('Standard Cost Estimate'!$AD72="YES",ABS('Standard Cost Estimate'!$R72)&gt;0.2),"ANALYZE"," ")</f>
        <v>#VALUE!</v>
      </c>
      <c r="AF72" s="77"/>
    </row>
    <row r="73" spans="1:32" x14ac:dyDescent="0.35">
      <c r="A73" s="56" t="e">
        <f>Table1[[#This Row],[Item Line Number]]</f>
        <v>#VALUE!</v>
      </c>
      <c r="B73" s="56" t="e">
        <f>Table1[[#This Row],[Item Number]]</f>
        <v>#VALUE!</v>
      </c>
      <c r="C73" s="57" t="e">
        <f>Table1[[#This Row],[Item Description]]</f>
        <v>#VALUE!</v>
      </c>
      <c r="D73" s="56" t="e">
        <f>Table1[[#This Row],[Quantity]]</f>
        <v>#VALUE!</v>
      </c>
      <c r="E73" s="56" t="e">
        <f>Table1[[#This Row],[Units]]</f>
        <v>#VALUE!</v>
      </c>
      <c r="F73" s="58" t="e">
        <f>Table1[[#This Row],[Engineer''s Estimate (EE)]]</f>
        <v>#VALUE!</v>
      </c>
      <c r="G73" s="59" t="e">
        <f>'CMGC Cost Estimate'!$D73*'CMGC Cost Estimate'!$F73</f>
        <v>#VALUE!</v>
      </c>
      <c r="H73" s="60" t="e">
        <f>'CMGC Cost Estimate'!$G73/G$500</f>
        <v>#VALUE!</v>
      </c>
      <c r="I73" s="58" t="e">
        <f>Table1[[#This Row],[Low Bidder 
or CM/GC]]</f>
        <v>#VALUE!</v>
      </c>
      <c r="J73" s="59" t="e">
        <f>'CMGC Cost Estimate'!$I73*'CMGC Cost Estimate'!$D73</f>
        <v>#VALUE!</v>
      </c>
      <c r="K73" s="61" t="e">
        <f>'CMGC Cost Estimate'!$J73/J$500</f>
        <v>#VALUE!</v>
      </c>
      <c r="L73" s="58" t="e">
        <f>TRIMMEAN(Table1[[#This Row],[Low Bidder 
or CM/GC]:[Bidder 23]],2/COUNT(Table1[[#This Row],[Low Bidder 
or CM/GC]:[Bidder 23]]))</f>
        <v>#VALUE!</v>
      </c>
      <c r="M73" s="59" t="e">
        <f>IF('CMGC Cost Estimate'!$D73=0,0,'CMGC Cost Estimate'!$D73*'CMGC Cost Estimate'!$L73)</f>
        <v>#VALUE!</v>
      </c>
      <c r="N73" s="60" t="e">
        <f>'CMGC Cost Estimate'!$M73/M$500</f>
        <v>#VALUE!</v>
      </c>
      <c r="O73" s="80" t="e">
        <f>MIN(Table1[[#This Row],[Low Bidder 
or CM/GC]:[Bidder 23]])*D73</f>
        <v>#VALUE!</v>
      </c>
      <c r="P73" s="66" t="e">
        <f>Table24[[#This Row],[CM/GC
Amount]]</f>
        <v>#VALUE!</v>
      </c>
      <c r="Q73" s="81" t="e">
        <f>MAX(Table1[[#This Row],[Low Bidder 
or CM/GC]:[Bidder 23]])*D73</f>
        <v>#VALUE!</v>
      </c>
      <c r="R73" s="38" t="e">
        <f>('CMGC Cost Estimate'!$J73-'CMGC Cost Estimate'!$G73)/'CMGC Cost Estimate'!$G73</f>
        <v>#VALUE!</v>
      </c>
      <c r="S73" s="39" t="e">
        <f>('CMGC Cost Estimate'!$J73-'CMGC Cost Estimate'!$M73)/'CMGC Cost Estimate'!$M73</f>
        <v>#VALUE!</v>
      </c>
      <c r="T73" s="37" t="e">
        <f>'CMGC Cost Estimate'!$J73-'CMGC Cost Estimate'!$G73</f>
        <v>#VALUE!</v>
      </c>
      <c r="U73" s="29" t="e">
        <f>RANK('CMGC Cost Estimate'!$J73,'CMGC Cost Estimate'!$J$3:$J$499)</f>
        <v>#VALUE!</v>
      </c>
      <c r="V73" s="40" t="e">
        <f>LARGE('CMGC Cost Estimate'!$J$3:$J$499,COUNT(J$3:'CMGC Cost Estimate'!$J73))+IF(ISNUMBER(V72),V72,0)</f>
        <v>#VALUE!</v>
      </c>
      <c r="W73" s="29" t="e">
        <f>IF(V73/J$500&lt;0.8,COUNT(V$3:V73)+1,1)</f>
        <v>#VALUE!</v>
      </c>
      <c r="X73" s="41" t="e">
        <f>IF('CMGC Cost Estimate'!$U73&lt;=MAX('CMGC Cost Estimate'!$W$3:$W$499),"YES","NO")</f>
        <v>#VALUE!</v>
      </c>
      <c r="Y73" s="42" t="e">
        <f>IF(AND('CMGC Cost Estimate'!$X73="YES",OR('CMGC Cost Estimate'!$R73&gt;0.2,'CMGC Cost Estimate'!$R73&lt;-0.2)),"ANALYZE"," ")</f>
        <v>#VALUE!</v>
      </c>
      <c r="Z73" s="73" t="e">
        <f>IF(AND('CMGC Cost Estimate'!$X73="YES",OR('CMGC Cost Estimate'!$S73&gt;0.2,'CMGC Cost Estimate'!$S73&lt;-0.2)),"ANALYZE"," ")</f>
        <v>#VALUE!</v>
      </c>
      <c r="AA73" s="69" t="e">
        <f>RANK('CMGC Cost Estimate'!$G73,'CMGC Cost Estimate'!$G$3:$G$499)</f>
        <v>#VALUE!</v>
      </c>
      <c r="AB73" s="70" t="e">
        <f>LARGE('CMGC Cost Estimate'!$G$3:$G$499,COUNT(G$3:'CMGC Cost Estimate'!$G73))+IF(ISNUMBER(AB72),AB72,0)</f>
        <v>#VALUE!</v>
      </c>
      <c r="AC73" s="71" t="e">
        <f>IF(AB73/G$500&lt;0.8,COUNT(V$3:V73)+1,1)</f>
        <v>#VALUE!</v>
      </c>
      <c r="AD73" s="95" t="e">
        <f>IF('CMGC Cost Estimate'!$AA73&lt;=MAX('CMGC Cost Estimate'!$AC$3:$AC$499),"YES","NO")</f>
        <v>#VALUE!</v>
      </c>
      <c r="AE73" s="96" t="e">
        <f>IF(AND('Standard Cost Estimate'!$AD73="YES",ABS('Standard Cost Estimate'!$R73)&gt;0.2),"ANALYZE"," ")</f>
        <v>#VALUE!</v>
      </c>
      <c r="AF73" s="77"/>
    </row>
    <row r="74" spans="1:32" x14ac:dyDescent="0.35">
      <c r="A74" s="56" t="e">
        <f>Table1[[#This Row],[Item Line Number]]</f>
        <v>#VALUE!</v>
      </c>
      <c r="B74" s="56" t="e">
        <f>Table1[[#This Row],[Item Number]]</f>
        <v>#VALUE!</v>
      </c>
      <c r="C74" s="57" t="e">
        <f>Table1[[#This Row],[Item Description]]</f>
        <v>#VALUE!</v>
      </c>
      <c r="D74" s="56" t="e">
        <f>Table1[[#This Row],[Quantity]]</f>
        <v>#VALUE!</v>
      </c>
      <c r="E74" s="56" t="e">
        <f>Table1[[#This Row],[Units]]</f>
        <v>#VALUE!</v>
      </c>
      <c r="F74" s="58" t="e">
        <f>Table1[[#This Row],[Engineer''s Estimate (EE)]]</f>
        <v>#VALUE!</v>
      </c>
      <c r="G74" s="59" t="e">
        <f>'CMGC Cost Estimate'!$D74*'CMGC Cost Estimate'!$F74</f>
        <v>#VALUE!</v>
      </c>
      <c r="H74" s="60" t="e">
        <f>'CMGC Cost Estimate'!$G74/G$500</f>
        <v>#VALUE!</v>
      </c>
      <c r="I74" s="58" t="e">
        <f>Table1[[#This Row],[Low Bidder 
or CM/GC]]</f>
        <v>#VALUE!</v>
      </c>
      <c r="J74" s="59" t="e">
        <f>'CMGC Cost Estimate'!$I74*'CMGC Cost Estimate'!$D74</f>
        <v>#VALUE!</v>
      </c>
      <c r="K74" s="61" t="e">
        <f>'CMGC Cost Estimate'!$J74/J$500</f>
        <v>#VALUE!</v>
      </c>
      <c r="L74" s="58" t="e">
        <f>TRIMMEAN(Table1[[#This Row],[Low Bidder 
or CM/GC]:[Bidder 23]],2/COUNT(Table1[[#This Row],[Low Bidder 
or CM/GC]:[Bidder 23]]))</f>
        <v>#VALUE!</v>
      </c>
      <c r="M74" s="59" t="e">
        <f>IF('CMGC Cost Estimate'!$D74=0,0,'CMGC Cost Estimate'!$D74*'CMGC Cost Estimate'!$L74)</f>
        <v>#VALUE!</v>
      </c>
      <c r="N74" s="60" t="e">
        <f>'CMGC Cost Estimate'!$M74/M$500</f>
        <v>#VALUE!</v>
      </c>
      <c r="O74" s="80" t="e">
        <f>MIN(Table1[[#This Row],[Low Bidder 
or CM/GC]:[Bidder 23]])*D74</f>
        <v>#VALUE!</v>
      </c>
      <c r="P74" s="66" t="e">
        <f>Table24[[#This Row],[CM/GC
Amount]]</f>
        <v>#VALUE!</v>
      </c>
      <c r="Q74" s="81" t="e">
        <f>MAX(Table1[[#This Row],[Low Bidder 
or CM/GC]:[Bidder 23]])*D74</f>
        <v>#VALUE!</v>
      </c>
      <c r="R74" s="38" t="e">
        <f>('CMGC Cost Estimate'!$J74-'CMGC Cost Estimate'!$G74)/'CMGC Cost Estimate'!$G74</f>
        <v>#VALUE!</v>
      </c>
      <c r="S74" s="39" t="e">
        <f>('CMGC Cost Estimate'!$J74-'CMGC Cost Estimate'!$M74)/'CMGC Cost Estimate'!$M74</f>
        <v>#VALUE!</v>
      </c>
      <c r="T74" s="37" t="e">
        <f>'CMGC Cost Estimate'!$J74-'CMGC Cost Estimate'!$G74</f>
        <v>#VALUE!</v>
      </c>
      <c r="U74" s="29" t="e">
        <f>RANK('CMGC Cost Estimate'!$J74,'CMGC Cost Estimate'!$J$3:$J$499)</f>
        <v>#VALUE!</v>
      </c>
      <c r="V74" s="40" t="e">
        <f>LARGE('CMGC Cost Estimate'!$J$3:$J$499,COUNT(J$3:'CMGC Cost Estimate'!$J74))+IF(ISNUMBER(V73),V73,0)</f>
        <v>#VALUE!</v>
      </c>
      <c r="W74" s="29" t="e">
        <f>IF(V74/J$500&lt;0.8,COUNT(V$3:V74)+1,1)</f>
        <v>#VALUE!</v>
      </c>
      <c r="X74" s="41" t="e">
        <f>IF('CMGC Cost Estimate'!$U74&lt;=MAX('CMGC Cost Estimate'!$W$3:$W$499),"YES","NO")</f>
        <v>#VALUE!</v>
      </c>
      <c r="Y74" s="42" t="e">
        <f>IF(AND('CMGC Cost Estimate'!$X74="YES",OR('CMGC Cost Estimate'!$R74&gt;0.2,'CMGC Cost Estimate'!$R74&lt;-0.2)),"ANALYZE"," ")</f>
        <v>#VALUE!</v>
      </c>
      <c r="Z74" s="73" t="e">
        <f>IF(AND('CMGC Cost Estimate'!$X74="YES",OR('CMGC Cost Estimate'!$S74&gt;0.2,'CMGC Cost Estimate'!$S74&lt;-0.2)),"ANALYZE"," ")</f>
        <v>#VALUE!</v>
      </c>
      <c r="AA74" s="69" t="e">
        <f>RANK('CMGC Cost Estimate'!$G74,'CMGC Cost Estimate'!$G$3:$G$499)</f>
        <v>#VALUE!</v>
      </c>
      <c r="AB74" s="70" t="e">
        <f>LARGE('CMGC Cost Estimate'!$G$3:$G$499,COUNT(G$3:'CMGC Cost Estimate'!$G74))+IF(ISNUMBER(AB73),AB73,0)</f>
        <v>#VALUE!</v>
      </c>
      <c r="AC74" s="71" t="e">
        <f>IF(AB74/G$500&lt;0.8,COUNT(V$3:V74)+1,1)</f>
        <v>#VALUE!</v>
      </c>
      <c r="AD74" s="95" t="e">
        <f>IF('CMGC Cost Estimate'!$AA74&lt;=MAX('CMGC Cost Estimate'!$AC$3:$AC$499),"YES","NO")</f>
        <v>#VALUE!</v>
      </c>
      <c r="AE74" s="96" t="e">
        <f>IF(AND('Standard Cost Estimate'!$AD74="YES",ABS('Standard Cost Estimate'!$R74)&gt;0.2),"ANALYZE"," ")</f>
        <v>#VALUE!</v>
      </c>
      <c r="AF74" s="77"/>
    </row>
    <row r="75" spans="1:32" x14ac:dyDescent="0.35">
      <c r="A75" s="56" t="e">
        <f>Table1[[#This Row],[Item Line Number]]</f>
        <v>#VALUE!</v>
      </c>
      <c r="B75" s="56" t="e">
        <f>Table1[[#This Row],[Item Number]]</f>
        <v>#VALUE!</v>
      </c>
      <c r="C75" s="57" t="e">
        <f>Table1[[#This Row],[Item Description]]</f>
        <v>#VALUE!</v>
      </c>
      <c r="D75" s="56" t="e">
        <f>Table1[[#This Row],[Quantity]]</f>
        <v>#VALUE!</v>
      </c>
      <c r="E75" s="56" t="e">
        <f>Table1[[#This Row],[Units]]</f>
        <v>#VALUE!</v>
      </c>
      <c r="F75" s="58" t="e">
        <f>Table1[[#This Row],[Engineer''s Estimate (EE)]]</f>
        <v>#VALUE!</v>
      </c>
      <c r="G75" s="59" t="e">
        <f>'CMGC Cost Estimate'!$D75*'CMGC Cost Estimate'!$F75</f>
        <v>#VALUE!</v>
      </c>
      <c r="H75" s="60" t="e">
        <f>'CMGC Cost Estimate'!$G75/G$500</f>
        <v>#VALUE!</v>
      </c>
      <c r="I75" s="58" t="e">
        <f>Table1[[#This Row],[Low Bidder 
or CM/GC]]</f>
        <v>#VALUE!</v>
      </c>
      <c r="J75" s="59" t="e">
        <f>'CMGC Cost Estimate'!$I75*'CMGC Cost Estimate'!$D75</f>
        <v>#VALUE!</v>
      </c>
      <c r="K75" s="61" t="e">
        <f>'CMGC Cost Estimate'!$J75/J$500</f>
        <v>#VALUE!</v>
      </c>
      <c r="L75" s="58" t="e">
        <f>TRIMMEAN(Table1[[#This Row],[Low Bidder 
or CM/GC]:[Bidder 23]],2/COUNT(Table1[[#This Row],[Low Bidder 
or CM/GC]:[Bidder 23]]))</f>
        <v>#VALUE!</v>
      </c>
      <c r="M75" s="59" t="e">
        <f>IF('CMGC Cost Estimate'!$D75=0,0,'CMGC Cost Estimate'!$D75*'CMGC Cost Estimate'!$L75)</f>
        <v>#VALUE!</v>
      </c>
      <c r="N75" s="60" t="e">
        <f>'CMGC Cost Estimate'!$M75/M$500</f>
        <v>#VALUE!</v>
      </c>
      <c r="O75" s="80" t="e">
        <f>MIN(Table1[[#This Row],[Low Bidder 
or CM/GC]:[Bidder 23]])*D75</f>
        <v>#VALUE!</v>
      </c>
      <c r="P75" s="66" t="e">
        <f>Table24[[#This Row],[CM/GC
Amount]]</f>
        <v>#VALUE!</v>
      </c>
      <c r="Q75" s="81" t="e">
        <f>MAX(Table1[[#This Row],[Low Bidder 
or CM/GC]:[Bidder 23]])*D75</f>
        <v>#VALUE!</v>
      </c>
      <c r="R75" s="38" t="e">
        <f>('CMGC Cost Estimate'!$J75-'CMGC Cost Estimate'!$G75)/'CMGC Cost Estimate'!$G75</f>
        <v>#VALUE!</v>
      </c>
      <c r="S75" s="39" t="e">
        <f>('CMGC Cost Estimate'!$J75-'CMGC Cost Estimate'!$M75)/'CMGC Cost Estimate'!$M75</f>
        <v>#VALUE!</v>
      </c>
      <c r="T75" s="37" t="e">
        <f>'CMGC Cost Estimate'!$J75-'CMGC Cost Estimate'!$G75</f>
        <v>#VALUE!</v>
      </c>
      <c r="U75" s="29" t="e">
        <f>RANK('CMGC Cost Estimate'!$J75,'CMGC Cost Estimate'!$J$3:$J$499)</f>
        <v>#VALUE!</v>
      </c>
      <c r="V75" s="40" t="e">
        <f>LARGE('CMGC Cost Estimate'!$J$3:$J$499,COUNT(J$3:'CMGC Cost Estimate'!$J75))+IF(ISNUMBER(V74),V74,0)</f>
        <v>#VALUE!</v>
      </c>
      <c r="W75" s="29" t="e">
        <f>IF(V75/J$500&lt;0.8,COUNT(V$3:V75)+1,1)</f>
        <v>#VALUE!</v>
      </c>
      <c r="X75" s="41" t="e">
        <f>IF('CMGC Cost Estimate'!$U75&lt;=MAX('CMGC Cost Estimate'!$W$3:$W$499),"YES","NO")</f>
        <v>#VALUE!</v>
      </c>
      <c r="Y75" s="42" t="e">
        <f>IF(AND('CMGC Cost Estimate'!$X75="YES",OR('CMGC Cost Estimate'!$R75&gt;0.2,'CMGC Cost Estimate'!$R75&lt;-0.2)),"ANALYZE"," ")</f>
        <v>#VALUE!</v>
      </c>
      <c r="Z75" s="73" t="e">
        <f>IF(AND('CMGC Cost Estimate'!$X75="YES",OR('CMGC Cost Estimate'!$S75&gt;0.2,'CMGC Cost Estimate'!$S75&lt;-0.2)),"ANALYZE"," ")</f>
        <v>#VALUE!</v>
      </c>
      <c r="AA75" s="69" t="e">
        <f>RANK('CMGC Cost Estimate'!$G75,'CMGC Cost Estimate'!$G$3:$G$499)</f>
        <v>#VALUE!</v>
      </c>
      <c r="AB75" s="70" t="e">
        <f>LARGE('CMGC Cost Estimate'!$G$3:$G$499,COUNT(G$3:'CMGC Cost Estimate'!$G75))+IF(ISNUMBER(AB74),AB74,0)</f>
        <v>#VALUE!</v>
      </c>
      <c r="AC75" s="71" t="e">
        <f>IF(AB75/G$500&lt;0.8,COUNT(V$3:V75)+1,1)</f>
        <v>#VALUE!</v>
      </c>
      <c r="AD75" s="95" t="e">
        <f>IF('CMGC Cost Estimate'!$AA75&lt;=MAX('CMGC Cost Estimate'!$AC$3:$AC$499),"YES","NO")</f>
        <v>#VALUE!</v>
      </c>
      <c r="AE75" s="96" t="e">
        <f>IF(AND('Standard Cost Estimate'!$AD75="YES",ABS('Standard Cost Estimate'!$R75)&gt;0.2),"ANALYZE"," ")</f>
        <v>#VALUE!</v>
      </c>
      <c r="AF75" s="77"/>
    </row>
    <row r="76" spans="1:32" x14ac:dyDescent="0.35">
      <c r="A76" s="56" t="e">
        <f>Table1[[#This Row],[Item Line Number]]</f>
        <v>#VALUE!</v>
      </c>
      <c r="B76" s="56" t="e">
        <f>Table1[[#This Row],[Item Number]]</f>
        <v>#VALUE!</v>
      </c>
      <c r="C76" s="57" t="e">
        <f>Table1[[#This Row],[Item Description]]</f>
        <v>#VALUE!</v>
      </c>
      <c r="D76" s="56" t="e">
        <f>Table1[[#This Row],[Quantity]]</f>
        <v>#VALUE!</v>
      </c>
      <c r="E76" s="56" t="e">
        <f>Table1[[#This Row],[Units]]</f>
        <v>#VALUE!</v>
      </c>
      <c r="F76" s="58" t="e">
        <f>Table1[[#This Row],[Engineer''s Estimate (EE)]]</f>
        <v>#VALUE!</v>
      </c>
      <c r="G76" s="59" t="e">
        <f>'CMGC Cost Estimate'!$D76*'CMGC Cost Estimate'!$F76</f>
        <v>#VALUE!</v>
      </c>
      <c r="H76" s="60" t="e">
        <f>'CMGC Cost Estimate'!$G76/G$500</f>
        <v>#VALUE!</v>
      </c>
      <c r="I76" s="58" t="e">
        <f>Table1[[#This Row],[Low Bidder 
or CM/GC]]</f>
        <v>#VALUE!</v>
      </c>
      <c r="J76" s="59" t="e">
        <f>'CMGC Cost Estimate'!$I76*'CMGC Cost Estimate'!$D76</f>
        <v>#VALUE!</v>
      </c>
      <c r="K76" s="61" t="e">
        <f>'CMGC Cost Estimate'!$J76/J$500</f>
        <v>#VALUE!</v>
      </c>
      <c r="L76" s="58" t="e">
        <f>TRIMMEAN(Table1[[#This Row],[Low Bidder 
or CM/GC]:[Bidder 23]],2/COUNT(Table1[[#This Row],[Low Bidder 
or CM/GC]:[Bidder 23]]))</f>
        <v>#VALUE!</v>
      </c>
      <c r="M76" s="59" t="e">
        <f>IF('CMGC Cost Estimate'!$D76=0,0,'CMGC Cost Estimate'!$D76*'CMGC Cost Estimate'!$L76)</f>
        <v>#VALUE!</v>
      </c>
      <c r="N76" s="60" t="e">
        <f>'CMGC Cost Estimate'!$M76/M$500</f>
        <v>#VALUE!</v>
      </c>
      <c r="O76" s="80" t="e">
        <f>MIN(Table1[[#This Row],[Low Bidder 
or CM/GC]:[Bidder 23]])*D76</f>
        <v>#VALUE!</v>
      </c>
      <c r="P76" s="66" t="e">
        <f>Table24[[#This Row],[CM/GC
Amount]]</f>
        <v>#VALUE!</v>
      </c>
      <c r="Q76" s="81" t="e">
        <f>MAX(Table1[[#This Row],[Low Bidder 
or CM/GC]:[Bidder 23]])*D76</f>
        <v>#VALUE!</v>
      </c>
      <c r="R76" s="38" t="e">
        <f>('CMGC Cost Estimate'!$J76-'CMGC Cost Estimate'!$G76)/'CMGC Cost Estimate'!$G76</f>
        <v>#VALUE!</v>
      </c>
      <c r="S76" s="39" t="e">
        <f>('CMGC Cost Estimate'!$J76-'CMGC Cost Estimate'!$M76)/'CMGC Cost Estimate'!$M76</f>
        <v>#VALUE!</v>
      </c>
      <c r="T76" s="37" t="e">
        <f>'CMGC Cost Estimate'!$J76-'CMGC Cost Estimate'!$G76</f>
        <v>#VALUE!</v>
      </c>
      <c r="U76" s="29" t="e">
        <f>RANK('CMGC Cost Estimate'!$J76,'CMGC Cost Estimate'!$J$3:$J$499)</f>
        <v>#VALUE!</v>
      </c>
      <c r="V76" s="40" t="e">
        <f>LARGE('CMGC Cost Estimate'!$J$3:$J$499,COUNT(J$3:'CMGC Cost Estimate'!$J76))+IF(ISNUMBER(V75),V75,0)</f>
        <v>#VALUE!</v>
      </c>
      <c r="W76" s="29" t="e">
        <f>IF(V76/J$500&lt;0.8,COUNT(V$3:V76)+1,1)</f>
        <v>#VALUE!</v>
      </c>
      <c r="X76" s="41" t="e">
        <f>IF('CMGC Cost Estimate'!$U76&lt;=MAX('CMGC Cost Estimate'!$W$3:$W$499),"YES","NO")</f>
        <v>#VALUE!</v>
      </c>
      <c r="Y76" s="42" t="e">
        <f>IF(AND('CMGC Cost Estimate'!$X76="YES",OR('CMGC Cost Estimate'!$R76&gt;0.2,'CMGC Cost Estimate'!$R76&lt;-0.2)),"ANALYZE"," ")</f>
        <v>#VALUE!</v>
      </c>
      <c r="Z76" s="73" t="e">
        <f>IF(AND('CMGC Cost Estimate'!$X76="YES",OR('CMGC Cost Estimate'!$S76&gt;0.2,'CMGC Cost Estimate'!$S76&lt;-0.2)),"ANALYZE"," ")</f>
        <v>#VALUE!</v>
      </c>
      <c r="AA76" s="69" t="e">
        <f>RANK('CMGC Cost Estimate'!$G76,'CMGC Cost Estimate'!$G$3:$G$499)</f>
        <v>#VALUE!</v>
      </c>
      <c r="AB76" s="70" t="e">
        <f>LARGE('CMGC Cost Estimate'!$G$3:$G$499,COUNT(G$3:'CMGC Cost Estimate'!$G76))+IF(ISNUMBER(AB75),AB75,0)</f>
        <v>#VALUE!</v>
      </c>
      <c r="AC76" s="71" t="e">
        <f>IF(AB76/G$500&lt;0.8,COUNT(V$3:V76)+1,1)</f>
        <v>#VALUE!</v>
      </c>
      <c r="AD76" s="95" t="e">
        <f>IF('CMGC Cost Estimate'!$AA76&lt;=MAX('CMGC Cost Estimate'!$AC$3:$AC$499),"YES","NO")</f>
        <v>#VALUE!</v>
      </c>
      <c r="AE76" s="96" t="e">
        <f>IF(AND('Standard Cost Estimate'!$AD76="YES",ABS('Standard Cost Estimate'!$R76)&gt;0.2),"ANALYZE"," ")</f>
        <v>#VALUE!</v>
      </c>
      <c r="AF76" s="77"/>
    </row>
    <row r="77" spans="1:32" x14ac:dyDescent="0.35">
      <c r="A77" s="56" t="e">
        <f>Table1[[#This Row],[Item Line Number]]</f>
        <v>#VALUE!</v>
      </c>
      <c r="B77" s="56" t="e">
        <f>Table1[[#This Row],[Item Number]]</f>
        <v>#VALUE!</v>
      </c>
      <c r="C77" s="57" t="e">
        <f>Table1[[#This Row],[Item Description]]</f>
        <v>#VALUE!</v>
      </c>
      <c r="D77" s="56" t="e">
        <f>Table1[[#This Row],[Quantity]]</f>
        <v>#VALUE!</v>
      </c>
      <c r="E77" s="56" t="e">
        <f>Table1[[#This Row],[Units]]</f>
        <v>#VALUE!</v>
      </c>
      <c r="F77" s="58" t="e">
        <f>Table1[[#This Row],[Engineer''s Estimate (EE)]]</f>
        <v>#VALUE!</v>
      </c>
      <c r="G77" s="59" t="e">
        <f>'CMGC Cost Estimate'!$D77*'CMGC Cost Estimate'!$F77</f>
        <v>#VALUE!</v>
      </c>
      <c r="H77" s="60" t="e">
        <f>'CMGC Cost Estimate'!$G77/G$500</f>
        <v>#VALUE!</v>
      </c>
      <c r="I77" s="58" t="e">
        <f>Table1[[#This Row],[Low Bidder 
or CM/GC]]</f>
        <v>#VALUE!</v>
      </c>
      <c r="J77" s="59" t="e">
        <f>'CMGC Cost Estimate'!$I77*'CMGC Cost Estimate'!$D77</f>
        <v>#VALUE!</v>
      </c>
      <c r="K77" s="61" t="e">
        <f>'CMGC Cost Estimate'!$J77/J$500</f>
        <v>#VALUE!</v>
      </c>
      <c r="L77" s="58" t="e">
        <f>TRIMMEAN(Table1[[#This Row],[Low Bidder 
or CM/GC]:[Bidder 23]],2/COUNT(Table1[[#This Row],[Low Bidder 
or CM/GC]:[Bidder 23]]))</f>
        <v>#VALUE!</v>
      </c>
      <c r="M77" s="59" t="e">
        <f>IF('CMGC Cost Estimate'!$D77=0,0,'CMGC Cost Estimate'!$D77*'CMGC Cost Estimate'!$L77)</f>
        <v>#VALUE!</v>
      </c>
      <c r="N77" s="60" t="e">
        <f>'CMGC Cost Estimate'!$M77/M$500</f>
        <v>#VALUE!</v>
      </c>
      <c r="O77" s="80" t="e">
        <f>MIN(Table1[[#This Row],[Low Bidder 
or CM/GC]:[Bidder 23]])*D77</f>
        <v>#VALUE!</v>
      </c>
      <c r="P77" s="66" t="e">
        <f>Table24[[#This Row],[CM/GC
Amount]]</f>
        <v>#VALUE!</v>
      </c>
      <c r="Q77" s="81" t="e">
        <f>MAX(Table1[[#This Row],[Low Bidder 
or CM/GC]:[Bidder 23]])*D77</f>
        <v>#VALUE!</v>
      </c>
      <c r="R77" s="38" t="e">
        <f>('CMGC Cost Estimate'!$J77-'CMGC Cost Estimate'!$G77)/'CMGC Cost Estimate'!$G77</f>
        <v>#VALUE!</v>
      </c>
      <c r="S77" s="39" t="e">
        <f>('CMGC Cost Estimate'!$J77-'CMGC Cost Estimate'!$M77)/'CMGC Cost Estimate'!$M77</f>
        <v>#VALUE!</v>
      </c>
      <c r="T77" s="37" t="e">
        <f>'CMGC Cost Estimate'!$J77-'CMGC Cost Estimate'!$G77</f>
        <v>#VALUE!</v>
      </c>
      <c r="U77" s="29" t="e">
        <f>RANK('CMGC Cost Estimate'!$J77,'CMGC Cost Estimate'!$J$3:$J$499)</f>
        <v>#VALUE!</v>
      </c>
      <c r="V77" s="40" t="e">
        <f>LARGE('CMGC Cost Estimate'!$J$3:$J$499,COUNT(J$3:'CMGC Cost Estimate'!$J77))+IF(ISNUMBER(V76),V76,0)</f>
        <v>#VALUE!</v>
      </c>
      <c r="W77" s="29" t="e">
        <f>IF(V77/J$500&lt;0.8,COUNT(V$3:V77)+1,1)</f>
        <v>#VALUE!</v>
      </c>
      <c r="X77" s="41" t="e">
        <f>IF('CMGC Cost Estimate'!$U77&lt;=MAX('CMGC Cost Estimate'!$W$3:$W$499),"YES","NO")</f>
        <v>#VALUE!</v>
      </c>
      <c r="Y77" s="42" t="e">
        <f>IF(AND('CMGC Cost Estimate'!$X77="YES",OR('CMGC Cost Estimate'!$R77&gt;0.2,'CMGC Cost Estimate'!$R77&lt;-0.2)),"ANALYZE"," ")</f>
        <v>#VALUE!</v>
      </c>
      <c r="Z77" s="73" t="e">
        <f>IF(AND('CMGC Cost Estimate'!$X77="YES",OR('CMGC Cost Estimate'!$S77&gt;0.2,'CMGC Cost Estimate'!$S77&lt;-0.2)),"ANALYZE"," ")</f>
        <v>#VALUE!</v>
      </c>
      <c r="AA77" s="69" t="e">
        <f>RANK('CMGC Cost Estimate'!$G77,'CMGC Cost Estimate'!$G$3:$G$499)</f>
        <v>#VALUE!</v>
      </c>
      <c r="AB77" s="70" t="e">
        <f>LARGE('CMGC Cost Estimate'!$G$3:$G$499,COUNT(G$3:'CMGC Cost Estimate'!$G77))+IF(ISNUMBER(AB76),AB76,0)</f>
        <v>#VALUE!</v>
      </c>
      <c r="AC77" s="71" t="e">
        <f>IF(AB77/G$500&lt;0.8,COUNT(V$3:V77)+1,1)</f>
        <v>#VALUE!</v>
      </c>
      <c r="AD77" s="95" t="e">
        <f>IF('CMGC Cost Estimate'!$AA77&lt;=MAX('CMGC Cost Estimate'!$AC$3:$AC$499),"YES","NO")</f>
        <v>#VALUE!</v>
      </c>
      <c r="AE77" s="96" t="e">
        <f>IF(AND('Standard Cost Estimate'!$AD77="YES",ABS('Standard Cost Estimate'!$R77)&gt;0.2),"ANALYZE"," ")</f>
        <v>#VALUE!</v>
      </c>
      <c r="AF77" s="77"/>
    </row>
    <row r="78" spans="1:32" x14ac:dyDescent="0.35">
      <c r="A78" s="56" t="e">
        <f>Table1[[#This Row],[Item Line Number]]</f>
        <v>#VALUE!</v>
      </c>
      <c r="B78" s="56" t="e">
        <f>Table1[[#This Row],[Item Number]]</f>
        <v>#VALUE!</v>
      </c>
      <c r="C78" s="57" t="e">
        <f>Table1[[#This Row],[Item Description]]</f>
        <v>#VALUE!</v>
      </c>
      <c r="D78" s="56" t="e">
        <f>Table1[[#This Row],[Quantity]]</f>
        <v>#VALUE!</v>
      </c>
      <c r="E78" s="56" t="e">
        <f>Table1[[#This Row],[Units]]</f>
        <v>#VALUE!</v>
      </c>
      <c r="F78" s="58" t="e">
        <f>Table1[[#This Row],[Engineer''s Estimate (EE)]]</f>
        <v>#VALUE!</v>
      </c>
      <c r="G78" s="59" t="e">
        <f>'CMGC Cost Estimate'!$D78*'CMGC Cost Estimate'!$F78</f>
        <v>#VALUE!</v>
      </c>
      <c r="H78" s="60" t="e">
        <f>'CMGC Cost Estimate'!$G78/G$500</f>
        <v>#VALUE!</v>
      </c>
      <c r="I78" s="58" t="e">
        <f>Table1[[#This Row],[Low Bidder 
or CM/GC]]</f>
        <v>#VALUE!</v>
      </c>
      <c r="J78" s="59" t="e">
        <f>'CMGC Cost Estimate'!$I78*'CMGC Cost Estimate'!$D78</f>
        <v>#VALUE!</v>
      </c>
      <c r="K78" s="61" t="e">
        <f>'CMGC Cost Estimate'!$J78/J$500</f>
        <v>#VALUE!</v>
      </c>
      <c r="L78" s="58" t="e">
        <f>TRIMMEAN(Table1[[#This Row],[Low Bidder 
or CM/GC]:[Bidder 23]],2/COUNT(Table1[[#This Row],[Low Bidder 
or CM/GC]:[Bidder 23]]))</f>
        <v>#VALUE!</v>
      </c>
      <c r="M78" s="59" t="e">
        <f>IF('CMGC Cost Estimate'!$D78=0,0,'CMGC Cost Estimate'!$D78*'CMGC Cost Estimate'!$L78)</f>
        <v>#VALUE!</v>
      </c>
      <c r="N78" s="60" t="e">
        <f>'CMGC Cost Estimate'!$M78/M$500</f>
        <v>#VALUE!</v>
      </c>
      <c r="O78" s="80" t="e">
        <f>MIN(Table1[[#This Row],[Low Bidder 
or CM/GC]:[Bidder 23]])*D78</f>
        <v>#VALUE!</v>
      </c>
      <c r="P78" s="66" t="e">
        <f>Table24[[#This Row],[CM/GC
Amount]]</f>
        <v>#VALUE!</v>
      </c>
      <c r="Q78" s="81" t="e">
        <f>MAX(Table1[[#This Row],[Low Bidder 
or CM/GC]:[Bidder 23]])*D78</f>
        <v>#VALUE!</v>
      </c>
      <c r="R78" s="38" t="e">
        <f>('CMGC Cost Estimate'!$J78-'CMGC Cost Estimate'!$G78)/'CMGC Cost Estimate'!$G78</f>
        <v>#VALUE!</v>
      </c>
      <c r="S78" s="39" t="e">
        <f>('CMGC Cost Estimate'!$J78-'CMGC Cost Estimate'!$M78)/'CMGC Cost Estimate'!$M78</f>
        <v>#VALUE!</v>
      </c>
      <c r="T78" s="37" t="e">
        <f>'CMGC Cost Estimate'!$J78-'CMGC Cost Estimate'!$G78</f>
        <v>#VALUE!</v>
      </c>
      <c r="U78" s="29" t="e">
        <f>RANK('CMGC Cost Estimate'!$J78,'CMGC Cost Estimate'!$J$3:$J$499)</f>
        <v>#VALUE!</v>
      </c>
      <c r="V78" s="40" t="e">
        <f>LARGE('CMGC Cost Estimate'!$J$3:$J$499,COUNT(J$3:'CMGC Cost Estimate'!$J78))+IF(ISNUMBER(V77),V77,0)</f>
        <v>#VALUE!</v>
      </c>
      <c r="W78" s="29" t="e">
        <f>IF(V78/J$500&lt;0.8,COUNT(V$3:V78)+1,1)</f>
        <v>#VALUE!</v>
      </c>
      <c r="X78" s="41" t="e">
        <f>IF('CMGC Cost Estimate'!$U78&lt;=MAX('CMGC Cost Estimate'!$W$3:$W$499),"YES","NO")</f>
        <v>#VALUE!</v>
      </c>
      <c r="Y78" s="42" t="e">
        <f>IF(AND('CMGC Cost Estimate'!$X78="YES",OR('CMGC Cost Estimate'!$R78&gt;0.2,'CMGC Cost Estimate'!$R78&lt;-0.2)),"ANALYZE"," ")</f>
        <v>#VALUE!</v>
      </c>
      <c r="Z78" s="73" t="e">
        <f>IF(AND('CMGC Cost Estimate'!$X78="YES",OR('CMGC Cost Estimate'!$S78&gt;0.2,'CMGC Cost Estimate'!$S78&lt;-0.2)),"ANALYZE"," ")</f>
        <v>#VALUE!</v>
      </c>
      <c r="AA78" s="69" t="e">
        <f>RANK('CMGC Cost Estimate'!$G78,'CMGC Cost Estimate'!$G$3:$G$499)</f>
        <v>#VALUE!</v>
      </c>
      <c r="AB78" s="70" t="e">
        <f>LARGE('CMGC Cost Estimate'!$G$3:$G$499,COUNT(G$3:'CMGC Cost Estimate'!$G78))+IF(ISNUMBER(AB77),AB77,0)</f>
        <v>#VALUE!</v>
      </c>
      <c r="AC78" s="71" t="e">
        <f>IF(AB78/G$500&lt;0.8,COUNT(V$3:V78)+1,1)</f>
        <v>#VALUE!</v>
      </c>
      <c r="AD78" s="95" t="e">
        <f>IF('CMGC Cost Estimate'!$AA78&lt;=MAX('CMGC Cost Estimate'!$AC$3:$AC$499),"YES","NO")</f>
        <v>#VALUE!</v>
      </c>
      <c r="AE78" s="96" t="e">
        <f>IF(AND('Standard Cost Estimate'!$AD78="YES",ABS('Standard Cost Estimate'!$R78)&gt;0.2),"ANALYZE"," ")</f>
        <v>#VALUE!</v>
      </c>
      <c r="AF78" s="77"/>
    </row>
    <row r="79" spans="1:32" x14ac:dyDescent="0.35">
      <c r="A79" s="56" t="e">
        <f>Table1[[#This Row],[Item Line Number]]</f>
        <v>#VALUE!</v>
      </c>
      <c r="B79" s="56" t="e">
        <f>Table1[[#This Row],[Item Number]]</f>
        <v>#VALUE!</v>
      </c>
      <c r="C79" s="57" t="e">
        <f>Table1[[#This Row],[Item Description]]</f>
        <v>#VALUE!</v>
      </c>
      <c r="D79" s="56" t="e">
        <f>Table1[[#This Row],[Quantity]]</f>
        <v>#VALUE!</v>
      </c>
      <c r="E79" s="56" t="e">
        <f>Table1[[#This Row],[Units]]</f>
        <v>#VALUE!</v>
      </c>
      <c r="F79" s="58" t="e">
        <f>Table1[[#This Row],[Engineer''s Estimate (EE)]]</f>
        <v>#VALUE!</v>
      </c>
      <c r="G79" s="59" t="e">
        <f>'CMGC Cost Estimate'!$D79*'CMGC Cost Estimate'!$F79</f>
        <v>#VALUE!</v>
      </c>
      <c r="H79" s="60" t="e">
        <f>'CMGC Cost Estimate'!$G79/G$500</f>
        <v>#VALUE!</v>
      </c>
      <c r="I79" s="58" t="e">
        <f>Table1[[#This Row],[Low Bidder 
or CM/GC]]</f>
        <v>#VALUE!</v>
      </c>
      <c r="J79" s="59" t="e">
        <f>'CMGC Cost Estimate'!$I79*'CMGC Cost Estimate'!$D79</f>
        <v>#VALUE!</v>
      </c>
      <c r="K79" s="61" t="e">
        <f>'CMGC Cost Estimate'!$J79/J$500</f>
        <v>#VALUE!</v>
      </c>
      <c r="L79" s="58" t="e">
        <f>TRIMMEAN(Table1[[#This Row],[Low Bidder 
or CM/GC]:[Bidder 23]],2/COUNT(Table1[[#This Row],[Low Bidder 
or CM/GC]:[Bidder 23]]))</f>
        <v>#VALUE!</v>
      </c>
      <c r="M79" s="59" t="e">
        <f>IF('CMGC Cost Estimate'!$D79=0,0,'CMGC Cost Estimate'!$D79*'CMGC Cost Estimate'!$L79)</f>
        <v>#VALUE!</v>
      </c>
      <c r="N79" s="60" t="e">
        <f>'CMGC Cost Estimate'!$M79/M$500</f>
        <v>#VALUE!</v>
      </c>
      <c r="O79" s="80" t="e">
        <f>MIN(Table1[[#This Row],[Low Bidder 
or CM/GC]:[Bidder 23]])*D79</f>
        <v>#VALUE!</v>
      </c>
      <c r="P79" s="66" t="e">
        <f>Table24[[#This Row],[CM/GC
Amount]]</f>
        <v>#VALUE!</v>
      </c>
      <c r="Q79" s="81" t="e">
        <f>MAX(Table1[[#This Row],[Low Bidder 
or CM/GC]:[Bidder 23]])*D79</f>
        <v>#VALUE!</v>
      </c>
      <c r="R79" s="38" t="e">
        <f>('CMGC Cost Estimate'!$J79-'CMGC Cost Estimate'!$G79)/'CMGC Cost Estimate'!$G79</f>
        <v>#VALUE!</v>
      </c>
      <c r="S79" s="39" t="e">
        <f>('CMGC Cost Estimate'!$J79-'CMGC Cost Estimate'!$M79)/'CMGC Cost Estimate'!$M79</f>
        <v>#VALUE!</v>
      </c>
      <c r="T79" s="37" t="e">
        <f>'CMGC Cost Estimate'!$J79-'CMGC Cost Estimate'!$G79</f>
        <v>#VALUE!</v>
      </c>
      <c r="U79" s="29" t="e">
        <f>RANK('CMGC Cost Estimate'!$J79,'CMGC Cost Estimate'!$J$3:$J$499)</f>
        <v>#VALUE!</v>
      </c>
      <c r="V79" s="40" t="e">
        <f>LARGE('CMGC Cost Estimate'!$J$3:$J$499,COUNT(J$3:'CMGC Cost Estimate'!$J79))+IF(ISNUMBER(V78),V78,0)</f>
        <v>#VALUE!</v>
      </c>
      <c r="W79" s="29" t="e">
        <f>IF(V79/J$500&lt;0.8,COUNT(V$3:V79)+1,1)</f>
        <v>#VALUE!</v>
      </c>
      <c r="X79" s="41" t="e">
        <f>IF('CMGC Cost Estimate'!$U79&lt;=MAX('CMGC Cost Estimate'!$W$3:$W$499),"YES","NO")</f>
        <v>#VALUE!</v>
      </c>
      <c r="Y79" s="42" t="e">
        <f>IF(AND('CMGC Cost Estimate'!$X79="YES",OR('CMGC Cost Estimate'!$R79&gt;0.2,'CMGC Cost Estimate'!$R79&lt;-0.2)),"ANALYZE"," ")</f>
        <v>#VALUE!</v>
      </c>
      <c r="Z79" s="73" t="e">
        <f>IF(AND('CMGC Cost Estimate'!$X79="YES",OR('CMGC Cost Estimate'!$S79&gt;0.2,'CMGC Cost Estimate'!$S79&lt;-0.2)),"ANALYZE"," ")</f>
        <v>#VALUE!</v>
      </c>
      <c r="AA79" s="69" t="e">
        <f>RANK('CMGC Cost Estimate'!$G79,'CMGC Cost Estimate'!$G$3:$G$499)</f>
        <v>#VALUE!</v>
      </c>
      <c r="AB79" s="70" t="e">
        <f>LARGE('CMGC Cost Estimate'!$G$3:$G$499,COUNT(G$3:'CMGC Cost Estimate'!$G79))+IF(ISNUMBER(AB78),AB78,0)</f>
        <v>#VALUE!</v>
      </c>
      <c r="AC79" s="71" t="e">
        <f>IF(AB79/G$500&lt;0.8,COUNT(V$3:V79)+1,1)</f>
        <v>#VALUE!</v>
      </c>
      <c r="AD79" s="95" t="e">
        <f>IF('CMGC Cost Estimate'!$AA79&lt;=MAX('CMGC Cost Estimate'!$AC$3:$AC$499),"YES","NO")</f>
        <v>#VALUE!</v>
      </c>
      <c r="AE79" s="96" t="e">
        <f>IF(AND('Standard Cost Estimate'!$AD79="YES",ABS('Standard Cost Estimate'!$R79)&gt;0.2),"ANALYZE"," ")</f>
        <v>#VALUE!</v>
      </c>
      <c r="AF79" s="77"/>
    </row>
    <row r="80" spans="1:32" x14ac:dyDescent="0.35">
      <c r="A80" s="56" t="e">
        <f>Table1[[#This Row],[Item Line Number]]</f>
        <v>#VALUE!</v>
      </c>
      <c r="B80" s="56" t="e">
        <f>Table1[[#This Row],[Item Number]]</f>
        <v>#VALUE!</v>
      </c>
      <c r="C80" s="57" t="e">
        <f>Table1[[#This Row],[Item Description]]</f>
        <v>#VALUE!</v>
      </c>
      <c r="D80" s="56" t="e">
        <f>Table1[[#This Row],[Quantity]]</f>
        <v>#VALUE!</v>
      </c>
      <c r="E80" s="56" t="e">
        <f>Table1[[#This Row],[Units]]</f>
        <v>#VALUE!</v>
      </c>
      <c r="F80" s="58" t="e">
        <f>Table1[[#This Row],[Engineer''s Estimate (EE)]]</f>
        <v>#VALUE!</v>
      </c>
      <c r="G80" s="59" t="e">
        <f>'CMGC Cost Estimate'!$D80*'CMGC Cost Estimate'!$F80</f>
        <v>#VALUE!</v>
      </c>
      <c r="H80" s="60" t="e">
        <f>'CMGC Cost Estimate'!$G80/G$500</f>
        <v>#VALUE!</v>
      </c>
      <c r="I80" s="58" t="e">
        <f>Table1[[#This Row],[Low Bidder 
or CM/GC]]</f>
        <v>#VALUE!</v>
      </c>
      <c r="J80" s="59" t="e">
        <f>'CMGC Cost Estimate'!$I80*'CMGC Cost Estimate'!$D80</f>
        <v>#VALUE!</v>
      </c>
      <c r="K80" s="61" t="e">
        <f>'CMGC Cost Estimate'!$J80/J$500</f>
        <v>#VALUE!</v>
      </c>
      <c r="L80" s="58" t="e">
        <f>TRIMMEAN(Table1[[#This Row],[Low Bidder 
or CM/GC]:[Bidder 23]],2/COUNT(Table1[[#This Row],[Low Bidder 
or CM/GC]:[Bidder 23]]))</f>
        <v>#VALUE!</v>
      </c>
      <c r="M80" s="59" t="e">
        <f>IF('CMGC Cost Estimate'!$D80=0,0,'CMGC Cost Estimate'!$D80*'CMGC Cost Estimate'!$L80)</f>
        <v>#VALUE!</v>
      </c>
      <c r="N80" s="60" t="e">
        <f>'CMGC Cost Estimate'!$M80/M$500</f>
        <v>#VALUE!</v>
      </c>
      <c r="O80" s="80" t="e">
        <f>MIN(Table1[[#This Row],[Low Bidder 
or CM/GC]:[Bidder 23]])*D80</f>
        <v>#VALUE!</v>
      </c>
      <c r="P80" s="66" t="e">
        <f>Table24[[#This Row],[CM/GC
Amount]]</f>
        <v>#VALUE!</v>
      </c>
      <c r="Q80" s="81" t="e">
        <f>MAX(Table1[[#This Row],[Low Bidder 
or CM/GC]:[Bidder 23]])*D80</f>
        <v>#VALUE!</v>
      </c>
      <c r="R80" s="38" t="e">
        <f>('CMGC Cost Estimate'!$J80-'CMGC Cost Estimate'!$G80)/'CMGC Cost Estimate'!$G80</f>
        <v>#VALUE!</v>
      </c>
      <c r="S80" s="39" t="e">
        <f>('CMGC Cost Estimate'!$J80-'CMGC Cost Estimate'!$M80)/'CMGC Cost Estimate'!$M80</f>
        <v>#VALUE!</v>
      </c>
      <c r="T80" s="37" t="e">
        <f>'CMGC Cost Estimate'!$J80-'CMGC Cost Estimate'!$G80</f>
        <v>#VALUE!</v>
      </c>
      <c r="U80" s="29" t="e">
        <f>RANK('CMGC Cost Estimate'!$J80,'CMGC Cost Estimate'!$J$3:$J$499)</f>
        <v>#VALUE!</v>
      </c>
      <c r="V80" s="40" t="e">
        <f>LARGE('CMGC Cost Estimate'!$J$3:$J$499,COUNT(J$3:'CMGC Cost Estimate'!$J80))+IF(ISNUMBER(V79),V79,0)</f>
        <v>#VALUE!</v>
      </c>
      <c r="W80" s="29" t="e">
        <f>IF(V80/J$500&lt;0.8,COUNT(V$3:V80)+1,1)</f>
        <v>#VALUE!</v>
      </c>
      <c r="X80" s="41" t="e">
        <f>IF('CMGC Cost Estimate'!$U80&lt;=MAX('CMGC Cost Estimate'!$W$3:$W$499),"YES","NO")</f>
        <v>#VALUE!</v>
      </c>
      <c r="Y80" s="42" t="e">
        <f>IF(AND('CMGC Cost Estimate'!$X80="YES",OR('CMGC Cost Estimate'!$R80&gt;0.2,'CMGC Cost Estimate'!$R80&lt;-0.2)),"ANALYZE"," ")</f>
        <v>#VALUE!</v>
      </c>
      <c r="Z80" s="73" t="e">
        <f>IF(AND('CMGC Cost Estimate'!$X80="YES",OR('CMGC Cost Estimate'!$S80&gt;0.2,'CMGC Cost Estimate'!$S80&lt;-0.2)),"ANALYZE"," ")</f>
        <v>#VALUE!</v>
      </c>
      <c r="AA80" s="69" t="e">
        <f>RANK('CMGC Cost Estimate'!$G80,'CMGC Cost Estimate'!$G$3:$G$499)</f>
        <v>#VALUE!</v>
      </c>
      <c r="AB80" s="70" t="e">
        <f>LARGE('CMGC Cost Estimate'!$G$3:$G$499,COUNT(G$3:'CMGC Cost Estimate'!$G80))+IF(ISNUMBER(AB79),AB79,0)</f>
        <v>#VALUE!</v>
      </c>
      <c r="AC80" s="71" t="e">
        <f>IF(AB80/G$500&lt;0.8,COUNT(V$3:V80)+1,1)</f>
        <v>#VALUE!</v>
      </c>
      <c r="AD80" s="95" t="e">
        <f>IF('CMGC Cost Estimate'!$AA80&lt;=MAX('CMGC Cost Estimate'!$AC$3:$AC$499),"YES","NO")</f>
        <v>#VALUE!</v>
      </c>
      <c r="AE80" s="96" t="e">
        <f>IF(AND('Standard Cost Estimate'!$AD80="YES",ABS('Standard Cost Estimate'!$R80)&gt;0.2),"ANALYZE"," ")</f>
        <v>#VALUE!</v>
      </c>
      <c r="AF80" s="77"/>
    </row>
    <row r="81" spans="1:32" x14ac:dyDescent="0.35">
      <c r="A81" s="56" t="e">
        <f>Table1[[#This Row],[Item Line Number]]</f>
        <v>#VALUE!</v>
      </c>
      <c r="B81" s="56" t="e">
        <f>Table1[[#This Row],[Item Number]]</f>
        <v>#VALUE!</v>
      </c>
      <c r="C81" s="57" t="e">
        <f>Table1[[#This Row],[Item Description]]</f>
        <v>#VALUE!</v>
      </c>
      <c r="D81" s="56" t="e">
        <f>Table1[[#This Row],[Quantity]]</f>
        <v>#VALUE!</v>
      </c>
      <c r="E81" s="56" t="e">
        <f>Table1[[#This Row],[Units]]</f>
        <v>#VALUE!</v>
      </c>
      <c r="F81" s="58" t="e">
        <f>Table1[[#This Row],[Engineer''s Estimate (EE)]]</f>
        <v>#VALUE!</v>
      </c>
      <c r="G81" s="59" t="e">
        <f>'CMGC Cost Estimate'!$D81*'CMGC Cost Estimate'!$F81</f>
        <v>#VALUE!</v>
      </c>
      <c r="H81" s="60" t="e">
        <f>'CMGC Cost Estimate'!$G81/G$500</f>
        <v>#VALUE!</v>
      </c>
      <c r="I81" s="58" t="e">
        <f>Table1[[#This Row],[Low Bidder 
or CM/GC]]</f>
        <v>#VALUE!</v>
      </c>
      <c r="J81" s="59" t="e">
        <f>'CMGC Cost Estimate'!$I81*'CMGC Cost Estimate'!$D81</f>
        <v>#VALUE!</v>
      </c>
      <c r="K81" s="61" t="e">
        <f>'CMGC Cost Estimate'!$J81/J$500</f>
        <v>#VALUE!</v>
      </c>
      <c r="L81" s="58" t="e">
        <f>TRIMMEAN(Table1[[#This Row],[Low Bidder 
or CM/GC]:[Bidder 23]],2/COUNT(Table1[[#This Row],[Low Bidder 
or CM/GC]:[Bidder 23]]))</f>
        <v>#VALUE!</v>
      </c>
      <c r="M81" s="59" t="e">
        <f>IF('CMGC Cost Estimate'!$D81=0,0,'CMGC Cost Estimate'!$D81*'CMGC Cost Estimate'!$L81)</f>
        <v>#VALUE!</v>
      </c>
      <c r="N81" s="60" t="e">
        <f>'CMGC Cost Estimate'!$M81/M$500</f>
        <v>#VALUE!</v>
      </c>
      <c r="O81" s="80" t="e">
        <f>MIN(Table1[[#This Row],[Low Bidder 
or CM/GC]:[Bidder 23]])*D81</f>
        <v>#VALUE!</v>
      </c>
      <c r="P81" s="66" t="e">
        <f>Table24[[#This Row],[CM/GC
Amount]]</f>
        <v>#VALUE!</v>
      </c>
      <c r="Q81" s="81" t="e">
        <f>MAX(Table1[[#This Row],[Low Bidder 
or CM/GC]:[Bidder 23]])*D81</f>
        <v>#VALUE!</v>
      </c>
      <c r="R81" s="38" t="e">
        <f>('CMGC Cost Estimate'!$J81-'CMGC Cost Estimate'!$G81)/'CMGC Cost Estimate'!$G81</f>
        <v>#VALUE!</v>
      </c>
      <c r="S81" s="39" t="e">
        <f>('CMGC Cost Estimate'!$J81-'CMGC Cost Estimate'!$M81)/'CMGC Cost Estimate'!$M81</f>
        <v>#VALUE!</v>
      </c>
      <c r="T81" s="37" t="e">
        <f>'CMGC Cost Estimate'!$J81-'CMGC Cost Estimate'!$G81</f>
        <v>#VALUE!</v>
      </c>
      <c r="U81" s="29" t="e">
        <f>RANK('CMGC Cost Estimate'!$J81,'CMGC Cost Estimate'!$J$3:$J$499)</f>
        <v>#VALUE!</v>
      </c>
      <c r="V81" s="40" t="e">
        <f>LARGE('CMGC Cost Estimate'!$J$3:$J$499,COUNT(J$3:'CMGC Cost Estimate'!$J81))+IF(ISNUMBER(V80),V80,0)</f>
        <v>#VALUE!</v>
      </c>
      <c r="W81" s="29" t="e">
        <f>IF(V81/J$500&lt;0.8,COUNT(V$3:V81)+1,1)</f>
        <v>#VALUE!</v>
      </c>
      <c r="X81" s="41" t="e">
        <f>IF('CMGC Cost Estimate'!$U81&lt;=MAX('CMGC Cost Estimate'!$W$3:$W$499),"YES","NO")</f>
        <v>#VALUE!</v>
      </c>
      <c r="Y81" s="42" t="e">
        <f>IF(AND('CMGC Cost Estimate'!$X81="YES",OR('CMGC Cost Estimate'!$R81&gt;0.2,'CMGC Cost Estimate'!$R81&lt;-0.2)),"ANALYZE"," ")</f>
        <v>#VALUE!</v>
      </c>
      <c r="Z81" s="73" t="e">
        <f>IF(AND('CMGC Cost Estimate'!$X81="YES",OR('CMGC Cost Estimate'!$S81&gt;0.2,'CMGC Cost Estimate'!$S81&lt;-0.2)),"ANALYZE"," ")</f>
        <v>#VALUE!</v>
      </c>
      <c r="AA81" s="69" t="e">
        <f>RANK('CMGC Cost Estimate'!$G81,'CMGC Cost Estimate'!$G$3:$G$499)</f>
        <v>#VALUE!</v>
      </c>
      <c r="AB81" s="70" t="e">
        <f>LARGE('CMGC Cost Estimate'!$G$3:$G$499,COUNT(G$3:'CMGC Cost Estimate'!$G81))+IF(ISNUMBER(AB80),AB80,0)</f>
        <v>#VALUE!</v>
      </c>
      <c r="AC81" s="71" t="e">
        <f>IF(AB81/G$500&lt;0.8,COUNT(V$3:V81)+1,1)</f>
        <v>#VALUE!</v>
      </c>
      <c r="AD81" s="95" t="e">
        <f>IF('CMGC Cost Estimate'!$AA81&lt;=MAX('CMGC Cost Estimate'!$AC$3:$AC$499),"YES","NO")</f>
        <v>#VALUE!</v>
      </c>
      <c r="AE81" s="96" t="e">
        <f>IF(AND('Standard Cost Estimate'!$AD81="YES",ABS('Standard Cost Estimate'!$R81)&gt;0.2),"ANALYZE"," ")</f>
        <v>#VALUE!</v>
      </c>
      <c r="AF81" s="77"/>
    </row>
    <row r="82" spans="1:32" x14ac:dyDescent="0.35">
      <c r="A82" s="56" t="e">
        <f>Table1[[#This Row],[Item Line Number]]</f>
        <v>#VALUE!</v>
      </c>
      <c r="B82" s="56" t="e">
        <f>Table1[[#This Row],[Item Number]]</f>
        <v>#VALUE!</v>
      </c>
      <c r="C82" s="57" t="e">
        <f>Table1[[#This Row],[Item Description]]</f>
        <v>#VALUE!</v>
      </c>
      <c r="D82" s="56" t="e">
        <f>Table1[[#This Row],[Quantity]]</f>
        <v>#VALUE!</v>
      </c>
      <c r="E82" s="56" t="e">
        <f>Table1[[#This Row],[Units]]</f>
        <v>#VALUE!</v>
      </c>
      <c r="F82" s="58" t="e">
        <f>Table1[[#This Row],[Engineer''s Estimate (EE)]]</f>
        <v>#VALUE!</v>
      </c>
      <c r="G82" s="59" t="e">
        <f>'CMGC Cost Estimate'!$D82*'CMGC Cost Estimate'!$F82</f>
        <v>#VALUE!</v>
      </c>
      <c r="H82" s="60" t="e">
        <f>'CMGC Cost Estimate'!$G82/G$500</f>
        <v>#VALUE!</v>
      </c>
      <c r="I82" s="58" t="e">
        <f>Table1[[#This Row],[Low Bidder 
or CM/GC]]</f>
        <v>#VALUE!</v>
      </c>
      <c r="J82" s="59" t="e">
        <f>'CMGC Cost Estimate'!$I82*'CMGC Cost Estimate'!$D82</f>
        <v>#VALUE!</v>
      </c>
      <c r="K82" s="61" t="e">
        <f>'CMGC Cost Estimate'!$J82/J$500</f>
        <v>#VALUE!</v>
      </c>
      <c r="L82" s="58" t="e">
        <f>TRIMMEAN(Table1[[#This Row],[Low Bidder 
or CM/GC]:[Bidder 23]],2/COUNT(Table1[[#This Row],[Low Bidder 
or CM/GC]:[Bidder 23]]))</f>
        <v>#VALUE!</v>
      </c>
      <c r="M82" s="59" t="e">
        <f>IF('CMGC Cost Estimate'!$D82=0,0,'CMGC Cost Estimate'!$D82*'CMGC Cost Estimate'!$L82)</f>
        <v>#VALUE!</v>
      </c>
      <c r="N82" s="60" t="e">
        <f>'CMGC Cost Estimate'!$M82/M$500</f>
        <v>#VALUE!</v>
      </c>
      <c r="O82" s="80" t="e">
        <f>MIN(Table1[[#This Row],[Low Bidder 
or CM/GC]:[Bidder 23]])*D82</f>
        <v>#VALUE!</v>
      </c>
      <c r="P82" s="66" t="e">
        <f>Table24[[#This Row],[CM/GC
Amount]]</f>
        <v>#VALUE!</v>
      </c>
      <c r="Q82" s="81" t="e">
        <f>MAX(Table1[[#This Row],[Low Bidder 
or CM/GC]:[Bidder 23]])*D82</f>
        <v>#VALUE!</v>
      </c>
      <c r="R82" s="38" t="e">
        <f>('CMGC Cost Estimate'!$J82-'CMGC Cost Estimate'!$G82)/'CMGC Cost Estimate'!$G82</f>
        <v>#VALUE!</v>
      </c>
      <c r="S82" s="39" t="e">
        <f>('CMGC Cost Estimate'!$J82-'CMGC Cost Estimate'!$M82)/'CMGC Cost Estimate'!$M82</f>
        <v>#VALUE!</v>
      </c>
      <c r="T82" s="37" t="e">
        <f>'CMGC Cost Estimate'!$J82-'CMGC Cost Estimate'!$G82</f>
        <v>#VALUE!</v>
      </c>
      <c r="U82" s="29" t="e">
        <f>RANK('CMGC Cost Estimate'!$J82,'CMGC Cost Estimate'!$J$3:$J$499)</f>
        <v>#VALUE!</v>
      </c>
      <c r="V82" s="40" t="e">
        <f>LARGE('CMGC Cost Estimate'!$J$3:$J$499,COUNT(J$3:'CMGC Cost Estimate'!$J82))+IF(ISNUMBER(V81),V81,0)</f>
        <v>#VALUE!</v>
      </c>
      <c r="W82" s="29" t="e">
        <f>IF(V82/J$500&lt;0.8,COUNT(V$3:V82)+1,1)</f>
        <v>#VALUE!</v>
      </c>
      <c r="X82" s="41" t="e">
        <f>IF('CMGC Cost Estimate'!$U82&lt;=MAX('CMGC Cost Estimate'!$W$3:$W$499),"YES","NO")</f>
        <v>#VALUE!</v>
      </c>
      <c r="Y82" s="42" t="e">
        <f>IF(AND('CMGC Cost Estimate'!$X82="YES",OR('CMGC Cost Estimate'!$R82&gt;0.2,'CMGC Cost Estimate'!$R82&lt;-0.2)),"ANALYZE"," ")</f>
        <v>#VALUE!</v>
      </c>
      <c r="Z82" s="73" t="e">
        <f>IF(AND('CMGC Cost Estimate'!$X82="YES",OR('CMGC Cost Estimate'!$S82&gt;0.2,'CMGC Cost Estimate'!$S82&lt;-0.2)),"ANALYZE"," ")</f>
        <v>#VALUE!</v>
      </c>
      <c r="AA82" s="69" t="e">
        <f>RANK('CMGC Cost Estimate'!$G82,'CMGC Cost Estimate'!$G$3:$G$499)</f>
        <v>#VALUE!</v>
      </c>
      <c r="AB82" s="70" t="e">
        <f>LARGE('CMGC Cost Estimate'!$G$3:$G$499,COUNT(G$3:'CMGC Cost Estimate'!$G82))+IF(ISNUMBER(AB81),AB81,0)</f>
        <v>#VALUE!</v>
      </c>
      <c r="AC82" s="71" t="e">
        <f>IF(AB82/G$500&lt;0.8,COUNT(V$3:V82)+1,1)</f>
        <v>#VALUE!</v>
      </c>
      <c r="AD82" s="95" t="e">
        <f>IF('CMGC Cost Estimate'!$AA82&lt;=MAX('CMGC Cost Estimate'!$AC$3:$AC$499),"YES","NO")</f>
        <v>#VALUE!</v>
      </c>
      <c r="AE82" s="96" t="e">
        <f>IF(AND('Standard Cost Estimate'!$AD82="YES",ABS('Standard Cost Estimate'!$R82)&gt;0.2),"ANALYZE"," ")</f>
        <v>#VALUE!</v>
      </c>
      <c r="AF82" s="77"/>
    </row>
    <row r="83" spans="1:32" x14ac:dyDescent="0.35">
      <c r="A83" s="56" t="e">
        <f>Table1[[#This Row],[Item Line Number]]</f>
        <v>#VALUE!</v>
      </c>
      <c r="B83" s="56" t="e">
        <f>Table1[[#This Row],[Item Number]]</f>
        <v>#VALUE!</v>
      </c>
      <c r="C83" s="57" t="e">
        <f>Table1[[#This Row],[Item Description]]</f>
        <v>#VALUE!</v>
      </c>
      <c r="D83" s="56" t="e">
        <f>Table1[[#This Row],[Quantity]]</f>
        <v>#VALUE!</v>
      </c>
      <c r="E83" s="56" t="e">
        <f>Table1[[#This Row],[Units]]</f>
        <v>#VALUE!</v>
      </c>
      <c r="F83" s="58" t="e">
        <f>Table1[[#This Row],[Engineer''s Estimate (EE)]]</f>
        <v>#VALUE!</v>
      </c>
      <c r="G83" s="59" t="e">
        <f>'CMGC Cost Estimate'!$D83*'CMGC Cost Estimate'!$F83</f>
        <v>#VALUE!</v>
      </c>
      <c r="H83" s="60" t="e">
        <f>'CMGC Cost Estimate'!$G83/G$500</f>
        <v>#VALUE!</v>
      </c>
      <c r="I83" s="58" t="e">
        <f>Table1[[#This Row],[Low Bidder 
or CM/GC]]</f>
        <v>#VALUE!</v>
      </c>
      <c r="J83" s="59" t="e">
        <f>'CMGC Cost Estimate'!$I83*'CMGC Cost Estimate'!$D83</f>
        <v>#VALUE!</v>
      </c>
      <c r="K83" s="61" t="e">
        <f>'CMGC Cost Estimate'!$J83/J$500</f>
        <v>#VALUE!</v>
      </c>
      <c r="L83" s="58" t="e">
        <f>TRIMMEAN(Table1[[#This Row],[Low Bidder 
or CM/GC]:[Bidder 23]],2/COUNT(Table1[[#This Row],[Low Bidder 
or CM/GC]:[Bidder 23]]))</f>
        <v>#VALUE!</v>
      </c>
      <c r="M83" s="59" t="e">
        <f>IF('CMGC Cost Estimate'!$D83=0,0,'CMGC Cost Estimate'!$D83*'CMGC Cost Estimate'!$L83)</f>
        <v>#VALUE!</v>
      </c>
      <c r="N83" s="60" t="e">
        <f>'CMGC Cost Estimate'!$M83/M$500</f>
        <v>#VALUE!</v>
      </c>
      <c r="O83" s="80" t="e">
        <f>MIN(Table1[[#This Row],[Low Bidder 
or CM/GC]:[Bidder 23]])*D83</f>
        <v>#VALUE!</v>
      </c>
      <c r="P83" s="66" t="e">
        <f>Table24[[#This Row],[CM/GC
Amount]]</f>
        <v>#VALUE!</v>
      </c>
      <c r="Q83" s="81" t="e">
        <f>MAX(Table1[[#This Row],[Low Bidder 
or CM/GC]:[Bidder 23]])*D83</f>
        <v>#VALUE!</v>
      </c>
      <c r="R83" s="38" t="e">
        <f>('CMGC Cost Estimate'!$J83-'CMGC Cost Estimate'!$G83)/'CMGC Cost Estimate'!$G83</f>
        <v>#VALUE!</v>
      </c>
      <c r="S83" s="39" t="e">
        <f>('CMGC Cost Estimate'!$J83-'CMGC Cost Estimate'!$M83)/'CMGC Cost Estimate'!$M83</f>
        <v>#VALUE!</v>
      </c>
      <c r="T83" s="37" t="e">
        <f>'CMGC Cost Estimate'!$J83-'CMGC Cost Estimate'!$G83</f>
        <v>#VALUE!</v>
      </c>
      <c r="U83" s="29" t="e">
        <f>RANK('CMGC Cost Estimate'!$J83,'CMGC Cost Estimate'!$J$3:$J$499)</f>
        <v>#VALUE!</v>
      </c>
      <c r="V83" s="40" t="e">
        <f>LARGE('CMGC Cost Estimate'!$J$3:$J$499,COUNT(J$3:'CMGC Cost Estimate'!$J83))+IF(ISNUMBER(V82),V82,0)</f>
        <v>#VALUE!</v>
      </c>
      <c r="W83" s="29" t="e">
        <f>IF(V83/J$500&lt;0.8,COUNT(V$3:V83)+1,1)</f>
        <v>#VALUE!</v>
      </c>
      <c r="X83" s="41" t="e">
        <f>IF('CMGC Cost Estimate'!$U83&lt;=MAX('CMGC Cost Estimate'!$W$3:$W$499),"YES","NO")</f>
        <v>#VALUE!</v>
      </c>
      <c r="Y83" s="42" t="e">
        <f>IF(AND('CMGC Cost Estimate'!$X83="YES",OR('CMGC Cost Estimate'!$R83&gt;0.2,'CMGC Cost Estimate'!$R83&lt;-0.2)),"ANALYZE"," ")</f>
        <v>#VALUE!</v>
      </c>
      <c r="Z83" s="73" t="e">
        <f>IF(AND('CMGC Cost Estimate'!$X83="YES",OR('CMGC Cost Estimate'!$S83&gt;0.2,'CMGC Cost Estimate'!$S83&lt;-0.2)),"ANALYZE"," ")</f>
        <v>#VALUE!</v>
      </c>
      <c r="AA83" s="69" t="e">
        <f>RANK('CMGC Cost Estimate'!$G83,'CMGC Cost Estimate'!$G$3:$G$499)</f>
        <v>#VALUE!</v>
      </c>
      <c r="AB83" s="70" t="e">
        <f>LARGE('CMGC Cost Estimate'!$G$3:$G$499,COUNT(G$3:'CMGC Cost Estimate'!$G83))+IF(ISNUMBER(AB82),AB82,0)</f>
        <v>#VALUE!</v>
      </c>
      <c r="AC83" s="71" t="e">
        <f>IF(AB83/G$500&lt;0.8,COUNT(V$3:V83)+1,1)</f>
        <v>#VALUE!</v>
      </c>
      <c r="AD83" s="95" t="e">
        <f>IF('CMGC Cost Estimate'!$AA83&lt;=MAX('CMGC Cost Estimate'!$AC$3:$AC$499),"YES","NO")</f>
        <v>#VALUE!</v>
      </c>
      <c r="AE83" s="96" t="e">
        <f>IF(AND('Standard Cost Estimate'!$AD83="YES",ABS('Standard Cost Estimate'!$R83)&gt;0.2),"ANALYZE"," ")</f>
        <v>#VALUE!</v>
      </c>
      <c r="AF83" s="77"/>
    </row>
    <row r="84" spans="1:32" x14ac:dyDescent="0.35">
      <c r="A84" s="56" t="e">
        <f>Table1[[#This Row],[Item Line Number]]</f>
        <v>#VALUE!</v>
      </c>
      <c r="B84" s="56" t="e">
        <f>Table1[[#This Row],[Item Number]]</f>
        <v>#VALUE!</v>
      </c>
      <c r="C84" s="57" t="e">
        <f>Table1[[#This Row],[Item Description]]</f>
        <v>#VALUE!</v>
      </c>
      <c r="D84" s="56" t="e">
        <f>Table1[[#This Row],[Quantity]]</f>
        <v>#VALUE!</v>
      </c>
      <c r="E84" s="56" t="e">
        <f>Table1[[#This Row],[Units]]</f>
        <v>#VALUE!</v>
      </c>
      <c r="F84" s="58" t="e">
        <f>Table1[[#This Row],[Engineer''s Estimate (EE)]]</f>
        <v>#VALUE!</v>
      </c>
      <c r="G84" s="59" t="e">
        <f>'CMGC Cost Estimate'!$D84*'CMGC Cost Estimate'!$F84</f>
        <v>#VALUE!</v>
      </c>
      <c r="H84" s="60" t="e">
        <f>'CMGC Cost Estimate'!$G84/G$500</f>
        <v>#VALUE!</v>
      </c>
      <c r="I84" s="58" t="e">
        <f>Table1[[#This Row],[Low Bidder 
or CM/GC]]</f>
        <v>#VALUE!</v>
      </c>
      <c r="J84" s="59" t="e">
        <f>'CMGC Cost Estimate'!$I84*'CMGC Cost Estimate'!$D84</f>
        <v>#VALUE!</v>
      </c>
      <c r="K84" s="61" t="e">
        <f>'CMGC Cost Estimate'!$J84/J$500</f>
        <v>#VALUE!</v>
      </c>
      <c r="L84" s="58" t="e">
        <f>TRIMMEAN(Table1[[#This Row],[Low Bidder 
or CM/GC]:[Bidder 23]],2/COUNT(Table1[[#This Row],[Low Bidder 
or CM/GC]:[Bidder 23]]))</f>
        <v>#VALUE!</v>
      </c>
      <c r="M84" s="59" t="e">
        <f>IF('CMGC Cost Estimate'!$D84=0,0,'CMGC Cost Estimate'!$D84*'CMGC Cost Estimate'!$L84)</f>
        <v>#VALUE!</v>
      </c>
      <c r="N84" s="60" t="e">
        <f>'CMGC Cost Estimate'!$M84/M$500</f>
        <v>#VALUE!</v>
      </c>
      <c r="O84" s="80" t="e">
        <f>MIN(Table1[[#This Row],[Low Bidder 
or CM/GC]:[Bidder 23]])*D84</f>
        <v>#VALUE!</v>
      </c>
      <c r="P84" s="66" t="e">
        <f>Table24[[#This Row],[CM/GC
Amount]]</f>
        <v>#VALUE!</v>
      </c>
      <c r="Q84" s="81" t="e">
        <f>MAX(Table1[[#This Row],[Low Bidder 
or CM/GC]:[Bidder 23]])*D84</f>
        <v>#VALUE!</v>
      </c>
      <c r="R84" s="38" t="e">
        <f>('CMGC Cost Estimate'!$J84-'CMGC Cost Estimate'!$G84)/'CMGC Cost Estimate'!$G84</f>
        <v>#VALUE!</v>
      </c>
      <c r="S84" s="39" t="e">
        <f>('CMGC Cost Estimate'!$J84-'CMGC Cost Estimate'!$M84)/'CMGC Cost Estimate'!$M84</f>
        <v>#VALUE!</v>
      </c>
      <c r="T84" s="37" t="e">
        <f>'CMGC Cost Estimate'!$J84-'CMGC Cost Estimate'!$G84</f>
        <v>#VALUE!</v>
      </c>
      <c r="U84" s="29" t="e">
        <f>RANK('CMGC Cost Estimate'!$J84,'CMGC Cost Estimate'!$J$3:$J$499)</f>
        <v>#VALUE!</v>
      </c>
      <c r="V84" s="40" t="e">
        <f>LARGE('CMGC Cost Estimate'!$J$3:$J$499,COUNT(J$3:'CMGC Cost Estimate'!$J84))+IF(ISNUMBER(V83),V83,0)</f>
        <v>#VALUE!</v>
      </c>
      <c r="W84" s="29" t="e">
        <f>IF(V84/J$500&lt;0.8,COUNT(V$3:V84)+1,1)</f>
        <v>#VALUE!</v>
      </c>
      <c r="X84" s="41" t="e">
        <f>IF('CMGC Cost Estimate'!$U84&lt;=MAX('CMGC Cost Estimate'!$W$3:$W$499),"YES","NO")</f>
        <v>#VALUE!</v>
      </c>
      <c r="Y84" s="42" t="e">
        <f>IF(AND('CMGC Cost Estimate'!$X84="YES",OR('CMGC Cost Estimate'!$R84&gt;0.2,'CMGC Cost Estimate'!$R84&lt;-0.2)),"ANALYZE"," ")</f>
        <v>#VALUE!</v>
      </c>
      <c r="Z84" s="73" t="e">
        <f>IF(AND('CMGC Cost Estimate'!$X84="YES",OR('CMGC Cost Estimate'!$S84&gt;0.2,'CMGC Cost Estimate'!$S84&lt;-0.2)),"ANALYZE"," ")</f>
        <v>#VALUE!</v>
      </c>
      <c r="AA84" s="69" t="e">
        <f>RANK('CMGC Cost Estimate'!$G84,'CMGC Cost Estimate'!$G$3:$G$499)</f>
        <v>#VALUE!</v>
      </c>
      <c r="AB84" s="70" t="e">
        <f>LARGE('CMGC Cost Estimate'!$G$3:$G$499,COUNT(G$3:'CMGC Cost Estimate'!$G84))+IF(ISNUMBER(AB83),AB83,0)</f>
        <v>#VALUE!</v>
      </c>
      <c r="AC84" s="71" t="e">
        <f>IF(AB84/G$500&lt;0.8,COUNT(V$3:V84)+1,1)</f>
        <v>#VALUE!</v>
      </c>
      <c r="AD84" s="95" t="e">
        <f>IF('CMGC Cost Estimate'!$AA84&lt;=MAX('CMGC Cost Estimate'!$AC$3:$AC$499),"YES","NO")</f>
        <v>#VALUE!</v>
      </c>
      <c r="AE84" s="96" t="e">
        <f>IF(AND('Standard Cost Estimate'!$AD84="YES",ABS('Standard Cost Estimate'!$R84)&gt;0.2),"ANALYZE"," ")</f>
        <v>#VALUE!</v>
      </c>
      <c r="AF84" s="77"/>
    </row>
    <row r="85" spans="1:32" x14ac:dyDescent="0.35">
      <c r="A85" s="56" t="e">
        <f>Table1[[#This Row],[Item Line Number]]</f>
        <v>#VALUE!</v>
      </c>
      <c r="B85" s="56" t="e">
        <f>Table1[[#This Row],[Item Number]]</f>
        <v>#VALUE!</v>
      </c>
      <c r="C85" s="57" t="e">
        <f>Table1[[#This Row],[Item Description]]</f>
        <v>#VALUE!</v>
      </c>
      <c r="D85" s="56" t="e">
        <f>Table1[[#This Row],[Quantity]]</f>
        <v>#VALUE!</v>
      </c>
      <c r="E85" s="56" t="e">
        <f>Table1[[#This Row],[Units]]</f>
        <v>#VALUE!</v>
      </c>
      <c r="F85" s="58" t="e">
        <f>Table1[[#This Row],[Engineer''s Estimate (EE)]]</f>
        <v>#VALUE!</v>
      </c>
      <c r="G85" s="59" t="e">
        <f>'CMGC Cost Estimate'!$D85*'CMGC Cost Estimate'!$F85</f>
        <v>#VALUE!</v>
      </c>
      <c r="H85" s="60" t="e">
        <f>'CMGC Cost Estimate'!$G85/G$500</f>
        <v>#VALUE!</v>
      </c>
      <c r="I85" s="58" t="e">
        <f>Table1[[#This Row],[Low Bidder 
or CM/GC]]</f>
        <v>#VALUE!</v>
      </c>
      <c r="J85" s="59" t="e">
        <f>'CMGC Cost Estimate'!$I85*'CMGC Cost Estimate'!$D85</f>
        <v>#VALUE!</v>
      </c>
      <c r="K85" s="61" t="e">
        <f>'CMGC Cost Estimate'!$J85/J$500</f>
        <v>#VALUE!</v>
      </c>
      <c r="L85" s="58" t="e">
        <f>TRIMMEAN(Table1[[#This Row],[Low Bidder 
or CM/GC]:[Bidder 23]],2/COUNT(Table1[[#This Row],[Low Bidder 
or CM/GC]:[Bidder 23]]))</f>
        <v>#VALUE!</v>
      </c>
      <c r="M85" s="59" t="e">
        <f>IF('CMGC Cost Estimate'!$D85=0,0,'CMGC Cost Estimate'!$D85*'CMGC Cost Estimate'!$L85)</f>
        <v>#VALUE!</v>
      </c>
      <c r="N85" s="60" t="e">
        <f>'CMGC Cost Estimate'!$M85/M$500</f>
        <v>#VALUE!</v>
      </c>
      <c r="O85" s="80" t="e">
        <f>MIN(Table1[[#This Row],[Low Bidder 
or CM/GC]:[Bidder 23]])*D85</f>
        <v>#VALUE!</v>
      </c>
      <c r="P85" s="66" t="e">
        <f>Table24[[#This Row],[CM/GC
Amount]]</f>
        <v>#VALUE!</v>
      </c>
      <c r="Q85" s="81" t="e">
        <f>MAX(Table1[[#This Row],[Low Bidder 
or CM/GC]:[Bidder 23]])*D85</f>
        <v>#VALUE!</v>
      </c>
      <c r="R85" s="38" t="e">
        <f>('CMGC Cost Estimate'!$J85-'CMGC Cost Estimate'!$G85)/'CMGC Cost Estimate'!$G85</f>
        <v>#VALUE!</v>
      </c>
      <c r="S85" s="39" t="e">
        <f>('CMGC Cost Estimate'!$J85-'CMGC Cost Estimate'!$M85)/'CMGC Cost Estimate'!$M85</f>
        <v>#VALUE!</v>
      </c>
      <c r="T85" s="37" t="e">
        <f>'CMGC Cost Estimate'!$J85-'CMGC Cost Estimate'!$G85</f>
        <v>#VALUE!</v>
      </c>
      <c r="U85" s="29" t="e">
        <f>RANK('CMGC Cost Estimate'!$J85,'CMGC Cost Estimate'!$J$3:$J$499)</f>
        <v>#VALUE!</v>
      </c>
      <c r="V85" s="40" t="e">
        <f>LARGE('CMGC Cost Estimate'!$J$3:$J$499,COUNT(J$3:'CMGC Cost Estimate'!$J85))+IF(ISNUMBER(V84),V84,0)</f>
        <v>#VALUE!</v>
      </c>
      <c r="W85" s="29" t="e">
        <f>IF(V85/J$500&lt;0.8,COUNT(V$3:V85)+1,1)</f>
        <v>#VALUE!</v>
      </c>
      <c r="X85" s="41" t="e">
        <f>IF('CMGC Cost Estimate'!$U85&lt;=MAX('CMGC Cost Estimate'!$W$3:$W$499),"YES","NO")</f>
        <v>#VALUE!</v>
      </c>
      <c r="Y85" s="42" t="e">
        <f>IF(AND('CMGC Cost Estimate'!$X85="YES",OR('CMGC Cost Estimate'!$R85&gt;0.2,'CMGC Cost Estimate'!$R85&lt;-0.2)),"ANALYZE"," ")</f>
        <v>#VALUE!</v>
      </c>
      <c r="Z85" s="73" t="e">
        <f>IF(AND('CMGC Cost Estimate'!$X85="YES",OR('CMGC Cost Estimate'!$S85&gt;0.2,'CMGC Cost Estimate'!$S85&lt;-0.2)),"ANALYZE"," ")</f>
        <v>#VALUE!</v>
      </c>
      <c r="AA85" s="69" t="e">
        <f>RANK('CMGC Cost Estimate'!$G85,'CMGC Cost Estimate'!$G$3:$G$499)</f>
        <v>#VALUE!</v>
      </c>
      <c r="AB85" s="70" t="e">
        <f>LARGE('CMGC Cost Estimate'!$G$3:$G$499,COUNT(G$3:'CMGC Cost Estimate'!$G85))+IF(ISNUMBER(AB84),AB84,0)</f>
        <v>#VALUE!</v>
      </c>
      <c r="AC85" s="71" t="e">
        <f>IF(AB85/G$500&lt;0.8,COUNT(V$3:V85)+1,1)</f>
        <v>#VALUE!</v>
      </c>
      <c r="AD85" s="95" t="e">
        <f>IF('CMGC Cost Estimate'!$AA85&lt;=MAX('CMGC Cost Estimate'!$AC$3:$AC$499),"YES","NO")</f>
        <v>#VALUE!</v>
      </c>
      <c r="AE85" s="96" t="e">
        <f>IF(AND('Standard Cost Estimate'!$AD85="YES",ABS('Standard Cost Estimate'!$R85)&gt;0.2),"ANALYZE"," ")</f>
        <v>#VALUE!</v>
      </c>
      <c r="AF85" s="77"/>
    </row>
    <row r="86" spans="1:32" x14ac:dyDescent="0.35">
      <c r="A86" s="56" t="e">
        <f>Table1[[#This Row],[Item Line Number]]</f>
        <v>#VALUE!</v>
      </c>
      <c r="B86" s="56" t="e">
        <f>Table1[[#This Row],[Item Number]]</f>
        <v>#VALUE!</v>
      </c>
      <c r="C86" s="57" t="e">
        <f>Table1[[#This Row],[Item Description]]</f>
        <v>#VALUE!</v>
      </c>
      <c r="D86" s="56" t="e">
        <f>Table1[[#This Row],[Quantity]]</f>
        <v>#VALUE!</v>
      </c>
      <c r="E86" s="56" t="e">
        <f>Table1[[#This Row],[Units]]</f>
        <v>#VALUE!</v>
      </c>
      <c r="F86" s="58" t="e">
        <f>Table1[[#This Row],[Engineer''s Estimate (EE)]]</f>
        <v>#VALUE!</v>
      </c>
      <c r="G86" s="59" t="e">
        <f>'CMGC Cost Estimate'!$D86*'CMGC Cost Estimate'!$F86</f>
        <v>#VALUE!</v>
      </c>
      <c r="H86" s="60" t="e">
        <f>'CMGC Cost Estimate'!$G86/G$500</f>
        <v>#VALUE!</v>
      </c>
      <c r="I86" s="58" t="e">
        <f>Table1[[#This Row],[Low Bidder 
or CM/GC]]</f>
        <v>#VALUE!</v>
      </c>
      <c r="J86" s="59" t="e">
        <f>'CMGC Cost Estimate'!$I86*'CMGC Cost Estimate'!$D86</f>
        <v>#VALUE!</v>
      </c>
      <c r="K86" s="61" t="e">
        <f>'CMGC Cost Estimate'!$J86/J$500</f>
        <v>#VALUE!</v>
      </c>
      <c r="L86" s="58" t="e">
        <f>TRIMMEAN(Table1[[#This Row],[Low Bidder 
or CM/GC]:[Bidder 23]],2/COUNT(Table1[[#This Row],[Low Bidder 
or CM/GC]:[Bidder 23]]))</f>
        <v>#VALUE!</v>
      </c>
      <c r="M86" s="59" t="e">
        <f>IF('CMGC Cost Estimate'!$D86=0,0,'CMGC Cost Estimate'!$D86*'CMGC Cost Estimate'!$L86)</f>
        <v>#VALUE!</v>
      </c>
      <c r="N86" s="60" t="e">
        <f>'CMGC Cost Estimate'!$M86/M$500</f>
        <v>#VALUE!</v>
      </c>
      <c r="O86" s="80" t="e">
        <f>MIN(Table1[[#This Row],[Low Bidder 
or CM/GC]:[Bidder 23]])*D86</f>
        <v>#VALUE!</v>
      </c>
      <c r="P86" s="66" t="e">
        <f>Table24[[#This Row],[CM/GC
Amount]]</f>
        <v>#VALUE!</v>
      </c>
      <c r="Q86" s="81" t="e">
        <f>MAX(Table1[[#This Row],[Low Bidder 
or CM/GC]:[Bidder 23]])*D86</f>
        <v>#VALUE!</v>
      </c>
      <c r="R86" s="38" t="e">
        <f>('CMGC Cost Estimate'!$J86-'CMGC Cost Estimate'!$G86)/'CMGC Cost Estimate'!$G86</f>
        <v>#VALUE!</v>
      </c>
      <c r="S86" s="39" t="e">
        <f>('CMGC Cost Estimate'!$J86-'CMGC Cost Estimate'!$M86)/'CMGC Cost Estimate'!$M86</f>
        <v>#VALUE!</v>
      </c>
      <c r="T86" s="37" t="e">
        <f>'CMGC Cost Estimate'!$J86-'CMGC Cost Estimate'!$G86</f>
        <v>#VALUE!</v>
      </c>
      <c r="U86" s="29" t="e">
        <f>RANK('CMGC Cost Estimate'!$J86,'CMGC Cost Estimate'!$J$3:$J$499)</f>
        <v>#VALUE!</v>
      </c>
      <c r="V86" s="40" t="e">
        <f>LARGE('CMGC Cost Estimate'!$J$3:$J$499,COUNT(J$3:'CMGC Cost Estimate'!$J86))+IF(ISNUMBER(V85),V85,0)</f>
        <v>#VALUE!</v>
      </c>
      <c r="W86" s="29" t="e">
        <f>IF(V86/J$500&lt;0.8,COUNT(V$3:V86)+1,1)</f>
        <v>#VALUE!</v>
      </c>
      <c r="X86" s="41" t="e">
        <f>IF('CMGC Cost Estimate'!$U86&lt;=MAX('CMGC Cost Estimate'!$W$3:$W$499),"YES","NO")</f>
        <v>#VALUE!</v>
      </c>
      <c r="Y86" s="42" t="e">
        <f>IF(AND('CMGC Cost Estimate'!$X86="YES",OR('CMGC Cost Estimate'!$R86&gt;0.2,'CMGC Cost Estimate'!$R86&lt;-0.2)),"ANALYZE"," ")</f>
        <v>#VALUE!</v>
      </c>
      <c r="Z86" s="73" t="e">
        <f>IF(AND('CMGC Cost Estimate'!$X86="YES",OR('CMGC Cost Estimate'!$S86&gt;0.2,'CMGC Cost Estimate'!$S86&lt;-0.2)),"ANALYZE"," ")</f>
        <v>#VALUE!</v>
      </c>
      <c r="AA86" s="69" t="e">
        <f>RANK('CMGC Cost Estimate'!$G86,'CMGC Cost Estimate'!$G$3:$G$499)</f>
        <v>#VALUE!</v>
      </c>
      <c r="AB86" s="70" t="e">
        <f>LARGE('CMGC Cost Estimate'!$G$3:$G$499,COUNT(G$3:'CMGC Cost Estimate'!$G86))+IF(ISNUMBER(AB85),AB85,0)</f>
        <v>#VALUE!</v>
      </c>
      <c r="AC86" s="71" t="e">
        <f>IF(AB86/G$500&lt;0.8,COUNT(V$3:V86)+1,1)</f>
        <v>#VALUE!</v>
      </c>
      <c r="AD86" s="95" t="e">
        <f>IF('CMGC Cost Estimate'!$AA86&lt;=MAX('CMGC Cost Estimate'!$AC$3:$AC$499),"YES","NO")</f>
        <v>#VALUE!</v>
      </c>
      <c r="AE86" s="96" t="e">
        <f>IF(AND('Standard Cost Estimate'!$AD86="YES",ABS('Standard Cost Estimate'!$R86)&gt;0.2),"ANALYZE"," ")</f>
        <v>#VALUE!</v>
      </c>
      <c r="AF86" s="77"/>
    </row>
    <row r="87" spans="1:32" x14ac:dyDescent="0.35">
      <c r="A87" s="56" t="e">
        <f>Table1[[#This Row],[Item Line Number]]</f>
        <v>#VALUE!</v>
      </c>
      <c r="B87" s="56" t="e">
        <f>Table1[[#This Row],[Item Number]]</f>
        <v>#VALUE!</v>
      </c>
      <c r="C87" s="57" t="e">
        <f>Table1[[#This Row],[Item Description]]</f>
        <v>#VALUE!</v>
      </c>
      <c r="D87" s="56" t="e">
        <f>Table1[[#This Row],[Quantity]]</f>
        <v>#VALUE!</v>
      </c>
      <c r="E87" s="56" t="e">
        <f>Table1[[#This Row],[Units]]</f>
        <v>#VALUE!</v>
      </c>
      <c r="F87" s="58" t="e">
        <f>Table1[[#This Row],[Engineer''s Estimate (EE)]]</f>
        <v>#VALUE!</v>
      </c>
      <c r="G87" s="59" t="e">
        <f>'CMGC Cost Estimate'!$D87*'CMGC Cost Estimate'!$F87</f>
        <v>#VALUE!</v>
      </c>
      <c r="H87" s="60" t="e">
        <f>'CMGC Cost Estimate'!$G87/G$500</f>
        <v>#VALUE!</v>
      </c>
      <c r="I87" s="58" t="e">
        <f>Table1[[#This Row],[Low Bidder 
or CM/GC]]</f>
        <v>#VALUE!</v>
      </c>
      <c r="J87" s="59" t="e">
        <f>'CMGC Cost Estimate'!$I87*'CMGC Cost Estimate'!$D87</f>
        <v>#VALUE!</v>
      </c>
      <c r="K87" s="61" t="e">
        <f>'CMGC Cost Estimate'!$J87/J$500</f>
        <v>#VALUE!</v>
      </c>
      <c r="L87" s="58" t="e">
        <f>TRIMMEAN(Table1[[#This Row],[Low Bidder 
or CM/GC]:[Bidder 23]],2/COUNT(Table1[[#This Row],[Low Bidder 
or CM/GC]:[Bidder 23]]))</f>
        <v>#VALUE!</v>
      </c>
      <c r="M87" s="59" t="e">
        <f>IF('CMGC Cost Estimate'!$D87=0,0,'CMGC Cost Estimate'!$D87*'CMGC Cost Estimate'!$L87)</f>
        <v>#VALUE!</v>
      </c>
      <c r="N87" s="60" t="e">
        <f>'CMGC Cost Estimate'!$M87/M$500</f>
        <v>#VALUE!</v>
      </c>
      <c r="O87" s="80" t="e">
        <f>MIN(Table1[[#This Row],[Low Bidder 
or CM/GC]:[Bidder 23]])*D87</f>
        <v>#VALUE!</v>
      </c>
      <c r="P87" s="66" t="e">
        <f>Table24[[#This Row],[CM/GC
Amount]]</f>
        <v>#VALUE!</v>
      </c>
      <c r="Q87" s="81" t="e">
        <f>MAX(Table1[[#This Row],[Low Bidder 
or CM/GC]:[Bidder 23]])*D87</f>
        <v>#VALUE!</v>
      </c>
      <c r="R87" s="38" t="e">
        <f>('CMGC Cost Estimate'!$J87-'CMGC Cost Estimate'!$G87)/'CMGC Cost Estimate'!$G87</f>
        <v>#VALUE!</v>
      </c>
      <c r="S87" s="39" t="e">
        <f>('CMGC Cost Estimate'!$J87-'CMGC Cost Estimate'!$M87)/'CMGC Cost Estimate'!$M87</f>
        <v>#VALUE!</v>
      </c>
      <c r="T87" s="37" t="e">
        <f>'CMGC Cost Estimate'!$J87-'CMGC Cost Estimate'!$G87</f>
        <v>#VALUE!</v>
      </c>
      <c r="U87" s="29" t="e">
        <f>RANK('CMGC Cost Estimate'!$J87,'CMGC Cost Estimate'!$J$3:$J$499)</f>
        <v>#VALUE!</v>
      </c>
      <c r="V87" s="40" t="e">
        <f>LARGE('CMGC Cost Estimate'!$J$3:$J$499,COUNT(J$3:'CMGC Cost Estimate'!$J87))+IF(ISNUMBER(V86),V86,0)</f>
        <v>#VALUE!</v>
      </c>
      <c r="W87" s="29" t="e">
        <f>IF(V87/J$500&lt;0.8,COUNT(V$3:V87)+1,1)</f>
        <v>#VALUE!</v>
      </c>
      <c r="X87" s="41" t="e">
        <f>IF('CMGC Cost Estimate'!$U87&lt;=MAX('CMGC Cost Estimate'!$W$3:$W$499),"YES","NO")</f>
        <v>#VALUE!</v>
      </c>
      <c r="Y87" s="42" t="e">
        <f>IF(AND('CMGC Cost Estimate'!$X87="YES",OR('CMGC Cost Estimate'!$R87&gt;0.2,'CMGC Cost Estimate'!$R87&lt;-0.2)),"ANALYZE"," ")</f>
        <v>#VALUE!</v>
      </c>
      <c r="Z87" s="73" t="e">
        <f>IF(AND('CMGC Cost Estimate'!$X87="YES",OR('CMGC Cost Estimate'!$S87&gt;0.2,'CMGC Cost Estimate'!$S87&lt;-0.2)),"ANALYZE"," ")</f>
        <v>#VALUE!</v>
      </c>
      <c r="AA87" s="69" t="e">
        <f>RANK('CMGC Cost Estimate'!$G87,'CMGC Cost Estimate'!$G$3:$G$499)</f>
        <v>#VALUE!</v>
      </c>
      <c r="AB87" s="70" t="e">
        <f>LARGE('CMGC Cost Estimate'!$G$3:$G$499,COUNT(G$3:'CMGC Cost Estimate'!$G87))+IF(ISNUMBER(AB86),AB86,0)</f>
        <v>#VALUE!</v>
      </c>
      <c r="AC87" s="71" t="e">
        <f>IF(AB87/G$500&lt;0.8,COUNT(V$3:V87)+1,1)</f>
        <v>#VALUE!</v>
      </c>
      <c r="AD87" s="95" t="e">
        <f>IF('CMGC Cost Estimate'!$AA87&lt;=MAX('CMGC Cost Estimate'!$AC$3:$AC$499),"YES","NO")</f>
        <v>#VALUE!</v>
      </c>
      <c r="AE87" s="96" t="e">
        <f>IF(AND('Standard Cost Estimate'!$AD87="YES",ABS('Standard Cost Estimate'!$R87)&gt;0.2),"ANALYZE"," ")</f>
        <v>#VALUE!</v>
      </c>
      <c r="AF87" s="77"/>
    </row>
    <row r="88" spans="1:32" x14ac:dyDescent="0.35">
      <c r="A88" s="56" t="e">
        <f>Table1[[#This Row],[Item Line Number]]</f>
        <v>#VALUE!</v>
      </c>
      <c r="B88" s="56" t="e">
        <f>Table1[[#This Row],[Item Number]]</f>
        <v>#VALUE!</v>
      </c>
      <c r="C88" s="57" t="e">
        <f>Table1[[#This Row],[Item Description]]</f>
        <v>#VALUE!</v>
      </c>
      <c r="D88" s="56" t="e">
        <f>Table1[[#This Row],[Quantity]]</f>
        <v>#VALUE!</v>
      </c>
      <c r="E88" s="56" t="e">
        <f>Table1[[#This Row],[Units]]</f>
        <v>#VALUE!</v>
      </c>
      <c r="F88" s="58" t="e">
        <f>Table1[[#This Row],[Engineer''s Estimate (EE)]]</f>
        <v>#VALUE!</v>
      </c>
      <c r="G88" s="59" t="e">
        <f>'CMGC Cost Estimate'!$D88*'CMGC Cost Estimate'!$F88</f>
        <v>#VALUE!</v>
      </c>
      <c r="H88" s="60" t="e">
        <f>'CMGC Cost Estimate'!$G88/G$500</f>
        <v>#VALUE!</v>
      </c>
      <c r="I88" s="58" t="e">
        <f>Table1[[#This Row],[Low Bidder 
or CM/GC]]</f>
        <v>#VALUE!</v>
      </c>
      <c r="J88" s="59" t="e">
        <f>'CMGC Cost Estimate'!$I88*'CMGC Cost Estimate'!$D88</f>
        <v>#VALUE!</v>
      </c>
      <c r="K88" s="61" t="e">
        <f>'CMGC Cost Estimate'!$J88/J$500</f>
        <v>#VALUE!</v>
      </c>
      <c r="L88" s="58" t="e">
        <f>TRIMMEAN(Table1[[#This Row],[Low Bidder 
or CM/GC]:[Bidder 23]],2/COUNT(Table1[[#This Row],[Low Bidder 
or CM/GC]:[Bidder 23]]))</f>
        <v>#VALUE!</v>
      </c>
      <c r="M88" s="59" t="e">
        <f>IF('CMGC Cost Estimate'!$D88=0,0,'CMGC Cost Estimate'!$D88*'CMGC Cost Estimate'!$L88)</f>
        <v>#VALUE!</v>
      </c>
      <c r="N88" s="60" t="e">
        <f>'CMGC Cost Estimate'!$M88/M$500</f>
        <v>#VALUE!</v>
      </c>
      <c r="O88" s="80" t="e">
        <f>MIN(Table1[[#This Row],[Low Bidder 
or CM/GC]:[Bidder 23]])*D88</f>
        <v>#VALUE!</v>
      </c>
      <c r="P88" s="66" t="e">
        <f>Table24[[#This Row],[CM/GC
Amount]]</f>
        <v>#VALUE!</v>
      </c>
      <c r="Q88" s="81" t="e">
        <f>MAX(Table1[[#This Row],[Low Bidder 
or CM/GC]:[Bidder 23]])*D88</f>
        <v>#VALUE!</v>
      </c>
      <c r="R88" s="38" t="e">
        <f>('CMGC Cost Estimate'!$J88-'CMGC Cost Estimate'!$G88)/'CMGC Cost Estimate'!$G88</f>
        <v>#VALUE!</v>
      </c>
      <c r="S88" s="39" t="e">
        <f>('CMGC Cost Estimate'!$J88-'CMGC Cost Estimate'!$M88)/'CMGC Cost Estimate'!$M88</f>
        <v>#VALUE!</v>
      </c>
      <c r="T88" s="37" t="e">
        <f>'CMGC Cost Estimate'!$J88-'CMGC Cost Estimate'!$G88</f>
        <v>#VALUE!</v>
      </c>
      <c r="U88" s="29" t="e">
        <f>RANK('CMGC Cost Estimate'!$J88,'CMGC Cost Estimate'!$J$3:$J$499)</f>
        <v>#VALUE!</v>
      </c>
      <c r="V88" s="40" t="e">
        <f>LARGE('CMGC Cost Estimate'!$J$3:$J$499,COUNT(J$3:'CMGC Cost Estimate'!$J88))+IF(ISNUMBER(V87),V87,0)</f>
        <v>#VALUE!</v>
      </c>
      <c r="W88" s="29" t="e">
        <f>IF(V88/J$500&lt;0.8,COUNT(V$3:V88)+1,1)</f>
        <v>#VALUE!</v>
      </c>
      <c r="X88" s="41" t="e">
        <f>IF('CMGC Cost Estimate'!$U88&lt;=MAX('CMGC Cost Estimate'!$W$3:$W$499),"YES","NO")</f>
        <v>#VALUE!</v>
      </c>
      <c r="Y88" s="42" t="e">
        <f>IF(AND('CMGC Cost Estimate'!$X88="YES",OR('CMGC Cost Estimate'!$R88&gt;0.2,'CMGC Cost Estimate'!$R88&lt;-0.2)),"ANALYZE"," ")</f>
        <v>#VALUE!</v>
      </c>
      <c r="Z88" s="73" t="e">
        <f>IF(AND('CMGC Cost Estimate'!$X88="YES",OR('CMGC Cost Estimate'!$S88&gt;0.2,'CMGC Cost Estimate'!$S88&lt;-0.2)),"ANALYZE"," ")</f>
        <v>#VALUE!</v>
      </c>
      <c r="AA88" s="69" t="e">
        <f>RANK('CMGC Cost Estimate'!$G88,'CMGC Cost Estimate'!$G$3:$G$499)</f>
        <v>#VALUE!</v>
      </c>
      <c r="AB88" s="70" t="e">
        <f>LARGE('CMGC Cost Estimate'!$G$3:$G$499,COUNT(G$3:'CMGC Cost Estimate'!$G88))+IF(ISNUMBER(AB87),AB87,0)</f>
        <v>#VALUE!</v>
      </c>
      <c r="AC88" s="71" t="e">
        <f>IF(AB88/G$500&lt;0.8,COUNT(V$3:V88)+1,1)</f>
        <v>#VALUE!</v>
      </c>
      <c r="AD88" s="95" t="e">
        <f>IF('CMGC Cost Estimate'!$AA88&lt;=MAX('CMGC Cost Estimate'!$AC$3:$AC$499),"YES","NO")</f>
        <v>#VALUE!</v>
      </c>
      <c r="AE88" s="96" t="e">
        <f>IF(AND('Standard Cost Estimate'!$AD88="YES",ABS('Standard Cost Estimate'!$R88)&gt;0.2),"ANALYZE"," ")</f>
        <v>#VALUE!</v>
      </c>
      <c r="AF88" s="77"/>
    </row>
    <row r="89" spans="1:32" x14ac:dyDescent="0.35">
      <c r="A89" s="56" t="e">
        <f>Table1[[#This Row],[Item Line Number]]</f>
        <v>#VALUE!</v>
      </c>
      <c r="B89" s="56" t="e">
        <f>Table1[[#This Row],[Item Number]]</f>
        <v>#VALUE!</v>
      </c>
      <c r="C89" s="57" t="e">
        <f>Table1[[#This Row],[Item Description]]</f>
        <v>#VALUE!</v>
      </c>
      <c r="D89" s="56" t="e">
        <f>Table1[[#This Row],[Quantity]]</f>
        <v>#VALUE!</v>
      </c>
      <c r="E89" s="56" t="e">
        <f>Table1[[#This Row],[Units]]</f>
        <v>#VALUE!</v>
      </c>
      <c r="F89" s="58" t="e">
        <f>Table1[[#This Row],[Engineer''s Estimate (EE)]]</f>
        <v>#VALUE!</v>
      </c>
      <c r="G89" s="59" t="e">
        <f>'CMGC Cost Estimate'!$D89*'CMGC Cost Estimate'!$F89</f>
        <v>#VALUE!</v>
      </c>
      <c r="H89" s="60" t="e">
        <f>'CMGC Cost Estimate'!$G89/G$500</f>
        <v>#VALUE!</v>
      </c>
      <c r="I89" s="58" t="e">
        <f>Table1[[#This Row],[Low Bidder 
or CM/GC]]</f>
        <v>#VALUE!</v>
      </c>
      <c r="J89" s="59" t="e">
        <f>'CMGC Cost Estimate'!$I89*'CMGC Cost Estimate'!$D89</f>
        <v>#VALUE!</v>
      </c>
      <c r="K89" s="61" t="e">
        <f>'CMGC Cost Estimate'!$J89/J$500</f>
        <v>#VALUE!</v>
      </c>
      <c r="L89" s="58" t="e">
        <f>TRIMMEAN(Table1[[#This Row],[Low Bidder 
or CM/GC]:[Bidder 23]],2/COUNT(Table1[[#This Row],[Low Bidder 
or CM/GC]:[Bidder 23]]))</f>
        <v>#VALUE!</v>
      </c>
      <c r="M89" s="59" t="e">
        <f>IF('CMGC Cost Estimate'!$D89=0,0,'CMGC Cost Estimate'!$D89*'CMGC Cost Estimate'!$L89)</f>
        <v>#VALUE!</v>
      </c>
      <c r="N89" s="60" t="e">
        <f>'CMGC Cost Estimate'!$M89/M$500</f>
        <v>#VALUE!</v>
      </c>
      <c r="O89" s="80" t="e">
        <f>MIN(Table1[[#This Row],[Low Bidder 
or CM/GC]:[Bidder 23]])*D89</f>
        <v>#VALUE!</v>
      </c>
      <c r="P89" s="66" t="e">
        <f>Table24[[#This Row],[CM/GC
Amount]]</f>
        <v>#VALUE!</v>
      </c>
      <c r="Q89" s="81" t="e">
        <f>MAX(Table1[[#This Row],[Low Bidder 
or CM/GC]:[Bidder 23]])*D89</f>
        <v>#VALUE!</v>
      </c>
      <c r="R89" s="38" t="e">
        <f>('CMGC Cost Estimate'!$J89-'CMGC Cost Estimate'!$G89)/'CMGC Cost Estimate'!$G89</f>
        <v>#VALUE!</v>
      </c>
      <c r="S89" s="39" t="e">
        <f>('CMGC Cost Estimate'!$J89-'CMGC Cost Estimate'!$M89)/'CMGC Cost Estimate'!$M89</f>
        <v>#VALUE!</v>
      </c>
      <c r="T89" s="37" t="e">
        <f>'CMGC Cost Estimate'!$J89-'CMGC Cost Estimate'!$G89</f>
        <v>#VALUE!</v>
      </c>
      <c r="U89" s="29" t="e">
        <f>RANK('CMGC Cost Estimate'!$J89,'CMGC Cost Estimate'!$J$3:$J$499)</f>
        <v>#VALUE!</v>
      </c>
      <c r="V89" s="40" t="e">
        <f>LARGE('CMGC Cost Estimate'!$J$3:$J$499,COUNT(J$3:'CMGC Cost Estimate'!$J89))+IF(ISNUMBER(V88),V88,0)</f>
        <v>#VALUE!</v>
      </c>
      <c r="W89" s="29" t="e">
        <f>IF(V89/J$500&lt;0.8,COUNT(V$3:V89)+1,1)</f>
        <v>#VALUE!</v>
      </c>
      <c r="X89" s="41" t="e">
        <f>IF('CMGC Cost Estimate'!$U89&lt;=MAX('CMGC Cost Estimate'!$W$3:$W$499),"YES","NO")</f>
        <v>#VALUE!</v>
      </c>
      <c r="Y89" s="42" t="e">
        <f>IF(AND('CMGC Cost Estimate'!$X89="YES",OR('CMGC Cost Estimate'!$R89&gt;0.2,'CMGC Cost Estimate'!$R89&lt;-0.2)),"ANALYZE"," ")</f>
        <v>#VALUE!</v>
      </c>
      <c r="Z89" s="73" t="e">
        <f>IF(AND('CMGC Cost Estimate'!$X89="YES",OR('CMGC Cost Estimate'!$S89&gt;0.2,'CMGC Cost Estimate'!$S89&lt;-0.2)),"ANALYZE"," ")</f>
        <v>#VALUE!</v>
      </c>
      <c r="AA89" s="69" t="e">
        <f>RANK('CMGC Cost Estimate'!$G89,'CMGC Cost Estimate'!$G$3:$G$499)</f>
        <v>#VALUE!</v>
      </c>
      <c r="AB89" s="70" t="e">
        <f>LARGE('CMGC Cost Estimate'!$G$3:$G$499,COUNT(G$3:'CMGC Cost Estimate'!$G89))+IF(ISNUMBER(AB88),AB88,0)</f>
        <v>#VALUE!</v>
      </c>
      <c r="AC89" s="71" t="e">
        <f>IF(AB89/G$500&lt;0.8,COUNT(V$3:V89)+1,1)</f>
        <v>#VALUE!</v>
      </c>
      <c r="AD89" s="95" t="e">
        <f>IF('CMGC Cost Estimate'!$AA89&lt;=MAX('CMGC Cost Estimate'!$AC$3:$AC$499),"YES","NO")</f>
        <v>#VALUE!</v>
      </c>
      <c r="AE89" s="96" t="e">
        <f>IF(AND('Standard Cost Estimate'!$AD89="YES",ABS('Standard Cost Estimate'!$R89)&gt;0.2),"ANALYZE"," ")</f>
        <v>#VALUE!</v>
      </c>
      <c r="AF89" s="77"/>
    </row>
    <row r="90" spans="1:32" x14ac:dyDescent="0.35">
      <c r="A90" s="56" t="e">
        <f>Table1[[#This Row],[Item Line Number]]</f>
        <v>#VALUE!</v>
      </c>
      <c r="B90" s="56" t="e">
        <f>Table1[[#This Row],[Item Number]]</f>
        <v>#VALUE!</v>
      </c>
      <c r="C90" s="57" t="e">
        <f>Table1[[#This Row],[Item Description]]</f>
        <v>#VALUE!</v>
      </c>
      <c r="D90" s="56" t="e">
        <f>Table1[[#This Row],[Quantity]]</f>
        <v>#VALUE!</v>
      </c>
      <c r="E90" s="56" t="e">
        <f>Table1[[#This Row],[Units]]</f>
        <v>#VALUE!</v>
      </c>
      <c r="F90" s="58" t="e">
        <f>Table1[[#This Row],[Engineer''s Estimate (EE)]]</f>
        <v>#VALUE!</v>
      </c>
      <c r="G90" s="59" t="e">
        <f>'CMGC Cost Estimate'!$D90*'CMGC Cost Estimate'!$F90</f>
        <v>#VALUE!</v>
      </c>
      <c r="H90" s="60" t="e">
        <f>'CMGC Cost Estimate'!$G90/G$500</f>
        <v>#VALUE!</v>
      </c>
      <c r="I90" s="58" t="e">
        <f>Table1[[#This Row],[Low Bidder 
or CM/GC]]</f>
        <v>#VALUE!</v>
      </c>
      <c r="J90" s="59" t="e">
        <f>'CMGC Cost Estimate'!$I90*'CMGC Cost Estimate'!$D90</f>
        <v>#VALUE!</v>
      </c>
      <c r="K90" s="61" t="e">
        <f>'CMGC Cost Estimate'!$J90/J$500</f>
        <v>#VALUE!</v>
      </c>
      <c r="L90" s="58" t="e">
        <f>TRIMMEAN(Table1[[#This Row],[Low Bidder 
or CM/GC]:[Bidder 23]],2/COUNT(Table1[[#This Row],[Low Bidder 
or CM/GC]:[Bidder 23]]))</f>
        <v>#VALUE!</v>
      </c>
      <c r="M90" s="59" t="e">
        <f>IF('CMGC Cost Estimate'!$D90=0,0,'CMGC Cost Estimate'!$D90*'CMGC Cost Estimate'!$L90)</f>
        <v>#VALUE!</v>
      </c>
      <c r="N90" s="60" t="e">
        <f>'CMGC Cost Estimate'!$M90/M$500</f>
        <v>#VALUE!</v>
      </c>
      <c r="O90" s="80" t="e">
        <f>MIN(Table1[[#This Row],[Low Bidder 
or CM/GC]:[Bidder 23]])*D90</f>
        <v>#VALUE!</v>
      </c>
      <c r="P90" s="66" t="e">
        <f>Table24[[#This Row],[CM/GC
Amount]]</f>
        <v>#VALUE!</v>
      </c>
      <c r="Q90" s="81" t="e">
        <f>MAX(Table1[[#This Row],[Low Bidder 
or CM/GC]:[Bidder 23]])*D90</f>
        <v>#VALUE!</v>
      </c>
      <c r="R90" s="38" t="e">
        <f>('CMGC Cost Estimate'!$J90-'CMGC Cost Estimate'!$G90)/'CMGC Cost Estimate'!$G90</f>
        <v>#VALUE!</v>
      </c>
      <c r="S90" s="39" t="e">
        <f>('CMGC Cost Estimate'!$J90-'CMGC Cost Estimate'!$M90)/'CMGC Cost Estimate'!$M90</f>
        <v>#VALUE!</v>
      </c>
      <c r="T90" s="37" t="e">
        <f>'CMGC Cost Estimate'!$J90-'CMGC Cost Estimate'!$G90</f>
        <v>#VALUE!</v>
      </c>
      <c r="U90" s="29" t="e">
        <f>RANK('CMGC Cost Estimate'!$J90,'CMGC Cost Estimate'!$J$3:$J$499)</f>
        <v>#VALUE!</v>
      </c>
      <c r="V90" s="40" t="e">
        <f>LARGE('CMGC Cost Estimate'!$J$3:$J$499,COUNT(J$3:'CMGC Cost Estimate'!$J90))+IF(ISNUMBER(V89),V89,0)</f>
        <v>#VALUE!</v>
      </c>
      <c r="W90" s="29" t="e">
        <f>IF(V90/J$500&lt;0.8,COUNT(V$3:V90)+1,1)</f>
        <v>#VALUE!</v>
      </c>
      <c r="X90" s="41" t="e">
        <f>IF('CMGC Cost Estimate'!$U90&lt;=MAX('CMGC Cost Estimate'!$W$3:$W$499),"YES","NO")</f>
        <v>#VALUE!</v>
      </c>
      <c r="Y90" s="42" t="e">
        <f>IF(AND('CMGC Cost Estimate'!$X90="YES",OR('CMGC Cost Estimate'!$R90&gt;0.2,'CMGC Cost Estimate'!$R90&lt;-0.2)),"ANALYZE"," ")</f>
        <v>#VALUE!</v>
      </c>
      <c r="Z90" s="73" t="e">
        <f>IF(AND('CMGC Cost Estimate'!$X90="YES",OR('CMGC Cost Estimate'!$S90&gt;0.2,'CMGC Cost Estimate'!$S90&lt;-0.2)),"ANALYZE"," ")</f>
        <v>#VALUE!</v>
      </c>
      <c r="AA90" s="69" t="e">
        <f>RANK('CMGC Cost Estimate'!$G90,'CMGC Cost Estimate'!$G$3:$G$499)</f>
        <v>#VALUE!</v>
      </c>
      <c r="AB90" s="70" t="e">
        <f>LARGE('CMGC Cost Estimate'!$G$3:$G$499,COUNT(G$3:'CMGC Cost Estimate'!$G90))+IF(ISNUMBER(AB89),AB89,0)</f>
        <v>#VALUE!</v>
      </c>
      <c r="AC90" s="71" t="e">
        <f>IF(AB90/G$500&lt;0.8,COUNT(V$3:V90)+1,1)</f>
        <v>#VALUE!</v>
      </c>
      <c r="AD90" s="95" t="e">
        <f>IF('CMGC Cost Estimate'!$AA90&lt;=MAX('CMGC Cost Estimate'!$AC$3:$AC$499),"YES","NO")</f>
        <v>#VALUE!</v>
      </c>
      <c r="AE90" s="96" t="e">
        <f>IF(AND('Standard Cost Estimate'!$AD90="YES",ABS('Standard Cost Estimate'!$R90)&gt;0.2),"ANALYZE"," ")</f>
        <v>#VALUE!</v>
      </c>
      <c r="AF90" s="77"/>
    </row>
    <row r="91" spans="1:32" x14ac:dyDescent="0.35">
      <c r="A91" s="56" t="e">
        <f>Table1[[#This Row],[Item Line Number]]</f>
        <v>#VALUE!</v>
      </c>
      <c r="B91" s="56" t="e">
        <f>Table1[[#This Row],[Item Number]]</f>
        <v>#VALUE!</v>
      </c>
      <c r="C91" s="57" t="e">
        <f>Table1[[#This Row],[Item Description]]</f>
        <v>#VALUE!</v>
      </c>
      <c r="D91" s="56" t="e">
        <f>Table1[[#This Row],[Quantity]]</f>
        <v>#VALUE!</v>
      </c>
      <c r="E91" s="56" t="e">
        <f>Table1[[#This Row],[Units]]</f>
        <v>#VALUE!</v>
      </c>
      <c r="F91" s="58" t="e">
        <f>Table1[[#This Row],[Engineer''s Estimate (EE)]]</f>
        <v>#VALUE!</v>
      </c>
      <c r="G91" s="59" t="e">
        <f>'CMGC Cost Estimate'!$D91*'CMGC Cost Estimate'!$F91</f>
        <v>#VALUE!</v>
      </c>
      <c r="H91" s="60" t="e">
        <f>'CMGC Cost Estimate'!$G91/G$500</f>
        <v>#VALUE!</v>
      </c>
      <c r="I91" s="58" t="e">
        <f>Table1[[#This Row],[Low Bidder 
or CM/GC]]</f>
        <v>#VALUE!</v>
      </c>
      <c r="J91" s="59" t="e">
        <f>'CMGC Cost Estimate'!$I91*'CMGC Cost Estimate'!$D91</f>
        <v>#VALUE!</v>
      </c>
      <c r="K91" s="61" t="e">
        <f>'CMGC Cost Estimate'!$J91/J$500</f>
        <v>#VALUE!</v>
      </c>
      <c r="L91" s="58" t="e">
        <f>TRIMMEAN(Table1[[#This Row],[Low Bidder 
or CM/GC]:[Bidder 23]],2/COUNT(Table1[[#This Row],[Low Bidder 
or CM/GC]:[Bidder 23]]))</f>
        <v>#VALUE!</v>
      </c>
      <c r="M91" s="59" t="e">
        <f>IF('CMGC Cost Estimate'!$D91=0,0,'CMGC Cost Estimate'!$D91*'CMGC Cost Estimate'!$L91)</f>
        <v>#VALUE!</v>
      </c>
      <c r="N91" s="60" t="e">
        <f>'CMGC Cost Estimate'!$M91/M$500</f>
        <v>#VALUE!</v>
      </c>
      <c r="O91" s="80" t="e">
        <f>MIN(Table1[[#This Row],[Low Bidder 
or CM/GC]:[Bidder 23]])*D91</f>
        <v>#VALUE!</v>
      </c>
      <c r="P91" s="66" t="e">
        <f>Table24[[#This Row],[CM/GC
Amount]]</f>
        <v>#VALUE!</v>
      </c>
      <c r="Q91" s="81" t="e">
        <f>MAX(Table1[[#This Row],[Low Bidder 
or CM/GC]:[Bidder 23]])*D91</f>
        <v>#VALUE!</v>
      </c>
      <c r="R91" s="38" t="e">
        <f>('CMGC Cost Estimate'!$J91-'CMGC Cost Estimate'!$G91)/'CMGC Cost Estimate'!$G91</f>
        <v>#VALUE!</v>
      </c>
      <c r="S91" s="39" t="e">
        <f>('CMGC Cost Estimate'!$J91-'CMGC Cost Estimate'!$M91)/'CMGC Cost Estimate'!$M91</f>
        <v>#VALUE!</v>
      </c>
      <c r="T91" s="37" t="e">
        <f>'CMGC Cost Estimate'!$J91-'CMGC Cost Estimate'!$G91</f>
        <v>#VALUE!</v>
      </c>
      <c r="U91" s="29" t="e">
        <f>RANK('CMGC Cost Estimate'!$J91,'CMGC Cost Estimate'!$J$3:$J$499)</f>
        <v>#VALUE!</v>
      </c>
      <c r="V91" s="40" t="e">
        <f>LARGE('CMGC Cost Estimate'!$J$3:$J$499,COUNT(J$3:'CMGC Cost Estimate'!$J91))+IF(ISNUMBER(V90),V90,0)</f>
        <v>#VALUE!</v>
      </c>
      <c r="W91" s="29" t="e">
        <f>IF(V91/J$500&lt;0.8,COUNT(V$3:V91)+1,1)</f>
        <v>#VALUE!</v>
      </c>
      <c r="X91" s="41" t="e">
        <f>IF('CMGC Cost Estimate'!$U91&lt;=MAX('CMGC Cost Estimate'!$W$3:$W$499),"YES","NO")</f>
        <v>#VALUE!</v>
      </c>
      <c r="Y91" s="42" t="e">
        <f>IF(AND('CMGC Cost Estimate'!$X91="YES",OR('CMGC Cost Estimate'!$R91&gt;0.2,'CMGC Cost Estimate'!$R91&lt;-0.2)),"ANALYZE"," ")</f>
        <v>#VALUE!</v>
      </c>
      <c r="Z91" s="73" t="e">
        <f>IF(AND('CMGC Cost Estimate'!$X91="YES",OR('CMGC Cost Estimate'!$S91&gt;0.2,'CMGC Cost Estimate'!$S91&lt;-0.2)),"ANALYZE"," ")</f>
        <v>#VALUE!</v>
      </c>
      <c r="AA91" s="69" t="e">
        <f>RANK('CMGC Cost Estimate'!$G91,'CMGC Cost Estimate'!$G$3:$G$499)</f>
        <v>#VALUE!</v>
      </c>
      <c r="AB91" s="70" t="e">
        <f>LARGE('CMGC Cost Estimate'!$G$3:$G$499,COUNT(G$3:'CMGC Cost Estimate'!$G91))+IF(ISNUMBER(AB90),AB90,0)</f>
        <v>#VALUE!</v>
      </c>
      <c r="AC91" s="71" t="e">
        <f>IF(AB91/G$500&lt;0.8,COUNT(V$3:V91)+1,1)</f>
        <v>#VALUE!</v>
      </c>
      <c r="AD91" s="95" t="e">
        <f>IF('CMGC Cost Estimate'!$AA91&lt;=MAX('CMGC Cost Estimate'!$AC$3:$AC$499),"YES","NO")</f>
        <v>#VALUE!</v>
      </c>
      <c r="AE91" s="96" t="e">
        <f>IF(AND('Standard Cost Estimate'!$AD91="YES",ABS('Standard Cost Estimate'!$R91)&gt;0.2),"ANALYZE"," ")</f>
        <v>#VALUE!</v>
      </c>
      <c r="AF91" s="77"/>
    </row>
    <row r="92" spans="1:32" x14ac:dyDescent="0.35">
      <c r="A92" s="56" t="e">
        <f>Table1[[#This Row],[Item Line Number]]</f>
        <v>#VALUE!</v>
      </c>
      <c r="B92" s="56" t="e">
        <f>Table1[[#This Row],[Item Number]]</f>
        <v>#VALUE!</v>
      </c>
      <c r="C92" s="57" t="e">
        <f>Table1[[#This Row],[Item Description]]</f>
        <v>#VALUE!</v>
      </c>
      <c r="D92" s="56" t="e">
        <f>Table1[[#This Row],[Quantity]]</f>
        <v>#VALUE!</v>
      </c>
      <c r="E92" s="56" t="e">
        <f>Table1[[#This Row],[Units]]</f>
        <v>#VALUE!</v>
      </c>
      <c r="F92" s="58" t="e">
        <f>Table1[[#This Row],[Engineer''s Estimate (EE)]]</f>
        <v>#VALUE!</v>
      </c>
      <c r="G92" s="59" t="e">
        <f>'CMGC Cost Estimate'!$D92*'CMGC Cost Estimate'!$F92</f>
        <v>#VALUE!</v>
      </c>
      <c r="H92" s="60" t="e">
        <f>'CMGC Cost Estimate'!$G92/G$500</f>
        <v>#VALUE!</v>
      </c>
      <c r="I92" s="58" t="e">
        <f>Table1[[#This Row],[Low Bidder 
or CM/GC]]</f>
        <v>#VALUE!</v>
      </c>
      <c r="J92" s="59" t="e">
        <f>'CMGC Cost Estimate'!$I92*'CMGC Cost Estimate'!$D92</f>
        <v>#VALUE!</v>
      </c>
      <c r="K92" s="61" t="e">
        <f>'CMGC Cost Estimate'!$J92/J$500</f>
        <v>#VALUE!</v>
      </c>
      <c r="L92" s="58" t="e">
        <f>TRIMMEAN(Table1[[#This Row],[Low Bidder 
or CM/GC]:[Bidder 23]],2/COUNT(Table1[[#This Row],[Low Bidder 
or CM/GC]:[Bidder 23]]))</f>
        <v>#VALUE!</v>
      </c>
      <c r="M92" s="59" t="e">
        <f>IF('CMGC Cost Estimate'!$D92=0,0,'CMGC Cost Estimate'!$D92*'CMGC Cost Estimate'!$L92)</f>
        <v>#VALUE!</v>
      </c>
      <c r="N92" s="60" t="e">
        <f>'CMGC Cost Estimate'!$M92/M$500</f>
        <v>#VALUE!</v>
      </c>
      <c r="O92" s="80" t="e">
        <f>MIN(Table1[[#This Row],[Low Bidder 
or CM/GC]:[Bidder 23]])*D92</f>
        <v>#VALUE!</v>
      </c>
      <c r="P92" s="66" t="e">
        <f>Table24[[#This Row],[CM/GC
Amount]]</f>
        <v>#VALUE!</v>
      </c>
      <c r="Q92" s="81" t="e">
        <f>MAX(Table1[[#This Row],[Low Bidder 
or CM/GC]:[Bidder 23]])*D92</f>
        <v>#VALUE!</v>
      </c>
      <c r="R92" s="38" t="e">
        <f>('CMGC Cost Estimate'!$J92-'CMGC Cost Estimate'!$G92)/'CMGC Cost Estimate'!$G92</f>
        <v>#VALUE!</v>
      </c>
      <c r="S92" s="39" t="e">
        <f>('CMGC Cost Estimate'!$J92-'CMGC Cost Estimate'!$M92)/'CMGC Cost Estimate'!$M92</f>
        <v>#VALUE!</v>
      </c>
      <c r="T92" s="37" t="e">
        <f>'CMGC Cost Estimate'!$J92-'CMGC Cost Estimate'!$G92</f>
        <v>#VALUE!</v>
      </c>
      <c r="U92" s="29" t="e">
        <f>RANK('CMGC Cost Estimate'!$J92,'CMGC Cost Estimate'!$J$3:$J$499)</f>
        <v>#VALUE!</v>
      </c>
      <c r="V92" s="40" t="e">
        <f>LARGE('CMGC Cost Estimate'!$J$3:$J$499,COUNT(J$3:'CMGC Cost Estimate'!$J92))+IF(ISNUMBER(V91),V91,0)</f>
        <v>#VALUE!</v>
      </c>
      <c r="W92" s="29" t="e">
        <f>IF(V92/J$500&lt;0.8,COUNT(V$3:V92)+1,1)</f>
        <v>#VALUE!</v>
      </c>
      <c r="X92" s="41" t="e">
        <f>IF('CMGC Cost Estimate'!$U92&lt;=MAX('CMGC Cost Estimate'!$W$3:$W$499),"YES","NO")</f>
        <v>#VALUE!</v>
      </c>
      <c r="Y92" s="42" t="e">
        <f>IF(AND('CMGC Cost Estimate'!$X92="YES",OR('CMGC Cost Estimate'!$R92&gt;0.2,'CMGC Cost Estimate'!$R92&lt;-0.2)),"ANALYZE"," ")</f>
        <v>#VALUE!</v>
      </c>
      <c r="Z92" s="73" t="e">
        <f>IF(AND('CMGC Cost Estimate'!$X92="YES",OR('CMGC Cost Estimate'!$S92&gt;0.2,'CMGC Cost Estimate'!$S92&lt;-0.2)),"ANALYZE"," ")</f>
        <v>#VALUE!</v>
      </c>
      <c r="AA92" s="69" t="e">
        <f>RANK('CMGC Cost Estimate'!$G92,'CMGC Cost Estimate'!$G$3:$G$499)</f>
        <v>#VALUE!</v>
      </c>
      <c r="AB92" s="70" t="e">
        <f>LARGE('CMGC Cost Estimate'!$G$3:$G$499,COUNT(G$3:'CMGC Cost Estimate'!$G92))+IF(ISNUMBER(AB91),AB91,0)</f>
        <v>#VALUE!</v>
      </c>
      <c r="AC92" s="71" t="e">
        <f>IF(AB92/G$500&lt;0.8,COUNT(V$3:V92)+1,1)</f>
        <v>#VALUE!</v>
      </c>
      <c r="AD92" s="95" t="e">
        <f>IF('CMGC Cost Estimate'!$AA92&lt;=MAX('CMGC Cost Estimate'!$AC$3:$AC$499),"YES","NO")</f>
        <v>#VALUE!</v>
      </c>
      <c r="AE92" s="96" t="e">
        <f>IF(AND('Standard Cost Estimate'!$AD92="YES",ABS('Standard Cost Estimate'!$R92)&gt;0.2),"ANALYZE"," ")</f>
        <v>#VALUE!</v>
      </c>
      <c r="AF92" s="77"/>
    </row>
    <row r="93" spans="1:32" x14ac:dyDescent="0.35">
      <c r="A93" s="56" t="e">
        <f>Table1[[#This Row],[Item Line Number]]</f>
        <v>#VALUE!</v>
      </c>
      <c r="B93" s="56" t="e">
        <f>Table1[[#This Row],[Item Number]]</f>
        <v>#VALUE!</v>
      </c>
      <c r="C93" s="57" t="e">
        <f>Table1[[#This Row],[Item Description]]</f>
        <v>#VALUE!</v>
      </c>
      <c r="D93" s="56" t="e">
        <f>Table1[[#This Row],[Quantity]]</f>
        <v>#VALUE!</v>
      </c>
      <c r="E93" s="56" t="e">
        <f>Table1[[#This Row],[Units]]</f>
        <v>#VALUE!</v>
      </c>
      <c r="F93" s="58" t="e">
        <f>Table1[[#This Row],[Engineer''s Estimate (EE)]]</f>
        <v>#VALUE!</v>
      </c>
      <c r="G93" s="59" t="e">
        <f>'CMGC Cost Estimate'!$D93*'CMGC Cost Estimate'!$F93</f>
        <v>#VALUE!</v>
      </c>
      <c r="H93" s="60" t="e">
        <f>'CMGC Cost Estimate'!$G93/G$500</f>
        <v>#VALUE!</v>
      </c>
      <c r="I93" s="58" t="e">
        <f>Table1[[#This Row],[Low Bidder 
or CM/GC]]</f>
        <v>#VALUE!</v>
      </c>
      <c r="J93" s="59" t="e">
        <f>'CMGC Cost Estimate'!$I93*'CMGC Cost Estimate'!$D93</f>
        <v>#VALUE!</v>
      </c>
      <c r="K93" s="61" t="e">
        <f>'CMGC Cost Estimate'!$J93/J$500</f>
        <v>#VALUE!</v>
      </c>
      <c r="L93" s="58" t="e">
        <f>TRIMMEAN(Table1[[#This Row],[Low Bidder 
or CM/GC]:[Bidder 23]],2/COUNT(Table1[[#This Row],[Low Bidder 
or CM/GC]:[Bidder 23]]))</f>
        <v>#VALUE!</v>
      </c>
      <c r="M93" s="59" t="e">
        <f>IF('CMGC Cost Estimate'!$D93=0,0,'CMGC Cost Estimate'!$D93*'CMGC Cost Estimate'!$L93)</f>
        <v>#VALUE!</v>
      </c>
      <c r="N93" s="60" t="e">
        <f>'CMGC Cost Estimate'!$M93/M$500</f>
        <v>#VALUE!</v>
      </c>
      <c r="O93" s="80" t="e">
        <f>MIN(Table1[[#This Row],[Low Bidder 
or CM/GC]:[Bidder 23]])*D93</f>
        <v>#VALUE!</v>
      </c>
      <c r="P93" s="66" t="e">
        <f>Table24[[#This Row],[CM/GC
Amount]]</f>
        <v>#VALUE!</v>
      </c>
      <c r="Q93" s="81" t="e">
        <f>MAX(Table1[[#This Row],[Low Bidder 
or CM/GC]:[Bidder 23]])*D93</f>
        <v>#VALUE!</v>
      </c>
      <c r="R93" s="38" t="e">
        <f>('CMGC Cost Estimate'!$J93-'CMGC Cost Estimate'!$G93)/'CMGC Cost Estimate'!$G93</f>
        <v>#VALUE!</v>
      </c>
      <c r="S93" s="39" t="e">
        <f>('CMGC Cost Estimate'!$J93-'CMGC Cost Estimate'!$M93)/'CMGC Cost Estimate'!$M93</f>
        <v>#VALUE!</v>
      </c>
      <c r="T93" s="37" t="e">
        <f>'CMGC Cost Estimate'!$J93-'CMGC Cost Estimate'!$G93</f>
        <v>#VALUE!</v>
      </c>
      <c r="U93" s="29" t="e">
        <f>RANK('CMGC Cost Estimate'!$J93,'CMGC Cost Estimate'!$J$3:$J$499)</f>
        <v>#VALUE!</v>
      </c>
      <c r="V93" s="40" t="e">
        <f>LARGE('CMGC Cost Estimate'!$J$3:$J$499,COUNT(J$3:'CMGC Cost Estimate'!$J93))+IF(ISNUMBER(V92),V92,0)</f>
        <v>#VALUE!</v>
      </c>
      <c r="W93" s="29" t="e">
        <f>IF(V93/J$500&lt;0.8,COUNT(V$3:V93)+1,1)</f>
        <v>#VALUE!</v>
      </c>
      <c r="X93" s="41" t="e">
        <f>IF('CMGC Cost Estimate'!$U93&lt;=MAX('CMGC Cost Estimate'!$W$3:$W$499),"YES","NO")</f>
        <v>#VALUE!</v>
      </c>
      <c r="Y93" s="42" t="e">
        <f>IF(AND('CMGC Cost Estimate'!$X93="YES",OR('CMGC Cost Estimate'!$R93&gt;0.2,'CMGC Cost Estimate'!$R93&lt;-0.2)),"ANALYZE"," ")</f>
        <v>#VALUE!</v>
      </c>
      <c r="Z93" s="73" t="e">
        <f>IF(AND('CMGC Cost Estimate'!$X93="YES",OR('CMGC Cost Estimate'!$S93&gt;0.2,'CMGC Cost Estimate'!$S93&lt;-0.2)),"ANALYZE"," ")</f>
        <v>#VALUE!</v>
      </c>
      <c r="AA93" s="69" t="e">
        <f>RANK('CMGC Cost Estimate'!$G93,'CMGC Cost Estimate'!$G$3:$G$499)</f>
        <v>#VALUE!</v>
      </c>
      <c r="AB93" s="70" t="e">
        <f>LARGE('CMGC Cost Estimate'!$G$3:$G$499,COUNT(G$3:'CMGC Cost Estimate'!$G93))+IF(ISNUMBER(AB92),AB92,0)</f>
        <v>#VALUE!</v>
      </c>
      <c r="AC93" s="71" t="e">
        <f>IF(AB93/G$500&lt;0.8,COUNT(V$3:V93)+1,1)</f>
        <v>#VALUE!</v>
      </c>
      <c r="AD93" s="95" t="e">
        <f>IF('CMGC Cost Estimate'!$AA93&lt;=MAX('CMGC Cost Estimate'!$AC$3:$AC$499),"YES","NO")</f>
        <v>#VALUE!</v>
      </c>
      <c r="AE93" s="96" t="e">
        <f>IF(AND('Standard Cost Estimate'!$AD93="YES",ABS('Standard Cost Estimate'!$R93)&gt;0.2),"ANALYZE"," ")</f>
        <v>#VALUE!</v>
      </c>
      <c r="AF93" s="77"/>
    </row>
    <row r="94" spans="1:32" x14ac:dyDescent="0.35">
      <c r="A94" s="56" t="e">
        <f>Table1[[#This Row],[Item Line Number]]</f>
        <v>#VALUE!</v>
      </c>
      <c r="B94" s="56" t="e">
        <f>Table1[[#This Row],[Item Number]]</f>
        <v>#VALUE!</v>
      </c>
      <c r="C94" s="57" t="e">
        <f>Table1[[#This Row],[Item Description]]</f>
        <v>#VALUE!</v>
      </c>
      <c r="D94" s="56" t="e">
        <f>Table1[[#This Row],[Quantity]]</f>
        <v>#VALUE!</v>
      </c>
      <c r="E94" s="56" t="e">
        <f>Table1[[#This Row],[Units]]</f>
        <v>#VALUE!</v>
      </c>
      <c r="F94" s="58" t="e">
        <f>Table1[[#This Row],[Engineer''s Estimate (EE)]]</f>
        <v>#VALUE!</v>
      </c>
      <c r="G94" s="59" t="e">
        <f>'CMGC Cost Estimate'!$D94*'CMGC Cost Estimate'!$F94</f>
        <v>#VALUE!</v>
      </c>
      <c r="H94" s="60" t="e">
        <f>'CMGC Cost Estimate'!$G94/G$500</f>
        <v>#VALUE!</v>
      </c>
      <c r="I94" s="58" t="e">
        <f>Table1[[#This Row],[Low Bidder 
or CM/GC]]</f>
        <v>#VALUE!</v>
      </c>
      <c r="J94" s="59" t="e">
        <f>'CMGC Cost Estimate'!$I94*'CMGC Cost Estimate'!$D94</f>
        <v>#VALUE!</v>
      </c>
      <c r="K94" s="61" t="e">
        <f>'CMGC Cost Estimate'!$J94/J$500</f>
        <v>#VALUE!</v>
      </c>
      <c r="L94" s="58" t="e">
        <f>TRIMMEAN(Table1[[#This Row],[Low Bidder 
or CM/GC]:[Bidder 23]],2/COUNT(Table1[[#This Row],[Low Bidder 
or CM/GC]:[Bidder 23]]))</f>
        <v>#VALUE!</v>
      </c>
      <c r="M94" s="59" t="e">
        <f>IF('CMGC Cost Estimate'!$D94=0,0,'CMGC Cost Estimate'!$D94*'CMGC Cost Estimate'!$L94)</f>
        <v>#VALUE!</v>
      </c>
      <c r="N94" s="60" t="e">
        <f>'CMGC Cost Estimate'!$M94/M$500</f>
        <v>#VALUE!</v>
      </c>
      <c r="O94" s="80" t="e">
        <f>MIN(Table1[[#This Row],[Low Bidder 
or CM/GC]:[Bidder 23]])*D94</f>
        <v>#VALUE!</v>
      </c>
      <c r="P94" s="66" t="e">
        <f>Table24[[#This Row],[CM/GC
Amount]]</f>
        <v>#VALUE!</v>
      </c>
      <c r="Q94" s="81" t="e">
        <f>MAX(Table1[[#This Row],[Low Bidder 
or CM/GC]:[Bidder 23]])*D94</f>
        <v>#VALUE!</v>
      </c>
      <c r="R94" s="38" t="e">
        <f>('CMGC Cost Estimate'!$J94-'CMGC Cost Estimate'!$G94)/'CMGC Cost Estimate'!$G94</f>
        <v>#VALUE!</v>
      </c>
      <c r="S94" s="39" t="e">
        <f>('CMGC Cost Estimate'!$J94-'CMGC Cost Estimate'!$M94)/'CMGC Cost Estimate'!$M94</f>
        <v>#VALUE!</v>
      </c>
      <c r="T94" s="37" t="e">
        <f>'CMGC Cost Estimate'!$J94-'CMGC Cost Estimate'!$G94</f>
        <v>#VALUE!</v>
      </c>
      <c r="U94" s="29" t="e">
        <f>RANK('CMGC Cost Estimate'!$J94,'CMGC Cost Estimate'!$J$3:$J$499)</f>
        <v>#VALUE!</v>
      </c>
      <c r="V94" s="40" t="e">
        <f>LARGE('CMGC Cost Estimate'!$J$3:$J$499,COUNT(J$3:'CMGC Cost Estimate'!$J94))+IF(ISNUMBER(V93),V93,0)</f>
        <v>#VALUE!</v>
      </c>
      <c r="W94" s="29" t="e">
        <f>IF(V94/J$500&lt;0.8,COUNT(V$3:V94)+1,1)</f>
        <v>#VALUE!</v>
      </c>
      <c r="X94" s="41" t="e">
        <f>IF('CMGC Cost Estimate'!$U94&lt;=MAX('CMGC Cost Estimate'!$W$3:$W$499),"YES","NO")</f>
        <v>#VALUE!</v>
      </c>
      <c r="Y94" s="42" t="e">
        <f>IF(AND('CMGC Cost Estimate'!$X94="YES",OR('CMGC Cost Estimate'!$R94&gt;0.2,'CMGC Cost Estimate'!$R94&lt;-0.2)),"ANALYZE"," ")</f>
        <v>#VALUE!</v>
      </c>
      <c r="Z94" s="73" t="e">
        <f>IF(AND('CMGC Cost Estimate'!$X94="YES",OR('CMGC Cost Estimate'!$S94&gt;0.2,'CMGC Cost Estimate'!$S94&lt;-0.2)),"ANALYZE"," ")</f>
        <v>#VALUE!</v>
      </c>
      <c r="AA94" s="69" t="e">
        <f>RANK('CMGC Cost Estimate'!$G94,'CMGC Cost Estimate'!$G$3:$G$499)</f>
        <v>#VALUE!</v>
      </c>
      <c r="AB94" s="70" t="e">
        <f>LARGE('CMGC Cost Estimate'!$G$3:$G$499,COUNT(G$3:'CMGC Cost Estimate'!$G94))+IF(ISNUMBER(AB93),AB93,0)</f>
        <v>#VALUE!</v>
      </c>
      <c r="AC94" s="71" t="e">
        <f>IF(AB94/G$500&lt;0.8,COUNT(V$3:V94)+1,1)</f>
        <v>#VALUE!</v>
      </c>
      <c r="AD94" s="95" t="e">
        <f>IF('CMGC Cost Estimate'!$AA94&lt;=MAX('CMGC Cost Estimate'!$AC$3:$AC$499),"YES","NO")</f>
        <v>#VALUE!</v>
      </c>
      <c r="AE94" s="96" t="e">
        <f>IF(AND('Standard Cost Estimate'!$AD94="YES",ABS('Standard Cost Estimate'!$R94)&gt;0.2),"ANALYZE"," ")</f>
        <v>#VALUE!</v>
      </c>
      <c r="AF94" s="77"/>
    </row>
    <row r="95" spans="1:32" x14ac:dyDescent="0.35">
      <c r="A95" s="56" t="e">
        <f>Table1[[#This Row],[Item Line Number]]</f>
        <v>#VALUE!</v>
      </c>
      <c r="B95" s="56" t="e">
        <f>Table1[[#This Row],[Item Number]]</f>
        <v>#VALUE!</v>
      </c>
      <c r="C95" s="57" t="e">
        <f>Table1[[#This Row],[Item Description]]</f>
        <v>#VALUE!</v>
      </c>
      <c r="D95" s="56" t="e">
        <f>Table1[[#This Row],[Quantity]]</f>
        <v>#VALUE!</v>
      </c>
      <c r="E95" s="56" t="e">
        <f>Table1[[#This Row],[Units]]</f>
        <v>#VALUE!</v>
      </c>
      <c r="F95" s="58" t="e">
        <f>Table1[[#This Row],[Engineer''s Estimate (EE)]]</f>
        <v>#VALUE!</v>
      </c>
      <c r="G95" s="59" t="e">
        <f>'CMGC Cost Estimate'!$D95*'CMGC Cost Estimate'!$F95</f>
        <v>#VALUE!</v>
      </c>
      <c r="H95" s="60" t="e">
        <f>'CMGC Cost Estimate'!$G95/G$500</f>
        <v>#VALUE!</v>
      </c>
      <c r="I95" s="58" t="e">
        <f>Table1[[#This Row],[Low Bidder 
or CM/GC]]</f>
        <v>#VALUE!</v>
      </c>
      <c r="J95" s="59" t="e">
        <f>'CMGC Cost Estimate'!$I95*'CMGC Cost Estimate'!$D95</f>
        <v>#VALUE!</v>
      </c>
      <c r="K95" s="61" t="e">
        <f>'CMGC Cost Estimate'!$J95/J$500</f>
        <v>#VALUE!</v>
      </c>
      <c r="L95" s="58" t="e">
        <f>TRIMMEAN(Table1[[#This Row],[Low Bidder 
or CM/GC]:[Bidder 23]],2/COUNT(Table1[[#This Row],[Low Bidder 
or CM/GC]:[Bidder 23]]))</f>
        <v>#VALUE!</v>
      </c>
      <c r="M95" s="59" t="e">
        <f>IF('CMGC Cost Estimate'!$D95=0,0,'CMGC Cost Estimate'!$D95*'CMGC Cost Estimate'!$L95)</f>
        <v>#VALUE!</v>
      </c>
      <c r="N95" s="60" t="e">
        <f>'CMGC Cost Estimate'!$M95/M$500</f>
        <v>#VALUE!</v>
      </c>
      <c r="O95" s="80" t="e">
        <f>MIN(Table1[[#This Row],[Low Bidder 
or CM/GC]:[Bidder 23]])*D95</f>
        <v>#VALUE!</v>
      </c>
      <c r="P95" s="66" t="e">
        <f>Table24[[#This Row],[CM/GC
Amount]]</f>
        <v>#VALUE!</v>
      </c>
      <c r="Q95" s="81" t="e">
        <f>MAX(Table1[[#This Row],[Low Bidder 
or CM/GC]:[Bidder 23]])*D95</f>
        <v>#VALUE!</v>
      </c>
      <c r="R95" s="38" t="e">
        <f>('CMGC Cost Estimate'!$J95-'CMGC Cost Estimate'!$G95)/'CMGC Cost Estimate'!$G95</f>
        <v>#VALUE!</v>
      </c>
      <c r="S95" s="39" t="e">
        <f>('CMGC Cost Estimate'!$J95-'CMGC Cost Estimate'!$M95)/'CMGC Cost Estimate'!$M95</f>
        <v>#VALUE!</v>
      </c>
      <c r="T95" s="37" t="e">
        <f>'CMGC Cost Estimate'!$J95-'CMGC Cost Estimate'!$G95</f>
        <v>#VALUE!</v>
      </c>
      <c r="U95" s="29" t="e">
        <f>RANK('CMGC Cost Estimate'!$J95,'CMGC Cost Estimate'!$J$3:$J$499)</f>
        <v>#VALUE!</v>
      </c>
      <c r="V95" s="40" t="e">
        <f>LARGE('CMGC Cost Estimate'!$J$3:$J$499,COUNT(J$3:'CMGC Cost Estimate'!$J95))+IF(ISNUMBER(V94),V94,0)</f>
        <v>#VALUE!</v>
      </c>
      <c r="W95" s="29" t="e">
        <f>IF(V95/J$500&lt;0.8,COUNT(V$3:V95)+1,1)</f>
        <v>#VALUE!</v>
      </c>
      <c r="X95" s="41" t="e">
        <f>IF('CMGC Cost Estimate'!$U95&lt;=MAX('CMGC Cost Estimate'!$W$3:$W$499),"YES","NO")</f>
        <v>#VALUE!</v>
      </c>
      <c r="Y95" s="42" t="e">
        <f>IF(AND('CMGC Cost Estimate'!$X95="YES",OR('CMGC Cost Estimate'!$R95&gt;0.2,'CMGC Cost Estimate'!$R95&lt;-0.2)),"ANALYZE"," ")</f>
        <v>#VALUE!</v>
      </c>
      <c r="Z95" s="73" t="e">
        <f>IF(AND('CMGC Cost Estimate'!$X95="YES",OR('CMGC Cost Estimate'!$S95&gt;0.2,'CMGC Cost Estimate'!$S95&lt;-0.2)),"ANALYZE"," ")</f>
        <v>#VALUE!</v>
      </c>
      <c r="AA95" s="69" t="e">
        <f>RANK('CMGC Cost Estimate'!$G95,'CMGC Cost Estimate'!$G$3:$G$499)</f>
        <v>#VALUE!</v>
      </c>
      <c r="AB95" s="70" t="e">
        <f>LARGE('CMGC Cost Estimate'!$G$3:$G$499,COUNT(G$3:'CMGC Cost Estimate'!$G95))+IF(ISNUMBER(AB94),AB94,0)</f>
        <v>#VALUE!</v>
      </c>
      <c r="AC95" s="71" t="e">
        <f>IF(AB95/G$500&lt;0.8,COUNT(V$3:V95)+1,1)</f>
        <v>#VALUE!</v>
      </c>
      <c r="AD95" s="95" t="e">
        <f>IF('CMGC Cost Estimate'!$AA95&lt;=MAX('CMGC Cost Estimate'!$AC$3:$AC$499),"YES","NO")</f>
        <v>#VALUE!</v>
      </c>
      <c r="AE95" s="96" t="e">
        <f>IF(AND('Standard Cost Estimate'!$AD95="YES",ABS('Standard Cost Estimate'!$R95)&gt;0.2),"ANALYZE"," ")</f>
        <v>#VALUE!</v>
      </c>
      <c r="AF95" s="77"/>
    </row>
    <row r="96" spans="1:32" x14ac:dyDescent="0.35">
      <c r="A96" s="56" t="e">
        <f>Table1[[#This Row],[Item Line Number]]</f>
        <v>#VALUE!</v>
      </c>
      <c r="B96" s="56" t="e">
        <f>Table1[[#This Row],[Item Number]]</f>
        <v>#VALUE!</v>
      </c>
      <c r="C96" s="57" t="e">
        <f>Table1[[#This Row],[Item Description]]</f>
        <v>#VALUE!</v>
      </c>
      <c r="D96" s="56" t="e">
        <f>Table1[[#This Row],[Quantity]]</f>
        <v>#VALUE!</v>
      </c>
      <c r="E96" s="56" t="e">
        <f>Table1[[#This Row],[Units]]</f>
        <v>#VALUE!</v>
      </c>
      <c r="F96" s="58" t="e">
        <f>Table1[[#This Row],[Engineer''s Estimate (EE)]]</f>
        <v>#VALUE!</v>
      </c>
      <c r="G96" s="59" t="e">
        <f>'CMGC Cost Estimate'!$D96*'CMGC Cost Estimate'!$F96</f>
        <v>#VALUE!</v>
      </c>
      <c r="H96" s="60" t="e">
        <f>'CMGC Cost Estimate'!$G96/G$500</f>
        <v>#VALUE!</v>
      </c>
      <c r="I96" s="58" t="e">
        <f>Table1[[#This Row],[Low Bidder 
or CM/GC]]</f>
        <v>#VALUE!</v>
      </c>
      <c r="J96" s="59" t="e">
        <f>'CMGC Cost Estimate'!$I96*'CMGC Cost Estimate'!$D96</f>
        <v>#VALUE!</v>
      </c>
      <c r="K96" s="61" t="e">
        <f>'CMGC Cost Estimate'!$J96/J$500</f>
        <v>#VALUE!</v>
      </c>
      <c r="L96" s="58" t="e">
        <f>TRIMMEAN(Table1[[#This Row],[Low Bidder 
or CM/GC]:[Bidder 23]],2/COUNT(Table1[[#This Row],[Low Bidder 
or CM/GC]:[Bidder 23]]))</f>
        <v>#VALUE!</v>
      </c>
      <c r="M96" s="59" t="e">
        <f>IF('CMGC Cost Estimate'!$D96=0,0,'CMGC Cost Estimate'!$D96*'CMGC Cost Estimate'!$L96)</f>
        <v>#VALUE!</v>
      </c>
      <c r="N96" s="60" t="e">
        <f>'CMGC Cost Estimate'!$M96/M$500</f>
        <v>#VALUE!</v>
      </c>
      <c r="O96" s="80" t="e">
        <f>MIN(Table1[[#This Row],[Low Bidder 
or CM/GC]:[Bidder 23]])*D96</f>
        <v>#VALUE!</v>
      </c>
      <c r="P96" s="66" t="e">
        <f>Table24[[#This Row],[CM/GC
Amount]]</f>
        <v>#VALUE!</v>
      </c>
      <c r="Q96" s="81" t="e">
        <f>MAX(Table1[[#This Row],[Low Bidder 
or CM/GC]:[Bidder 23]])*D96</f>
        <v>#VALUE!</v>
      </c>
      <c r="R96" s="38" t="e">
        <f>('CMGC Cost Estimate'!$J96-'CMGC Cost Estimate'!$G96)/'CMGC Cost Estimate'!$G96</f>
        <v>#VALUE!</v>
      </c>
      <c r="S96" s="39" t="e">
        <f>('CMGC Cost Estimate'!$J96-'CMGC Cost Estimate'!$M96)/'CMGC Cost Estimate'!$M96</f>
        <v>#VALUE!</v>
      </c>
      <c r="T96" s="37" t="e">
        <f>'CMGC Cost Estimate'!$J96-'CMGC Cost Estimate'!$G96</f>
        <v>#VALUE!</v>
      </c>
      <c r="U96" s="29" t="e">
        <f>RANK('CMGC Cost Estimate'!$J96,'CMGC Cost Estimate'!$J$3:$J$499)</f>
        <v>#VALUE!</v>
      </c>
      <c r="V96" s="40" t="e">
        <f>LARGE('CMGC Cost Estimate'!$J$3:$J$499,COUNT(J$3:'CMGC Cost Estimate'!$J96))+IF(ISNUMBER(V95),V95,0)</f>
        <v>#VALUE!</v>
      </c>
      <c r="W96" s="29" t="e">
        <f>IF(V96/J$500&lt;0.8,COUNT(V$3:V96)+1,1)</f>
        <v>#VALUE!</v>
      </c>
      <c r="X96" s="41" t="e">
        <f>IF('CMGC Cost Estimate'!$U96&lt;=MAX('CMGC Cost Estimate'!$W$3:$W$499),"YES","NO")</f>
        <v>#VALUE!</v>
      </c>
      <c r="Y96" s="42" t="e">
        <f>IF(AND('CMGC Cost Estimate'!$X96="YES",OR('CMGC Cost Estimate'!$R96&gt;0.2,'CMGC Cost Estimate'!$R96&lt;-0.2)),"ANALYZE"," ")</f>
        <v>#VALUE!</v>
      </c>
      <c r="Z96" s="73" t="e">
        <f>IF(AND('CMGC Cost Estimate'!$X96="YES",OR('CMGC Cost Estimate'!$S96&gt;0.2,'CMGC Cost Estimate'!$S96&lt;-0.2)),"ANALYZE"," ")</f>
        <v>#VALUE!</v>
      </c>
      <c r="AA96" s="69" t="e">
        <f>RANK('CMGC Cost Estimate'!$G96,'CMGC Cost Estimate'!$G$3:$G$499)</f>
        <v>#VALUE!</v>
      </c>
      <c r="AB96" s="70" t="e">
        <f>LARGE('CMGC Cost Estimate'!$G$3:$G$499,COUNT(G$3:'CMGC Cost Estimate'!$G96))+IF(ISNUMBER(AB95),AB95,0)</f>
        <v>#VALUE!</v>
      </c>
      <c r="AC96" s="71" t="e">
        <f>IF(AB96/G$500&lt;0.8,COUNT(V$3:V96)+1,1)</f>
        <v>#VALUE!</v>
      </c>
      <c r="AD96" s="95" t="e">
        <f>IF('CMGC Cost Estimate'!$AA96&lt;=MAX('CMGC Cost Estimate'!$AC$3:$AC$499),"YES","NO")</f>
        <v>#VALUE!</v>
      </c>
      <c r="AE96" s="96" t="e">
        <f>IF(AND('Standard Cost Estimate'!$AD96="YES",ABS('Standard Cost Estimate'!$R96)&gt;0.2),"ANALYZE"," ")</f>
        <v>#VALUE!</v>
      </c>
      <c r="AF96" s="77"/>
    </row>
    <row r="97" spans="1:32" x14ac:dyDescent="0.35">
      <c r="A97" s="56" t="e">
        <f>Table1[[#This Row],[Item Line Number]]</f>
        <v>#VALUE!</v>
      </c>
      <c r="B97" s="56" t="e">
        <f>Table1[[#This Row],[Item Number]]</f>
        <v>#VALUE!</v>
      </c>
      <c r="C97" s="57" t="e">
        <f>Table1[[#This Row],[Item Description]]</f>
        <v>#VALUE!</v>
      </c>
      <c r="D97" s="56" t="e">
        <f>Table1[[#This Row],[Quantity]]</f>
        <v>#VALUE!</v>
      </c>
      <c r="E97" s="56" t="e">
        <f>Table1[[#This Row],[Units]]</f>
        <v>#VALUE!</v>
      </c>
      <c r="F97" s="58" t="e">
        <f>Table1[[#This Row],[Engineer''s Estimate (EE)]]</f>
        <v>#VALUE!</v>
      </c>
      <c r="G97" s="59" t="e">
        <f>'CMGC Cost Estimate'!$D97*'CMGC Cost Estimate'!$F97</f>
        <v>#VALUE!</v>
      </c>
      <c r="H97" s="60" t="e">
        <f>'CMGC Cost Estimate'!$G97/G$500</f>
        <v>#VALUE!</v>
      </c>
      <c r="I97" s="58" t="e">
        <f>Table1[[#This Row],[Low Bidder 
or CM/GC]]</f>
        <v>#VALUE!</v>
      </c>
      <c r="J97" s="59" t="e">
        <f>'CMGC Cost Estimate'!$I97*'CMGC Cost Estimate'!$D97</f>
        <v>#VALUE!</v>
      </c>
      <c r="K97" s="61" t="e">
        <f>'CMGC Cost Estimate'!$J97/J$500</f>
        <v>#VALUE!</v>
      </c>
      <c r="L97" s="58" t="e">
        <f>TRIMMEAN(Table1[[#This Row],[Low Bidder 
or CM/GC]:[Bidder 23]],2/COUNT(Table1[[#This Row],[Low Bidder 
or CM/GC]:[Bidder 23]]))</f>
        <v>#VALUE!</v>
      </c>
      <c r="M97" s="59" t="e">
        <f>IF('CMGC Cost Estimate'!$D97=0,0,'CMGC Cost Estimate'!$D97*'CMGC Cost Estimate'!$L97)</f>
        <v>#VALUE!</v>
      </c>
      <c r="N97" s="60" t="e">
        <f>'CMGC Cost Estimate'!$M97/M$500</f>
        <v>#VALUE!</v>
      </c>
      <c r="O97" s="80" t="e">
        <f>MIN(Table1[[#This Row],[Low Bidder 
or CM/GC]:[Bidder 23]])*D97</f>
        <v>#VALUE!</v>
      </c>
      <c r="P97" s="66" t="e">
        <f>Table24[[#This Row],[CM/GC
Amount]]</f>
        <v>#VALUE!</v>
      </c>
      <c r="Q97" s="81" t="e">
        <f>MAX(Table1[[#This Row],[Low Bidder 
or CM/GC]:[Bidder 23]])*D97</f>
        <v>#VALUE!</v>
      </c>
      <c r="R97" s="38" t="e">
        <f>('CMGC Cost Estimate'!$J97-'CMGC Cost Estimate'!$G97)/'CMGC Cost Estimate'!$G97</f>
        <v>#VALUE!</v>
      </c>
      <c r="S97" s="39" t="e">
        <f>('CMGC Cost Estimate'!$J97-'CMGC Cost Estimate'!$M97)/'CMGC Cost Estimate'!$M97</f>
        <v>#VALUE!</v>
      </c>
      <c r="T97" s="37" t="e">
        <f>'CMGC Cost Estimate'!$J97-'CMGC Cost Estimate'!$G97</f>
        <v>#VALUE!</v>
      </c>
      <c r="U97" s="29" t="e">
        <f>RANK('CMGC Cost Estimate'!$J97,'CMGC Cost Estimate'!$J$3:$J$499)</f>
        <v>#VALUE!</v>
      </c>
      <c r="V97" s="40" t="e">
        <f>LARGE('CMGC Cost Estimate'!$J$3:$J$499,COUNT(J$3:'CMGC Cost Estimate'!$J97))+IF(ISNUMBER(V96),V96,0)</f>
        <v>#VALUE!</v>
      </c>
      <c r="W97" s="29" t="e">
        <f>IF(V97/J$500&lt;0.8,COUNT(V$3:V97)+1,1)</f>
        <v>#VALUE!</v>
      </c>
      <c r="X97" s="41" t="e">
        <f>IF('CMGC Cost Estimate'!$U97&lt;=MAX('CMGC Cost Estimate'!$W$3:$W$499),"YES","NO")</f>
        <v>#VALUE!</v>
      </c>
      <c r="Y97" s="42" t="e">
        <f>IF(AND('CMGC Cost Estimate'!$X97="YES",OR('CMGC Cost Estimate'!$R97&gt;0.2,'CMGC Cost Estimate'!$R97&lt;-0.2)),"ANALYZE"," ")</f>
        <v>#VALUE!</v>
      </c>
      <c r="Z97" s="73" t="e">
        <f>IF(AND('CMGC Cost Estimate'!$X97="YES",OR('CMGC Cost Estimate'!$S97&gt;0.2,'CMGC Cost Estimate'!$S97&lt;-0.2)),"ANALYZE"," ")</f>
        <v>#VALUE!</v>
      </c>
      <c r="AA97" s="69" t="e">
        <f>RANK('CMGC Cost Estimate'!$G97,'CMGC Cost Estimate'!$G$3:$G$499)</f>
        <v>#VALUE!</v>
      </c>
      <c r="AB97" s="70" t="e">
        <f>LARGE('CMGC Cost Estimate'!$G$3:$G$499,COUNT(G$3:'CMGC Cost Estimate'!$G97))+IF(ISNUMBER(AB96),AB96,0)</f>
        <v>#VALUE!</v>
      </c>
      <c r="AC97" s="71" t="e">
        <f>IF(AB97/G$500&lt;0.8,COUNT(V$3:V97)+1,1)</f>
        <v>#VALUE!</v>
      </c>
      <c r="AD97" s="95" t="e">
        <f>IF('CMGC Cost Estimate'!$AA97&lt;=MAX('CMGC Cost Estimate'!$AC$3:$AC$499),"YES","NO")</f>
        <v>#VALUE!</v>
      </c>
      <c r="AE97" s="96" t="e">
        <f>IF(AND('Standard Cost Estimate'!$AD97="YES",ABS('Standard Cost Estimate'!$R97)&gt;0.2),"ANALYZE"," ")</f>
        <v>#VALUE!</v>
      </c>
      <c r="AF97" s="77"/>
    </row>
    <row r="98" spans="1:32" x14ac:dyDescent="0.35">
      <c r="A98" s="56" t="e">
        <f>Table1[[#This Row],[Item Line Number]]</f>
        <v>#VALUE!</v>
      </c>
      <c r="B98" s="56" t="e">
        <f>Table1[[#This Row],[Item Number]]</f>
        <v>#VALUE!</v>
      </c>
      <c r="C98" s="57" t="e">
        <f>Table1[[#This Row],[Item Description]]</f>
        <v>#VALUE!</v>
      </c>
      <c r="D98" s="56" t="e">
        <f>Table1[[#This Row],[Quantity]]</f>
        <v>#VALUE!</v>
      </c>
      <c r="E98" s="56" t="e">
        <f>Table1[[#This Row],[Units]]</f>
        <v>#VALUE!</v>
      </c>
      <c r="F98" s="58" t="e">
        <f>Table1[[#This Row],[Engineer''s Estimate (EE)]]</f>
        <v>#VALUE!</v>
      </c>
      <c r="G98" s="59" t="e">
        <f>'CMGC Cost Estimate'!$D98*'CMGC Cost Estimate'!$F98</f>
        <v>#VALUE!</v>
      </c>
      <c r="H98" s="60" t="e">
        <f>'CMGC Cost Estimate'!$G98/G$500</f>
        <v>#VALUE!</v>
      </c>
      <c r="I98" s="58" t="e">
        <f>Table1[[#This Row],[Low Bidder 
or CM/GC]]</f>
        <v>#VALUE!</v>
      </c>
      <c r="J98" s="59" t="e">
        <f>'CMGC Cost Estimate'!$I98*'CMGC Cost Estimate'!$D98</f>
        <v>#VALUE!</v>
      </c>
      <c r="K98" s="61" t="e">
        <f>'CMGC Cost Estimate'!$J98/J$500</f>
        <v>#VALUE!</v>
      </c>
      <c r="L98" s="58" t="e">
        <f>TRIMMEAN(Table1[[#This Row],[Low Bidder 
or CM/GC]:[Bidder 23]],2/COUNT(Table1[[#This Row],[Low Bidder 
or CM/GC]:[Bidder 23]]))</f>
        <v>#VALUE!</v>
      </c>
      <c r="M98" s="59" t="e">
        <f>IF('CMGC Cost Estimate'!$D98=0,0,'CMGC Cost Estimate'!$D98*'CMGC Cost Estimate'!$L98)</f>
        <v>#VALUE!</v>
      </c>
      <c r="N98" s="60" t="e">
        <f>'CMGC Cost Estimate'!$M98/M$500</f>
        <v>#VALUE!</v>
      </c>
      <c r="O98" s="80" t="e">
        <f>MIN(Table1[[#This Row],[Low Bidder 
or CM/GC]:[Bidder 23]])*D98</f>
        <v>#VALUE!</v>
      </c>
      <c r="P98" s="66" t="e">
        <f>Table24[[#This Row],[CM/GC
Amount]]</f>
        <v>#VALUE!</v>
      </c>
      <c r="Q98" s="81" t="e">
        <f>MAX(Table1[[#This Row],[Low Bidder 
or CM/GC]:[Bidder 23]])*D98</f>
        <v>#VALUE!</v>
      </c>
      <c r="R98" s="38" t="e">
        <f>('CMGC Cost Estimate'!$J98-'CMGC Cost Estimate'!$G98)/'CMGC Cost Estimate'!$G98</f>
        <v>#VALUE!</v>
      </c>
      <c r="S98" s="39" t="e">
        <f>('CMGC Cost Estimate'!$J98-'CMGC Cost Estimate'!$M98)/'CMGC Cost Estimate'!$M98</f>
        <v>#VALUE!</v>
      </c>
      <c r="T98" s="37" t="e">
        <f>'CMGC Cost Estimate'!$J98-'CMGC Cost Estimate'!$G98</f>
        <v>#VALUE!</v>
      </c>
      <c r="U98" s="29" t="e">
        <f>RANK('CMGC Cost Estimate'!$J98,'CMGC Cost Estimate'!$J$3:$J$499)</f>
        <v>#VALUE!</v>
      </c>
      <c r="V98" s="40" t="e">
        <f>LARGE('CMGC Cost Estimate'!$J$3:$J$499,COUNT(J$3:'CMGC Cost Estimate'!$J98))+IF(ISNUMBER(V97),V97,0)</f>
        <v>#VALUE!</v>
      </c>
      <c r="W98" s="29" t="e">
        <f>IF(V98/J$500&lt;0.8,COUNT(V$3:V98)+1,1)</f>
        <v>#VALUE!</v>
      </c>
      <c r="X98" s="41" t="e">
        <f>IF('CMGC Cost Estimate'!$U98&lt;=MAX('CMGC Cost Estimate'!$W$3:$W$499),"YES","NO")</f>
        <v>#VALUE!</v>
      </c>
      <c r="Y98" s="42" t="e">
        <f>IF(AND('CMGC Cost Estimate'!$X98="YES",OR('CMGC Cost Estimate'!$R98&gt;0.2,'CMGC Cost Estimate'!$R98&lt;-0.2)),"ANALYZE"," ")</f>
        <v>#VALUE!</v>
      </c>
      <c r="Z98" s="73" t="e">
        <f>IF(AND('CMGC Cost Estimate'!$X98="YES",OR('CMGC Cost Estimate'!$S98&gt;0.2,'CMGC Cost Estimate'!$S98&lt;-0.2)),"ANALYZE"," ")</f>
        <v>#VALUE!</v>
      </c>
      <c r="AA98" s="69" t="e">
        <f>RANK('CMGC Cost Estimate'!$G98,'CMGC Cost Estimate'!$G$3:$G$499)</f>
        <v>#VALUE!</v>
      </c>
      <c r="AB98" s="70" t="e">
        <f>LARGE('CMGC Cost Estimate'!$G$3:$G$499,COUNT(G$3:'CMGC Cost Estimate'!$G98))+IF(ISNUMBER(AB97),AB97,0)</f>
        <v>#VALUE!</v>
      </c>
      <c r="AC98" s="71" t="e">
        <f>IF(AB98/G$500&lt;0.8,COUNT(V$3:V98)+1,1)</f>
        <v>#VALUE!</v>
      </c>
      <c r="AD98" s="95" t="e">
        <f>IF('CMGC Cost Estimate'!$AA98&lt;=MAX('CMGC Cost Estimate'!$AC$3:$AC$499),"YES","NO")</f>
        <v>#VALUE!</v>
      </c>
      <c r="AE98" s="96" t="e">
        <f>IF(AND('Standard Cost Estimate'!$AD98="YES",ABS('Standard Cost Estimate'!$R98)&gt;0.2),"ANALYZE"," ")</f>
        <v>#VALUE!</v>
      </c>
      <c r="AF98" s="77"/>
    </row>
    <row r="99" spans="1:32" x14ac:dyDescent="0.35">
      <c r="A99" s="56" t="e">
        <f>Table1[[#This Row],[Item Line Number]]</f>
        <v>#VALUE!</v>
      </c>
      <c r="B99" s="56" t="e">
        <f>Table1[[#This Row],[Item Number]]</f>
        <v>#VALUE!</v>
      </c>
      <c r="C99" s="57" t="e">
        <f>Table1[[#This Row],[Item Description]]</f>
        <v>#VALUE!</v>
      </c>
      <c r="D99" s="56" t="e">
        <f>Table1[[#This Row],[Quantity]]</f>
        <v>#VALUE!</v>
      </c>
      <c r="E99" s="56" t="e">
        <f>Table1[[#This Row],[Units]]</f>
        <v>#VALUE!</v>
      </c>
      <c r="F99" s="58" t="e">
        <f>Table1[[#This Row],[Engineer''s Estimate (EE)]]</f>
        <v>#VALUE!</v>
      </c>
      <c r="G99" s="59" t="e">
        <f>'CMGC Cost Estimate'!$D99*'CMGC Cost Estimate'!$F99</f>
        <v>#VALUE!</v>
      </c>
      <c r="H99" s="60" t="e">
        <f>'CMGC Cost Estimate'!$G99/G$500</f>
        <v>#VALUE!</v>
      </c>
      <c r="I99" s="58" t="e">
        <f>Table1[[#This Row],[Low Bidder 
or CM/GC]]</f>
        <v>#VALUE!</v>
      </c>
      <c r="J99" s="59" t="e">
        <f>'CMGC Cost Estimate'!$I99*'CMGC Cost Estimate'!$D99</f>
        <v>#VALUE!</v>
      </c>
      <c r="K99" s="61" t="e">
        <f>'CMGC Cost Estimate'!$J99/J$500</f>
        <v>#VALUE!</v>
      </c>
      <c r="L99" s="58" t="e">
        <f>TRIMMEAN(Table1[[#This Row],[Low Bidder 
or CM/GC]:[Bidder 23]],2/COUNT(Table1[[#This Row],[Low Bidder 
or CM/GC]:[Bidder 23]]))</f>
        <v>#VALUE!</v>
      </c>
      <c r="M99" s="59" t="e">
        <f>IF('CMGC Cost Estimate'!$D99=0,0,'CMGC Cost Estimate'!$D99*'CMGC Cost Estimate'!$L99)</f>
        <v>#VALUE!</v>
      </c>
      <c r="N99" s="60" t="e">
        <f>'CMGC Cost Estimate'!$M99/M$500</f>
        <v>#VALUE!</v>
      </c>
      <c r="O99" s="80" t="e">
        <f>MIN(Table1[[#This Row],[Low Bidder 
or CM/GC]:[Bidder 23]])*D99</f>
        <v>#VALUE!</v>
      </c>
      <c r="P99" s="66" t="e">
        <f>Table24[[#This Row],[CM/GC
Amount]]</f>
        <v>#VALUE!</v>
      </c>
      <c r="Q99" s="81" t="e">
        <f>MAX(Table1[[#This Row],[Low Bidder 
or CM/GC]:[Bidder 23]])*D99</f>
        <v>#VALUE!</v>
      </c>
      <c r="R99" s="38" t="e">
        <f>('CMGC Cost Estimate'!$J99-'CMGC Cost Estimate'!$G99)/'CMGC Cost Estimate'!$G99</f>
        <v>#VALUE!</v>
      </c>
      <c r="S99" s="39" t="e">
        <f>('CMGC Cost Estimate'!$J99-'CMGC Cost Estimate'!$M99)/'CMGC Cost Estimate'!$M99</f>
        <v>#VALUE!</v>
      </c>
      <c r="T99" s="37" t="e">
        <f>'CMGC Cost Estimate'!$J99-'CMGC Cost Estimate'!$G99</f>
        <v>#VALUE!</v>
      </c>
      <c r="U99" s="29" t="e">
        <f>RANK('CMGC Cost Estimate'!$J99,'CMGC Cost Estimate'!$J$3:$J$499)</f>
        <v>#VALUE!</v>
      </c>
      <c r="V99" s="40" t="e">
        <f>LARGE('CMGC Cost Estimate'!$J$3:$J$499,COUNT(J$3:'CMGC Cost Estimate'!$J99))+IF(ISNUMBER(V98),V98,0)</f>
        <v>#VALUE!</v>
      </c>
      <c r="W99" s="29" t="e">
        <f>IF(V99/J$500&lt;0.8,COUNT(V$3:V99)+1,1)</f>
        <v>#VALUE!</v>
      </c>
      <c r="X99" s="41" t="e">
        <f>IF('CMGC Cost Estimate'!$U99&lt;=MAX('CMGC Cost Estimate'!$W$3:$W$499),"YES","NO")</f>
        <v>#VALUE!</v>
      </c>
      <c r="Y99" s="42" t="e">
        <f>IF(AND('CMGC Cost Estimate'!$X99="YES",OR('CMGC Cost Estimate'!$R99&gt;0.2,'CMGC Cost Estimate'!$R99&lt;-0.2)),"ANALYZE"," ")</f>
        <v>#VALUE!</v>
      </c>
      <c r="Z99" s="73" t="e">
        <f>IF(AND('CMGC Cost Estimate'!$X99="YES",OR('CMGC Cost Estimate'!$S99&gt;0.2,'CMGC Cost Estimate'!$S99&lt;-0.2)),"ANALYZE"," ")</f>
        <v>#VALUE!</v>
      </c>
      <c r="AA99" s="69" t="e">
        <f>RANK('CMGC Cost Estimate'!$G99,'CMGC Cost Estimate'!$G$3:$G$499)</f>
        <v>#VALUE!</v>
      </c>
      <c r="AB99" s="70" t="e">
        <f>LARGE('CMGC Cost Estimate'!$G$3:$G$499,COUNT(G$3:'CMGC Cost Estimate'!$G99))+IF(ISNUMBER(AB98),AB98,0)</f>
        <v>#VALUE!</v>
      </c>
      <c r="AC99" s="71" t="e">
        <f>IF(AB99/G$500&lt;0.8,COUNT(V$3:V99)+1,1)</f>
        <v>#VALUE!</v>
      </c>
      <c r="AD99" s="95" t="e">
        <f>IF('CMGC Cost Estimate'!$AA99&lt;=MAX('CMGC Cost Estimate'!$AC$3:$AC$499),"YES","NO")</f>
        <v>#VALUE!</v>
      </c>
      <c r="AE99" s="96" t="e">
        <f>IF(AND('Standard Cost Estimate'!$AD99="YES",ABS('Standard Cost Estimate'!$R99)&gt;0.2),"ANALYZE"," ")</f>
        <v>#VALUE!</v>
      </c>
      <c r="AF99" s="77"/>
    </row>
    <row r="100" spans="1:32" x14ac:dyDescent="0.35">
      <c r="A100" s="56" t="e">
        <f>Table1[[#This Row],[Item Line Number]]</f>
        <v>#VALUE!</v>
      </c>
      <c r="B100" s="56" t="e">
        <f>Table1[[#This Row],[Item Number]]</f>
        <v>#VALUE!</v>
      </c>
      <c r="C100" s="57" t="e">
        <f>Table1[[#This Row],[Item Description]]</f>
        <v>#VALUE!</v>
      </c>
      <c r="D100" s="56" t="e">
        <f>Table1[[#This Row],[Quantity]]</f>
        <v>#VALUE!</v>
      </c>
      <c r="E100" s="56" t="e">
        <f>Table1[[#This Row],[Units]]</f>
        <v>#VALUE!</v>
      </c>
      <c r="F100" s="58" t="e">
        <f>Table1[[#This Row],[Engineer''s Estimate (EE)]]</f>
        <v>#VALUE!</v>
      </c>
      <c r="G100" s="59" t="e">
        <f>'CMGC Cost Estimate'!$D100*'CMGC Cost Estimate'!$F100</f>
        <v>#VALUE!</v>
      </c>
      <c r="H100" s="60" t="e">
        <f>'CMGC Cost Estimate'!$G100/G$500</f>
        <v>#VALUE!</v>
      </c>
      <c r="I100" s="58" t="e">
        <f>Table1[[#This Row],[Low Bidder 
or CM/GC]]</f>
        <v>#VALUE!</v>
      </c>
      <c r="J100" s="59" t="e">
        <f>'CMGC Cost Estimate'!$I100*'CMGC Cost Estimate'!$D100</f>
        <v>#VALUE!</v>
      </c>
      <c r="K100" s="61" t="e">
        <f>'CMGC Cost Estimate'!$J100/J$500</f>
        <v>#VALUE!</v>
      </c>
      <c r="L100" s="58" t="e">
        <f>TRIMMEAN(Table1[[#This Row],[Low Bidder 
or CM/GC]:[Bidder 23]],2/COUNT(Table1[[#This Row],[Low Bidder 
or CM/GC]:[Bidder 23]]))</f>
        <v>#VALUE!</v>
      </c>
      <c r="M100" s="59" t="e">
        <f>IF('CMGC Cost Estimate'!$D100=0,0,'CMGC Cost Estimate'!$D100*'CMGC Cost Estimate'!$L100)</f>
        <v>#VALUE!</v>
      </c>
      <c r="N100" s="60" t="e">
        <f>'CMGC Cost Estimate'!$M100/M$500</f>
        <v>#VALUE!</v>
      </c>
      <c r="O100" s="80" t="e">
        <f>MIN(Table1[[#This Row],[Low Bidder 
or CM/GC]:[Bidder 23]])*D100</f>
        <v>#VALUE!</v>
      </c>
      <c r="P100" s="66" t="e">
        <f>Table24[[#This Row],[CM/GC
Amount]]</f>
        <v>#VALUE!</v>
      </c>
      <c r="Q100" s="81" t="e">
        <f>MAX(Table1[[#This Row],[Low Bidder 
or CM/GC]:[Bidder 23]])*D100</f>
        <v>#VALUE!</v>
      </c>
      <c r="R100" s="38" t="e">
        <f>('CMGC Cost Estimate'!$J100-'CMGC Cost Estimate'!$G100)/'CMGC Cost Estimate'!$G100</f>
        <v>#VALUE!</v>
      </c>
      <c r="S100" s="39" t="e">
        <f>('CMGC Cost Estimate'!$J100-'CMGC Cost Estimate'!$M100)/'CMGC Cost Estimate'!$M100</f>
        <v>#VALUE!</v>
      </c>
      <c r="T100" s="37" t="e">
        <f>'CMGC Cost Estimate'!$J100-'CMGC Cost Estimate'!$G100</f>
        <v>#VALUE!</v>
      </c>
      <c r="U100" s="29" t="e">
        <f>RANK('CMGC Cost Estimate'!$J100,'CMGC Cost Estimate'!$J$3:$J$499)</f>
        <v>#VALUE!</v>
      </c>
      <c r="V100" s="40" t="e">
        <f>LARGE('CMGC Cost Estimate'!$J$3:$J$499,COUNT(J$3:'CMGC Cost Estimate'!$J100))+IF(ISNUMBER(V99),V99,0)</f>
        <v>#VALUE!</v>
      </c>
      <c r="W100" s="29" t="e">
        <f>IF(V100/J$500&lt;0.8,COUNT(V$3:V100)+1,1)</f>
        <v>#VALUE!</v>
      </c>
      <c r="X100" s="41" t="e">
        <f>IF('CMGC Cost Estimate'!$U100&lt;=MAX('CMGC Cost Estimate'!$W$3:$W$499),"YES","NO")</f>
        <v>#VALUE!</v>
      </c>
      <c r="Y100" s="42" t="e">
        <f>IF(AND('CMGC Cost Estimate'!$X100="YES",OR('CMGC Cost Estimate'!$R100&gt;0.2,'CMGC Cost Estimate'!$R100&lt;-0.2)),"ANALYZE"," ")</f>
        <v>#VALUE!</v>
      </c>
      <c r="Z100" s="73" t="e">
        <f>IF(AND('CMGC Cost Estimate'!$X100="YES",OR('CMGC Cost Estimate'!$S100&gt;0.2,'CMGC Cost Estimate'!$S100&lt;-0.2)),"ANALYZE"," ")</f>
        <v>#VALUE!</v>
      </c>
      <c r="AA100" s="69" t="e">
        <f>RANK('CMGC Cost Estimate'!$G100,'CMGC Cost Estimate'!$G$3:$G$499)</f>
        <v>#VALUE!</v>
      </c>
      <c r="AB100" s="70" t="e">
        <f>LARGE('CMGC Cost Estimate'!$G$3:$G$499,COUNT(G$3:'CMGC Cost Estimate'!$G100))+IF(ISNUMBER(AB99),AB99,0)</f>
        <v>#VALUE!</v>
      </c>
      <c r="AC100" s="71" t="e">
        <f>IF(AB100/G$500&lt;0.8,COUNT(V$3:V100)+1,1)</f>
        <v>#VALUE!</v>
      </c>
      <c r="AD100" s="95" t="e">
        <f>IF('CMGC Cost Estimate'!$AA100&lt;=MAX('CMGC Cost Estimate'!$AC$3:$AC$499),"YES","NO")</f>
        <v>#VALUE!</v>
      </c>
      <c r="AE100" s="96" t="e">
        <f>IF(AND('Standard Cost Estimate'!$AD100="YES",ABS('Standard Cost Estimate'!$R100)&gt;0.2),"ANALYZE"," ")</f>
        <v>#VALUE!</v>
      </c>
      <c r="AF100" s="77"/>
    </row>
    <row r="101" spans="1:32" x14ac:dyDescent="0.35">
      <c r="A101" s="56" t="e">
        <f>Table1[[#This Row],[Item Line Number]]</f>
        <v>#VALUE!</v>
      </c>
      <c r="B101" s="56" t="e">
        <f>Table1[[#This Row],[Item Number]]</f>
        <v>#VALUE!</v>
      </c>
      <c r="C101" s="57" t="e">
        <f>Table1[[#This Row],[Item Description]]</f>
        <v>#VALUE!</v>
      </c>
      <c r="D101" s="56" t="e">
        <f>Table1[[#This Row],[Quantity]]</f>
        <v>#VALUE!</v>
      </c>
      <c r="E101" s="56" t="e">
        <f>Table1[[#This Row],[Units]]</f>
        <v>#VALUE!</v>
      </c>
      <c r="F101" s="58" t="e">
        <f>Table1[[#This Row],[Engineer''s Estimate (EE)]]</f>
        <v>#VALUE!</v>
      </c>
      <c r="G101" s="59" t="e">
        <f>'CMGC Cost Estimate'!$D101*'CMGC Cost Estimate'!$F101</f>
        <v>#VALUE!</v>
      </c>
      <c r="H101" s="60" t="e">
        <f>'CMGC Cost Estimate'!$G101/G$500</f>
        <v>#VALUE!</v>
      </c>
      <c r="I101" s="58" t="e">
        <f>Table1[[#This Row],[Low Bidder 
or CM/GC]]</f>
        <v>#VALUE!</v>
      </c>
      <c r="J101" s="59" t="e">
        <f>'CMGC Cost Estimate'!$I101*'CMGC Cost Estimate'!$D101</f>
        <v>#VALUE!</v>
      </c>
      <c r="K101" s="61" t="e">
        <f>'CMGC Cost Estimate'!$J101/J$500</f>
        <v>#VALUE!</v>
      </c>
      <c r="L101" s="58" t="e">
        <f>TRIMMEAN(Table1[[#This Row],[Low Bidder 
or CM/GC]:[Bidder 23]],2/COUNT(Table1[[#This Row],[Low Bidder 
or CM/GC]:[Bidder 23]]))</f>
        <v>#VALUE!</v>
      </c>
      <c r="M101" s="59" t="e">
        <f>IF('CMGC Cost Estimate'!$D101=0,0,'CMGC Cost Estimate'!$D101*'CMGC Cost Estimate'!$L101)</f>
        <v>#VALUE!</v>
      </c>
      <c r="N101" s="60" t="e">
        <f>'CMGC Cost Estimate'!$M101/M$500</f>
        <v>#VALUE!</v>
      </c>
      <c r="O101" s="80" t="e">
        <f>MIN(Table1[[#This Row],[Low Bidder 
or CM/GC]:[Bidder 23]])*D101</f>
        <v>#VALUE!</v>
      </c>
      <c r="P101" s="66" t="e">
        <f>Table24[[#This Row],[CM/GC
Amount]]</f>
        <v>#VALUE!</v>
      </c>
      <c r="Q101" s="81" t="e">
        <f>MAX(Table1[[#This Row],[Low Bidder 
or CM/GC]:[Bidder 23]])*D101</f>
        <v>#VALUE!</v>
      </c>
      <c r="R101" s="38" t="e">
        <f>('CMGC Cost Estimate'!$J101-'CMGC Cost Estimate'!$G101)/'CMGC Cost Estimate'!$G101</f>
        <v>#VALUE!</v>
      </c>
      <c r="S101" s="39" t="e">
        <f>('CMGC Cost Estimate'!$J101-'CMGC Cost Estimate'!$M101)/'CMGC Cost Estimate'!$M101</f>
        <v>#VALUE!</v>
      </c>
      <c r="T101" s="37" t="e">
        <f>'CMGC Cost Estimate'!$J101-'CMGC Cost Estimate'!$G101</f>
        <v>#VALUE!</v>
      </c>
      <c r="U101" s="29" t="e">
        <f>RANK('CMGC Cost Estimate'!$J101,'CMGC Cost Estimate'!$J$3:$J$499)</f>
        <v>#VALUE!</v>
      </c>
      <c r="V101" s="40" t="e">
        <f>LARGE('CMGC Cost Estimate'!$J$3:$J$499,COUNT(J$3:'CMGC Cost Estimate'!$J101))+IF(ISNUMBER(V100),V100,0)</f>
        <v>#VALUE!</v>
      </c>
      <c r="W101" s="29" t="e">
        <f>IF(V101/J$500&lt;0.8,COUNT(V$3:V101)+1,1)</f>
        <v>#VALUE!</v>
      </c>
      <c r="X101" s="41" t="e">
        <f>IF('CMGC Cost Estimate'!$U101&lt;=MAX('CMGC Cost Estimate'!$W$3:$W$499),"YES","NO")</f>
        <v>#VALUE!</v>
      </c>
      <c r="Y101" s="42" t="e">
        <f>IF(AND('CMGC Cost Estimate'!$X101="YES",OR('CMGC Cost Estimate'!$R101&gt;0.2,'CMGC Cost Estimate'!$R101&lt;-0.2)),"ANALYZE"," ")</f>
        <v>#VALUE!</v>
      </c>
      <c r="Z101" s="73" t="e">
        <f>IF(AND('CMGC Cost Estimate'!$X101="YES",OR('CMGC Cost Estimate'!$S101&gt;0.2,'CMGC Cost Estimate'!$S101&lt;-0.2)),"ANALYZE"," ")</f>
        <v>#VALUE!</v>
      </c>
      <c r="AA101" s="69" t="e">
        <f>RANK('CMGC Cost Estimate'!$G101,'CMGC Cost Estimate'!$G$3:$G$499)</f>
        <v>#VALUE!</v>
      </c>
      <c r="AB101" s="70" t="e">
        <f>LARGE('CMGC Cost Estimate'!$G$3:$G$499,COUNT(G$3:'CMGC Cost Estimate'!$G101))+IF(ISNUMBER(AB100),AB100,0)</f>
        <v>#VALUE!</v>
      </c>
      <c r="AC101" s="71" t="e">
        <f>IF(AB101/G$500&lt;0.8,COUNT(V$3:V101)+1,1)</f>
        <v>#VALUE!</v>
      </c>
      <c r="AD101" s="95" t="e">
        <f>IF('CMGC Cost Estimate'!$AA101&lt;=MAX('CMGC Cost Estimate'!$AC$3:$AC$499),"YES","NO")</f>
        <v>#VALUE!</v>
      </c>
      <c r="AE101" s="96" t="e">
        <f>IF(AND('Standard Cost Estimate'!$AD101="YES",ABS('Standard Cost Estimate'!$R101)&gt;0.2),"ANALYZE"," ")</f>
        <v>#VALUE!</v>
      </c>
      <c r="AF101" s="77"/>
    </row>
    <row r="102" spans="1:32" x14ac:dyDescent="0.35">
      <c r="A102" s="56" t="e">
        <f>Table1[[#This Row],[Item Line Number]]</f>
        <v>#VALUE!</v>
      </c>
      <c r="B102" s="56" t="e">
        <f>Table1[[#This Row],[Item Number]]</f>
        <v>#VALUE!</v>
      </c>
      <c r="C102" s="57" t="e">
        <f>Table1[[#This Row],[Item Description]]</f>
        <v>#VALUE!</v>
      </c>
      <c r="D102" s="56" t="e">
        <f>Table1[[#This Row],[Quantity]]</f>
        <v>#VALUE!</v>
      </c>
      <c r="E102" s="56" t="e">
        <f>Table1[[#This Row],[Units]]</f>
        <v>#VALUE!</v>
      </c>
      <c r="F102" s="58" t="e">
        <f>Table1[[#This Row],[Engineer''s Estimate (EE)]]</f>
        <v>#VALUE!</v>
      </c>
      <c r="G102" s="59" t="e">
        <f>'CMGC Cost Estimate'!$D102*'CMGC Cost Estimate'!$F102</f>
        <v>#VALUE!</v>
      </c>
      <c r="H102" s="60" t="e">
        <f>'CMGC Cost Estimate'!$G102/G$500</f>
        <v>#VALUE!</v>
      </c>
      <c r="I102" s="58" t="e">
        <f>Table1[[#This Row],[Low Bidder 
or CM/GC]]</f>
        <v>#VALUE!</v>
      </c>
      <c r="J102" s="59" t="e">
        <f>'CMGC Cost Estimate'!$I102*'CMGC Cost Estimate'!$D102</f>
        <v>#VALUE!</v>
      </c>
      <c r="K102" s="61" t="e">
        <f>'CMGC Cost Estimate'!$J102/J$500</f>
        <v>#VALUE!</v>
      </c>
      <c r="L102" s="58" t="e">
        <f>TRIMMEAN(Table1[[#This Row],[Low Bidder 
or CM/GC]:[Bidder 23]],2/COUNT(Table1[[#This Row],[Low Bidder 
or CM/GC]:[Bidder 23]]))</f>
        <v>#VALUE!</v>
      </c>
      <c r="M102" s="59" t="e">
        <f>IF('CMGC Cost Estimate'!$D102=0,0,'CMGC Cost Estimate'!$D102*'CMGC Cost Estimate'!$L102)</f>
        <v>#VALUE!</v>
      </c>
      <c r="N102" s="60" t="e">
        <f>'CMGC Cost Estimate'!$M102/M$500</f>
        <v>#VALUE!</v>
      </c>
      <c r="O102" s="80" t="e">
        <f>MIN(Table1[[#This Row],[Low Bidder 
or CM/GC]:[Bidder 23]])*D102</f>
        <v>#VALUE!</v>
      </c>
      <c r="P102" s="66" t="e">
        <f>Table24[[#This Row],[CM/GC
Amount]]</f>
        <v>#VALUE!</v>
      </c>
      <c r="Q102" s="81" t="e">
        <f>MAX(Table1[[#This Row],[Low Bidder 
or CM/GC]:[Bidder 23]])*D102</f>
        <v>#VALUE!</v>
      </c>
      <c r="R102" s="38" t="e">
        <f>('CMGC Cost Estimate'!$J102-'CMGC Cost Estimate'!$G102)/'CMGC Cost Estimate'!$G102</f>
        <v>#VALUE!</v>
      </c>
      <c r="S102" s="39" t="e">
        <f>('CMGC Cost Estimate'!$J102-'CMGC Cost Estimate'!$M102)/'CMGC Cost Estimate'!$M102</f>
        <v>#VALUE!</v>
      </c>
      <c r="T102" s="37" t="e">
        <f>'CMGC Cost Estimate'!$J102-'CMGC Cost Estimate'!$G102</f>
        <v>#VALUE!</v>
      </c>
      <c r="U102" s="29" t="e">
        <f>RANK('CMGC Cost Estimate'!$J102,'CMGC Cost Estimate'!$J$3:$J$499)</f>
        <v>#VALUE!</v>
      </c>
      <c r="V102" s="40" t="e">
        <f>LARGE('CMGC Cost Estimate'!$J$3:$J$499,COUNT(J$3:'CMGC Cost Estimate'!$J102))+IF(ISNUMBER(V101),V101,0)</f>
        <v>#VALUE!</v>
      </c>
      <c r="W102" s="29" t="e">
        <f>IF(V102/J$500&lt;0.8,COUNT(V$3:V102)+1,1)</f>
        <v>#VALUE!</v>
      </c>
      <c r="X102" s="41" t="e">
        <f>IF('CMGC Cost Estimate'!$U102&lt;=MAX('CMGC Cost Estimate'!$W$3:$W$499),"YES","NO")</f>
        <v>#VALUE!</v>
      </c>
      <c r="Y102" s="42" t="e">
        <f>IF(AND('CMGC Cost Estimate'!$X102="YES",OR('CMGC Cost Estimate'!$R102&gt;0.2,'CMGC Cost Estimate'!$R102&lt;-0.2)),"ANALYZE"," ")</f>
        <v>#VALUE!</v>
      </c>
      <c r="Z102" s="73" t="e">
        <f>IF(AND('CMGC Cost Estimate'!$X102="YES",OR('CMGC Cost Estimate'!$S102&gt;0.2,'CMGC Cost Estimate'!$S102&lt;-0.2)),"ANALYZE"," ")</f>
        <v>#VALUE!</v>
      </c>
      <c r="AA102" s="69" t="e">
        <f>RANK('CMGC Cost Estimate'!$G102,'CMGC Cost Estimate'!$G$3:$G$499)</f>
        <v>#VALUE!</v>
      </c>
      <c r="AB102" s="70" t="e">
        <f>LARGE('CMGC Cost Estimate'!$G$3:$G$499,COUNT(G$3:'CMGC Cost Estimate'!$G102))+IF(ISNUMBER(AB101),AB101,0)</f>
        <v>#VALUE!</v>
      </c>
      <c r="AC102" s="71" t="e">
        <f>IF(AB102/G$500&lt;0.8,COUNT(V$3:V102)+1,1)</f>
        <v>#VALUE!</v>
      </c>
      <c r="AD102" s="95" t="e">
        <f>IF('CMGC Cost Estimate'!$AA102&lt;=MAX('CMGC Cost Estimate'!$AC$3:$AC$499),"YES","NO")</f>
        <v>#VALUE!</v>
      </c>
      <c r="AE102" s="96" t="e">
        <f>IF(AND('Standard Cost Estimate'!$AD102="YES",ABS('Standard Cost Estimate'!$R102)&gt;0.2),"ANALYZE"," ")</f>
        <v>#VALUE!</v>
      </c>
      <c r="AF102" s="77"/>
    </row>
    <row r="103" spans="1:32" x14ac:dyDescent="0.35">
      <c r="A103" s="56" t="e">
        <f>Table1[[#This Row],[Item Line Number]]</f>
        <v>#VALUE!</v>
      </c>
      <c r="B103" s="56" t="e">
        <f>Table1[[#This Row],[Item Number]]</f>
        <v>#VALUE!</v>
      </c>
      <c r="C103" s="57" t="e">
        <f>Table1[[#This Row],[Item Description]]</f>
        <v>#VALUE!</v>
      </c>
      <c r="D103" s="56" t="e">
        <f>Table1[[#This Row],[Quantity]]</f>
        <v>#VALUE!</v>
      </c>
      <c r="E103" s="56" t="e">
        <f>Table1[[#This Row],[Units]]</f>
        <v>#VALUE!</v>
      </c>
      <c r="F103" s="58" t="e">
        <f>Table1[[#This Row],[Engineer''s Estimate (EE)]]</f>
        <v>#VALUE!</v>
      </c>
      <c r="G103" s="59" t="e">
        <f>'CMGC Cost Estimate'!$D103*'CMGC Cost Estimate'!$F103</f>
        <v>#VALUE!</v>
      </c>
      <c r="H103" s="60" t="e">
        <f>'CMGC Cost Estimate'!$G103/G$500</f>
        <v>#VALUE!</v>
      </c>
      <c r="I103" s="58" t="e">
        <f>Table1[[#This Row],[Low Bidder 
or CM/GC]]</f>
        <v>#VALUE!</v>
      </c>
      <c r="J103" s="59" t="e">
        <f>'CMGC Cost Estimate'!$I103*'CMGC Cost Estimate'!$D103</f>
        <v>#VALUE!</v>
      </c>
      <c r="K103" s="61" t="e">
        <f>'CMGC Cost Estimate'!$J103/J$500</f>
        <v>#VALUE!</v>
      </c>
      <c r="L103" s="58" t="e">
        <f>TRIMMEAN(Table1[[#This Row],[Low Bidder 
or CM/GC]:[Bidder 23]],2/COUNT(Table1[[#This Row],[Low Bidder 
or CM/GC]:[Bidder 23]]))</f>
        <v>#VALUE!</v>
      </c>
      <c r="M103" s="59" t="e">
        <f>IF('CMGC Cost Estimate'!$D103=0,0,'CMGC Cost Estimate'!$D103*'CMGC Cost Estimate'!$L103)</f>
        <v>#VALUE!</v>
      </c>
      <c r="N103" s="60" t="e">
        <f>'CMGC Cost Estimate'!$M103/M$500</f>
        <v>#VALUE!</v>
      </c>
      <c r="O103" s="80" t="e">
        <f>MIN(Table1[[#This Row],[Low Bidder 
or CM/GC]:[Bidder 23]])*D103</f>
        <v>#VALUE!</v>
      </c>
      <c r="P103" s="66" t="e">
        <f>Table24[[#This Row],[CM/GC
Amount]]</f>
        <v>#VALUE!</v>
      </c>
      <c r="Q103" s="81" t="e">
        <f>MAX(Table1[[#This Row],[Low Bidder 
or CM/GC]:[Bidder 23]])*D103</f>
        <v>#VALUE!</v>
      </c>
      <c r="R103" s="38" t="e">
        <f>('CMGC Cost Estimate'!$J103-'CMGC Cost Estimate'!$G103)/'CMGC Cost Estimate'!$G103</f>
        <v>#VALUE!</v>
      </c>
      <c r="S103" s="39" t="e">
        <f>('CMGC Cost Estimate'!$J103-'CMGC Cost Estimate'!$M103)/'CMGC Cost Estimate'!$M103</f>
        <v>#VALUE!</v>
      </c>
      <c r="T103" s="37" t="e">
        <f>'CMGC Cost Estimate'!$J103-'CMGC Cost Estimate'!$G103</f>
        <v>#VALUE!</v>
      </c>
      <c r="U103" s="29" t="e">
        <f>RANK('CMGC Cost Estimate'!$J103,'CMGC Cost Estimate'!$J$3:$J$499)</f>
        <v>#VALUE!</v>
      </c>
      <c r="V103" s="40" t="e">
        <f>LARGE('CMGC Cost Estimate'!$J$3:$J$499,COUNT(J$3:'CMGC Cost Estimate'!$J103))+IF(ISNUMBER(V102),V102,0)</f>
        <v>#VALUE!</v>
      </c>
      <c r="W103" s="29" t="e">
        <f>IF(V103/J$500&lt;0.8,COUNT(V$3:V103)+1,1)</f>
        <v>#VALUE!</v>
      </c>
      <c r="X103" s="41" t="e">
        <f>IF('CMGC Cost Estimate'!$U103&lt;=MAX('CMGC Cost Estimate'!$W$3:$W$499),"YES","NO")</f>
        <v>#VALUE!</v>
      </c>
      <c r="Y103" s="42" t="e">
        <f>IF(AND('CMGC Cost Estimate'!$X103="YES",OR('CMGC Cost Estimate'!$R103&gt;0.2,'CMGC Cost Estimate'!$R103&lt;-0.2)),"ANALYZE"," ")</f>
        <v>#VALUE!</v>
      </c>
      <c r="Z103" s="73" t="e">
        <f>IF(AND('CMGC Cost Estimate'!$X103="YES",OR('CMGC Cost Estimate'!$S103&gt;0.2,'CMGC Cost Estimate'!$S103&lt;-0.2)),"ANALYZE"," ")</f>
        <v>#VALUE!</v>
      </c>
      <c r="AA103" s="69" t="e">
        <f>RANK('CMGC Cost Estimate'!$G103,'CMGC Cost Estimate'!$G$3:$G$499)</f>
        <v>#VALUE!</v>
      </c>
      <c r="AB103" s="70" t="e">
        <f>LARGE('CMGC Cost Estimate'!$G$3:$G$499,COUNT(G$3:'CMGC Cost Estimate'!$G103))+IF(ISNUMBER(AB102),AB102,0)</f>
        <v>#VALUE!</v>
      </c>
      <c r="AC103" s="71" t="e">
        <f>IF(AB103/G$500&lt;0.8,COUNT(V$3:V103)+1,1)</f>
        <v>#VALUE!</v>
      </c>
      <c r="AD103" s="95" t="e">
        <f>IF('CMGC Cost Estimate'!$AA103&lt;=MAX('CMGC Cost Estimate'!$AC$3:$AC$499),"YES","NO")</f>
        <v>#VALUE!</v>
      </c>
      <c r="AE103" s="96" t="e">
        <f>IF(AND('Standard Cost Estimate'!$AD103="YES",ABS('Standard Cost Estimate'!$R103)&gt;0.2),"ANALYZE"," ")</f>
        <v>#VALUE!</v>
      </c>
      <c r="AF103" s="77"/>
    </row>
    <row r="104" spans="1:32" x14ac:dyDescent="0.35">
      <c r="A104" s="56" t="e">
        <f>Table1[[#This Row],[Item Line Number]]</f>
        <v>#VALUE!</v>
      </c>
      <c r="B104" s="56" t="e">
        <f>Table1[[#This Row],[Item Number]]</f>
        <v>#VALUE!</v>
      </c>
      <c r="C104" s="57" t="e">
        <f>Table1[[#This Row],[Item Description]]</f>
        <v>#VALUE!</v>
      </c>
      <c r="D104" s="56" t="e">
        <f>Table1[[#This Row],[Quantity]]</f>
        <v>#VALUE!</v>
      </c>
      <c r="E104" s="56" t="e">
        <f>Table1[[#This Row],[Units]]</f>
        <v>#VALUE!</v>
      </c>
      <c r="F104" s="58" t="e">
        <f>Table1[[#This Row],[Engineer''s Estimate (EE)]]</f>
        <v>#VALUE!</v>
      </c>
      <c r="G104" s="59" t="e">
        <f>'CMGC Cost Estimate'!$D104*'CMGC Cost Estimate'!$F104</f>
        <v>#VALUE!</v>
      </c>
      <c r="H104" s="60" t="e">
        <f>'CMGC Cost Estimate'!$G104/G$500</f>
        <v>#VALUE!</v>
      </c>
      <c r="I104" s="58" t="e">
        <f>Table1[[#This Row],[Low Bidder 
or CM/GC]]</f>
        <v>#VALUE!</v>
      </c>
      <c r="J104" s="59" t="e">
        <f>'CMGC Cost Estimate'!$I104*'CMGC Cost Estimate'!$D104</f>
        <v>#VALUE!</v>
      </c>
      <c r="K104" s="61" t="e">
        <f>'CMGC Cost Estimate'!$J104/J$500</f>
        <v>#VALUE!</v>
      </c>
      <c r="L104" s="58" t="e">
        <f>TRIMMEAN(Table1[[#This Row],[Low Bidder 
or CM/GC]:[Bidder 23]],2/COUNT(Table1[[#This Row],[Low Bidder 
or CM/GC]:[Bidder 23]]))</f>
        <v>#VALUE!</v>
      </c>
      <c r="M104" s="59" t="e">
        <f>IF('CMGC Cost Estimate'!$D104=0,0,'CMGC Cost Estimate'!$D104*'CMGC Cost Estimate'!$L104)</f>
        <v>#VALUE!</v>
      </c>
      <c r="N104" s="60" t="e">
        <f>'CMGC Cost Estimate'!$M104/M$500</f>
        <v>#VALUE!</v>
      </c>
      <c r="O104" s="80" t="e">
        <f>MIN(Table1[[#This Row],[Low Bidder 
or CM/GC]:[Bidder 23]])*D104</f>
        <v>#VALUE!</v>
      </c>
      <c r="P104" s="66" t="e">
        <f>Table24[[#This Row],[CM/GC
Amount]]</f>
        <v>#VALUE!</v>
      </c>
      <c r="Q104" s="81" t="e">
        <f>MAX(Table1[[#This Row],[Low Bidder 
or CM/GC]:[Bidder 23]])*D104</f>
        <v>#VALUE!</v>
      </c>
      <c r="R104" s="38" t="e">
        <f>('CMGC Cost Estimate'!$J104-'CMGC Cost Estimate'!$G104)/'CMGC Cost Estimate'!$G104</f>
        <v>#VALUE!</v>
      </c>
      <c r="S104" s="39" t="e">
        <f>('CMGC Cost Estimate'!$J104-'CMGC Cost Estimate'!$M104)/'CMGC Cost Estimate'!$M104</f>
        <v>#VALUE!</v>
      </c>
      <c r="T104" s="37" t="e">
        <f>'CMGC Cost Estimate'!$J104-'CMGC Cost Estimate'!$G104</f>
        <v>#VALUE!</v>
      </c>
      <c r="U104" s="29" t="e">
        <f>RANK('CMGC Cost Estimate'!$J104,'CMGC Cost Estimate'!$J$3:$J$499)</f>
        <v>#VALUE!</v>
      </c>
      <c r="V104" s="40" t="e">
        <f>LARGE('CMGC Cost Estimate'!$J$3:$J$499,COUNT(J$3:'CMGC Cost Estimate'!$J104))+IF(ISNUMBER(V103),V103,0)</f>
        <v>#VALUE!</v>
      </c>
      <c r="W104" s="29" t="e">
        <f>IF(V104/J$500&lt;0.8,COUNT(V$3:V104)+1,1)</f>
        <v>#VALUE!</v>
      </c>
      <c r="X104" s="41" t="e">
        <f>IF('CMGC Cost Estimate'!$U104&lt;=MAX('CMGC Cost Estimate'!$W$3:$W$499),"YES","NO")</f>
        <v>#VALUE!</v>
      </c>
      <c r="Y104" s="42" t="e">
        <f>IF(AND('CMGC Cost Estimate'!$X104="YES",OR('CMGC Cost Estimate'!$R104&gt;0.2,'CMGC Cost Estimate'!$R104&lt;-0.2)),"ANALYZE"," ")</f>
        <v>#VALUE!</v>
      </c>
      <c r="Z104" s="73" t="e">
        <f>IF(AND('CMGC Cost Estimate'!$X104="YES",OR('CMGC Cost Estimate'!$S104&gt;0.2,'CMGC Cost Estimate'!$S104&lt;-0.2)),"ANALYZE"," ")</f>
        <v>#VALUE!</v>
      </c>
      <c r="AA104" s="69" t="e">
        <f>RANK('CMGC Cost Estimate'!$G104,'CMGC Cost Estimate'!$G$3:$G$499)</f>
        <v>#VALUE!</v>
      </c>
      <c r="AB104" s="70" t="e">
        <f>LARGE('CMGC Cost Estimate'!$G$3:$G$499,COUNT(G$3:'CMGC Cost Estimate'!$G104))+IF(ISNUMBER(AB103),AB103,0)</f>
        <v>#VALUE!</v>
      </c>
      <c r="AC104" s="71" t="e">
        <f>IF(AB104/G$500&lt;0.8,COUNT(V$3:V104)+1,1)</f>
        <v>#VALUE!</v>
      </c>
      <c r="AD104" s="95" t="e">
        <f>IF('CMGC Cost Estimate'!$AA104&lt;=MAX('CMGC Cost Estimate'!$AC$3:$AC$499),"YES","NO")</f>
        <v>#VALUE!</v>
      </c>
      <c r="AE104" s="96" t="e">
        <f>IF(AND('Standard Cost Estimate'!$AD104="YES",ABS('Standard Cost Estimate'!$R104)&gt;0.2),"ANALYZE"," ")</f>
        <v>#VALUE!</v>
      </c>
      <c r="AF104" s="77"/>
    </row>
    <row r="105" spans="1:32" x14ac:dyDescent="0.35">
      <c r="A105" s="56" t="e">
        <f>Table1[[#This Row],[Item Line Number]]</f>
        <v>#VALUE!</v>
      </c>
      <c r="B105" s="56" t="e">
        <f>Table1[[#This Row],[Item Number]]</f>
        <v>#VALUE!</v>
      </c>
      <c r="C105" s="57" t="e">
        <f>Table1[[#This Row],[Item Description]]</f>
        <v>#VALUE!</v>
      </c>
      <c r="D105" s="56" t="e">
        <f>Table1[[#This Row],[Quantity]]</f>
        <v>#VALUE!</v>
      </c>
      <c r="E105" s="56" t="e">
        <f>Table1[[#This Row],[Units]]</f>
        <v>#VALUE!</v>
      </c>
      <c r="F105" s="58" t="e">
        <f>Table1[[#This Row],[Engineer''s Estimate (EE)]]</f>
        <v>#VALUE!</v>
      </c>
      <c r="G105" s="59" t="e">
        <f>'CMGC Cost Estimate'!$D105*'CMGC Cost Estimate'!$F105</f>
        <v>#VALUE!</v>
      </c>
      <c r="H105" s="60" t="e">
        <f>'CMGC Cost Estimate'!$G105/G$500</f>
        <v>#VALUE!</v>
      </c>
      <c r="I105" s="58" t="e">
        <f>Table1[[#This Row],[Low Bidder 
or CM/GC]]</f>
        <v>#VALUE!</v>
      </c>
      <c r="J105" s="59" t="e">
        <f>'CMGC Cost Estimate'!$I105*'CMGC Cost Estimate'!$D105</f>
        <v>#VALUE!</v>
      </c>
      <c r="K105" s="61" t="e">
        <f>'CMGC Cost Estimate'!$J105/J$500</f>
        <v>#VALUE!</v>
      </c>
      <c r="L105" s="58" t="e">
        <f>TRIMMEAN(Table1[[#This Row],[Low Bidder 
or CM/GC]:[Bidder 23]],2/COUNT(Table1[[#This Row],[Low Bidder 
or CM/GC]:[Bidder 23]]))</f>
        <v>#VALUE!</v>
      </c>
      <c r="M105" s="59" t="e">
        <f>IF('CMGC Cost Estimate'!$D105=0,0,'CMGC Cost Estimate'!$D105*'CMGC Cost Estimate'!$L105)</f>
        <v>#VALUE!</v>
      </c>
      <c r="N105" s="60" t="e">
        <f>'CMGC Cost Estimate'!$M105/M$500</f>
        <v>#VALUE!</v>
      </c>
      <c r="O105" s="80" t="e">
        <f>MIN(Table1[[#This Row],[Low Bidder 
or CM/GC]:[Bidder 23]])*D105</f>
        <v>#VALUE!</v>
      </c>
      <c r="P105" s="66" t="e">
        <f>Table24[[#This Row],[CM/GC
Amount]]</f>
        <v>#VALUE!</v>
      </c>
      <c r="Q105" s="81" t="e">
        <f>MAX(Table1[[#This Row],[Low Bidder 
or CM/GC]:[Bidder 23]])*D105</f>
        <v>#VALUE!</v>
      </c>
      <c r="R105" s="38" t="e">
        <f>('CMGC Cost Estimate'!$J105-'CMGC Cost Estimate'!$G105)/'CMGC Cost Estimate'!$G105</f>
        <v>#VALUE!</v>
      </c>
      <c r="S105" s="39" t="e">
        <f>('CMGC Cost Estimate'!$J105-'CMGC Cost Estimate'!$M105)/'CMGC Cost Estimate'!$M105</f>
        <v>#VALUE!</v>
      </c>
      <c r="T105" s="37" t="e">
        <f>'CMGC Cost Estimate'!$J105-'CMGC Cost Estimate'!$G105</f>
        <v>#VALUE!</v>
      </c>
      <c r="U105" s="29" t="e">
        <f>RANK('CMGC Cost Estimate'!$J105,'CMGC Cost Estimate'!$J$3:$J$499)</f>
        <v>#VALUE!</v>
      </c>
      <c r="V105" s="40" t="e">
        <f>LARGE('CMGC Cost Estimate'!$J$3:$J$499,COUNT(J$3:'CMGC Cost Estimate'!$J105))+IF(ISNUMBER(V104),V104,0)</f>
        <v>#VALUE!</v>
      </c>
      <c r="W105" s="29" t="e">
        <f>IF(V105/J$500&lt;0.8,COUNT(V$3:V105)+1,1)</f>
        <v>#VALUE!</v>
      </c>
      <c r="X105" s="41" t="e">
        <f>IF('CMGC Cost Estimate'!$U105&lt;=MAX('CMGC Cost Estimate'!$W$3:$W$499),"YES","NO")</f>
        <v>#VALUE!</v>
      </c>
      <c r="Y105" s="42" t="e">
        <f>IF(AND('CMGC Cost Estimate'!$X105="YES",OR('CMGC Cost Estimate'!$R105&gt;0.2,'CMGC Cost Estimate'!$R105&lt;-0.2)),"ANALYZE"," ")</f>
        <v>#VALUE!</v>
      </c>
      <c r="Z105" s="73" t="e">
        <f>IF(AND('CMGC Cost Estimate'!$X105="YES",OR('CMGC Cost Estimate'!$S105&gt;0.2,'CMGC Cost Estimate'!$S105&lt;-0.2)),"ANALYZE"," ")</f>
        <v>#VALUE!</v>
      </c>
      <c r="AA105" s="69" t="e">
        <f>RANK('CMGC Cost Estimate'!$G105,'CMGC Cost Estimate'!$G$3:$G$499)</f>
        <v>#VALUE!</v>
      </c>
      <c r="AB105" s="70" t="e">
        <f>LARGE('CMGC Cost Estimate'!$G$3:$G$499,COUNT(G$3:'CMGC Cost Estimate'!$G105))+IF(ISNUMBER(AB104),AB104,0)</f>
        <v>#VALUE!</v>
      </c>
      <c r="AC105" s="71" t="e">
        <f>IF(AB105/G$500&lt;0.8,COUNT(V$3:V105)+1,1)</f>
        <v>#VALUE!</v>
      </c>
      <c r="AD105" s="95" t="e">
        <f>IF('CMGC Cost Estimate'!$AA105&lt;=MAX('CMGC Cost Estimate'!$AC$3:$AC$499),"YES","NO")</f>
        <v>#VALUE!</v>
      </c>
      <c r="AE105" s="96" t="e">
        <f>IF(AND('Standard Cost Estimate'!$AD105="YES",ABS('Standard Cost Estimate'!$R105)&gt;0.2),"ANALYZE"," ")</f>
        <v>#VALUE!</v>
      </c>
      <c r="AF105" s="77"/>
    </row>
    <row r="106" spans="1:32" x14ac:dyDescent="0.35">
      <c r="A106" s="56" t="e">
        <f>Table1[[#This Row],[Item Line Number]]</f>
        <v>#VALUE!</v>
      </c>
      <c r="B106" s="56" t="e">
        <f>Table1[[#This Row],[Item Number]]</f>
        <v>#VALUE!</v>
      </c>
      <c r="C106" s="57" t="e">
        <f>Table1[[#This Row],[Item Description]]</f>
        <v>#VALUE!</v>
      </c>
      <c r="D106" s="56" t="e">
        <f>Table1[[#This Row],[Quantity]]</f>
        <v>#VALUE!</v>
      </c>
      <c r="E106" s="56" t="e">
        <f>Table1[[#This Row],[Units]]</f>
        <v>#VALUE!</v>
      </c>
      <c r="F106" s="58" t="e">
        <f>Table1[[#This Row],[Engineer''s Estimate (EE)]]</f>
        <v>#VALUE!</v>
      </c>
      <c r="G106" s="59" t="e">
        <f>'CMGC Cost Estimate'!$D106*'CMGC Cost Estimate'!$F106</f>
        <v>#VALUE!</v>
      </c>
      <c r="H106" s="60" t="e">
        <f>'CMGC Cost Estimate'!$G106/G$500</f>
        <v>#VALUE!</v>
      </c>
      <c r="I106" s="58" t="e">
        <f>Table1[[#This Row],[Low Bidder 
or CM/GC]]</f>
        <v>#VALUE!</v>
      </c>
      <c r="J106" s="59" t="e">
        <f>'CMGC Cost Estimate'!$I106*'CMGC Cost Estimate'!$D106</f>
        <v>#VALUE!</v>
      </c>
      <c r="K106" s="61" t="e">
        <f>'CMGC Cost Estimate'!$J106/J$500</f>
        <v>#VALUE!</v>
      </c>
      <c r="L106" s="58" t="e">
        <f>TRIMMEAN(Table1[[#This Row],[Low Bidder 
or CM/GC]:[Bidder 23]],2/COUNT(Table1[[#This Row],[Low Bidder 
or CM/GC]:[Bidder 23]]))</f>
        <v>#VALUE!</v>
      </c>
      <c r="M106" s="59" t="e">
        <f>IF('CMGC Cost Estimate'!$D106=0,0,'CMGC Cost Estimate'!$D106*'CMGC Cost Estimate'!$L106)</f>
        <v>#VALUE!</v>
      </c>
      <c r="N106" s="60" t="e">
        <f>'CMGC Cost Estimate'!$M106/M$500</f>
        <v>#VALUE!</v>
      </c>
      <c r="O106" s="80" t="e">
        <f>MIN(Table1[[#This Row],[Low Bidder 
or CM/GC]:[Bidder 23]])*D106</f>
        <v>#VALUE!</v>
      </c>
      <c r="P106" s="66" t="e">
        <f>Table24[[#This Row],[CM/GC
Amount]]</f>
        <v>#VALUE!</v>
      </c>
      <c r="Q106" s="81" t="e">
        <f>MAX(Table1[[#This Row],[Low Bidder 
or CM/GC]:[Bidder 23]])*D106</f>
        <v>#VALUE!</v>
      </c>
      <c r="R106" s="38" t="e">
        <f>('CMGC Cost Estimate'!$J106-'CMGC Cost Estimate'!$G106)/'CMGC Cost Estimate'!$G106</f>
        <v>#VALUE!</v>
      </c>
      <c r="S106" s="39" t="e">
        <f>('CMGC Cost Estimate'!$J106-'CMGC Cost Estimate'!$M106)/'CMGC Cost Estimate'!$M106</f>
        <v>#VALUE!</v>
      </c>
      <c r="T106" s="37" t="e">
        <f>'CMGC Cost Estimate'!$J106-'CMGC Cost Estimate'!$G106</f>
        <v>#VALUE!</v>
      </c>
      <c r="U106" s="29" t="e">
        <f>RANK('CMGC Cost Estimate'!$J106,'CMGC Cost Estimate'!$J$3:$J$499)</f>
        <v>#VALUE!</v>
      </c>
      <c r="V106" s="40" t="e">
        <f>LARGE('CMGC Cost Estimate'!$J$3:$J$499,COUNT(J$3:'CMGC Cost Estimate'!$J106))+IF(ISNUMBER(V105),V105,0)</f>
        <v>#VALUE!</v>
      </c>
      <c r="W106" s="29" t="e">
        <f>IF(V106/J$500&lt;0.8,COUNT(V$3:V106)+1,1)</f>
        <v>#VALUE!</v>
      </c>
      <c r="X106" s="41" t="e">
        <f>IF('CMGC Cost Estimate'!$U106&lt;=MAX('CMGC Cost Estimate'!$W$3:$W$499),"YES","NO")</f>
        <v>#VALUE!</v>
      </c>
      <c r="Y106" s="42" t="e">
        <f>IF(AND('CMGC Cost Estimate'!$X106="YES",OR('CMGC Cost Estimate'!$R106&gt;0.2,'CMGC Cost Estimate'!$R106&lt;-0.2)),"ANALYZE"," ")</f>
        <v>#VALUE!</v>
      </c>
      <c r="Z106" s="73" t="e">
        <f>IF(AND('CMGC Cost Estimate'!$X106="YES",OR('CMGC Cost Estimate'!$S106&gt;0.2,'CMGC Cost Estimate'!$S106&lt;-0.2)),"ANALYZE"," ")</f>
        <v>#VALUE!</v>
      </c>
      <c r="AA106" s="69" t="e">
        <f>RANK('CMGC Cost Estimate'!$G106,'CMGC Cost Estimate'!$G$3:$G$499)</f>
        <v>#VALUE!</v>
      </c>
      <c r="AB106" s="70" t="e">
        <f>LARGE('CMGC Cost Estimate'!$G$3:$G$499,COUNT(G$3:'CMGC Cost Estimate'!$G106))+IF(ISNUMBER(AB105),AB105,0)</f>
        <v>#VALUE!</v>
      </c>
      <c r="AC106" s="71" t="e">
        <f>IF(AB106/G$500&lt;0.8,COUNT(V$3:V106)+1,1)</f>
        <v>#VALUE!</v>
      </c>
      <c r="AD106" s="95" t="e">
        <f>IF('CMGC Cost Estimate'!$AA106&lt;=MAX('CMGC Cost Estimate'!$AC$3:$AC$499),"YES","NO")</f>
        <v>#VALUE!</v>
      </c>
      <c r="AE106" s="96" t="e">
        <f>IF(AND('Standard Cost Estimate'!$AD106="YES",ABS('Standard Cost Estimate'!$R106)&gt;0.2),"ANALYZE"," ")</f>
        <v>#VALUE!</v>
      </c>
      <c r="AF106" s="77"/>
    </row>
    <row r="107" spans="1:32" x14ac:dyDescent="0.35">
      <c r="A107" s="56" t="e">
        <f>Table1[[#This Row],[Item Line Number]]</f>
        <v>#VALUE!</v>
      </c>
      <c r="B107" s="56" t="e">
        <f>Table1[[#This Row],[Item Number]]</f>
        <v>#VALUE!</v>
      </c>
      <c r="C107" s="57" t="e">
        <f>Table1[[#This Row],[Item Description]]</f>
        <v>#VALUE!</v>
      </c>
      <c r="D107" s="56" t="e">
        <f>Table1[[#This Row],[Quantity]]</f>
        <v>#VALUE!</v>
      </c>
      <c r="E107" s="56" t="e">
        <f>Table1[[#This Row],[Units]]</f>
        <v>#VALUE!</v>
      </c>
      <c r="F107" s="58" t="e">
        <f>Table1[[#This Row],[Engineer''s Estimate (EE)]]</f>
        <v>#VALUE!</v>
      </c>
      <c r="G107" s="59" t="e">
        <f>'CMGC Cost Estimate'!$D107*'CMGC Cost Estimate'!$F107</f>
        <v>#VALUE!</v>
      </c>
      <c r="H107" s="60" t="e">
        <f>'CMGC Cost Estimate'!$G107/G$500</f>
        <v>#VALUE!</v>
      </c>
      <c r="I107" s="58" t="e">
        <f>Table1[[#This Row],[Low Bidder 
or CM/GC]]</f>
        <v>#VALUE!</v>
      </c>
      <c r="J107" s="59" t="e">
        <f>'CMGC Cost Estimate'!$I107*'CMGC Cost Estimate'!$D107</f>
        <v>#VALUE!</v>
      </c>
      <c r="K107" s="61" t="e">
        <f>'CMGC Cost Estimate'!$J107/J$500</f>
        <v>#VALUE!</v>
      </c>
      <c r="L107" s="58" t="e">
        <f>TRIMMEAN(Table1[[#This Row],[Low Bidder 
or CM/GC]:[Bidder 23]],2/COUNT(Table1[[#This Row],[Low Bidder 
or CM/GC]:[Bidder 23]]))</f>
        <v>#VALUE!</v>
      </c>
      <c r="M107" s="59" t="e">
        <f>IF('CMGC Cost Estimate'!$D107=0,0,'CMGC Cost Estimate'!$D107*'CMGC Cost Estimate'!$L107)</f>
        <v>#VALUE!</v>
      </c>
      <c r="N107" s="60" t="e">
        <f>'CMGC Cost Estimate'!$M107/M$500</f>
        <v>#VALUE!</v>
      </c>
      <c r="O107" s="80" t="e">
        <f>MIN(Table1[[#This Row],[Low Bidder 
or CM/GC]:[Bidder 23]])*D107</f>
        <v>#VALUE!</v>
      </c>
      <c r="P107" s="66" t="e">
        <f>Table24[[#This Row],[CM/GC
Amount]]</f>
        <v>#VALUE!</v>
      </c>
      <c r="Q107" s="81" t="e">
        <f>MAX(Table1[[#This Row],[Low Bidder 
or CM/GC]:[Bidder 23]])*D107</f>
        <v>#VALUE!</v>
      </c>
      <c r="R107" s="38" t="e">
        <f>('CMGC Cost Estimate'!$J107-'CMGC Cost Estimate'!$G107)/'CMGC Cost Estimate'!$G107</f>
        <v>#VALUE!</v>
      </c>
      <c r="S107" s="39" t="e">
        <f>('CMGC Cost Estimate'!$J107-'CMGC Cost Estimate'!$M107)/'CMGC Cost Estimate'!$M107</f>
        <v>#VALUE!</v>
      </c>
      <c r="T107" s="37" t="e">
        <f>'CMGC Cost Estimate'!$J107-'CMGC Cost Estimate'!$G107</f>
        <v>#VALUE!</v>
      </c>
      <c r="U107" s="29" t="e">
        <f>RANK('CMGC Cost Estimate'!$J107,'CMGC Cost Estimate'!$J$3:$J$499)</f>
        <v>#VALUE!</v>
      </c>
      <c r="V107" s="40" t="e">
        <f>LARGE('CMGC Cost Estimate'!$J$3:$J$499,COUNT(J$3:'CMGC Cost Estimate'!$J107))+IF(ISNUMBER(V106),V106,0)</f>
        <v>#VALUE!</v>
      </c>
      <c r="W107" s="29" t="e">
        <f>IF(V107/J$500&lt;0.8,COUNT(V$3:V107)+1,1)</f>
        <v>#VALUE!</v>
      </c>
      <c r="X107" s="41" t="e">
        <f>IF('CMGC Cost Estimate'!$U107&lt;=MAX('CMGC Cost Estimate'!$W$3:$W$499),"YES","NO")</f>
        <v>#VALUE!</v>
      </c>
      <c r="Y107" s="42" t="e">
        <f>IF(AND('CMGC Cost Estimate'!$X107="YES",OR('CMGC Cost Estimate'!$R107&gt;0.2,'CMGC Cost Estimate'!$R107&lt;-0.2)),"ANALYZE"," ")</f>
        <v>#VALUE!</v>
      </c>
      <c r="Z107" s="73" t="e">
        <f>IF(AND('CMGC Cost Estimate'!$X107="YES",OR('CMGC Cost Estimate'!$S107&gt;0.2,'CMGC Cost Estimate'!$S107&lt;-0.2)),"ANALYZE"," ")</f>
        <v>#VALUE!</v>
      </c>
      <c r="AA107" s="69" t="e">
        <f>RANK('CMGC Cost Estimate'!$G107,'CMGC Cost Estimate'!$G$3:$G$499)</f>
        <v>#VALUE!</v>
      </c>
      <c r="AB107" s="70" t="e">
        <f>LARGE('CMGC Cost Estimate'!$G$3:$G$499,COUNT(G$3:'CMGC Cost Estimate'!$G107))+IF(ISNUMBER(AB106),AB106,0)</f>
        <v>#VALUE!</v>
      </c>
      <c r="AC107" s="71" t="e">
        <f>IF(AB107/G$500&lt;0.8,COUNT(V$3:V107)+1,1)</f>
        <v>#VALUE!</v>
      </c>
      <c r="AD107" s="95" t="e">
        <f>IF('CMGC Cost Estimate'!$AA107&lt;=MAX('CMGC Cost Estimate'!$AC$3:$AC$499),"YES","NO")</f>
        <v>#VALUE!</v>
      </c>
      <c r="AE107" s="96" t="e">
        <f>IF(AND('Standard Cost Estimate'!$AD107="YES",ABS('Standard Cost Estimate'!$R107)&gt;0.2),"ANALYZE"," ")</f>
        <v>#VALUE!</v>
      </c>
      <c r="AF107" s="77"/>
    </row>
    <row r="108" spans="1:32" x14ac:dyDescent="0.35">
      <c r="A108" s="56" t="e">
        <f>Table1[[#This Row],[Item Line Number]]</f>
        <v>#VALUE!</v>
      </c>
      <c r="B108" s="56" t="e">
        <f>Table1[[#This Row],[Item Number]]</f>
        <v>#VALUE!</v>
      </c>
      <c r="C108" s="57" t="e">
        <f>Table1[[#This Row],[Item Description]]</f>
        <v>#VALUE!</v>
      </c>
      <c r="D108" s="56" t="e">
        <f>Table1[[#This Row],[Quantity]]</f>
        <v>#VALUE!</v>
      </c>
      <c r="E108" s="56" t="e">
        <f>Table1[[#This Row],[Units]]</f>
        <v>#VALUE!</v>
      </c>
      <c r="F108" s="58" t="e">
        <f>Table1[[#This Row],[Engineer''s Estimate (EE)]]</f>
        <v>#VALUE!</v>
      </c>
      <c r="G108" s="59" t="e">
        <f>'CMGC Cost Estimate'!$D108*'CMGC Cost Estimate'!$F108</f>
        <v>#VALUE!</v>
      </c>
      <c r="H108" s="60" t="e">
        <f>'CMGC Cost Estimate'!$G108/G$500</f>
        <v>#VALUE!</v>
      </c>
      <c r="I108" s="58" t="e">
        <f>Table1[[#This Row],[Low Bidder 
or CM/GC]]</f>
        <v>#VALUE!</v>
      </c>
      <c r="J108" s="59" t="e">
        <f>'CMGC Cost Estimate'!$I108*'CMGC Cost Estimate'!$D108</f>
        <v>#VALUE!</v>
      </c>
      <c r="K108" s="61" t="e">
        <f>'CMGC Cost Estimate'!$J108/J$500</f>
        <v>#VALUE!</v>
      </c>
      <c r="L108" s="58" t="e">
        <f>TRIMMEAN(Table1[[#This Row],[Low Bidder 
or CM/GC]:[Bidder 23]],2/COUNT(Table1[[#This Row],[Low Bidder 
or CM/GC]:[Bidder 23]]))</f>
        <v>#VALUE!</v>
      </c>
      <c r="M108" s="59" t="e">
        <f>IF('CMGC Cost Estimate'!$D108=0,0,'CMGC Cost Estimate'!$D108*'CMGC Cost Estimate'!$L108)</f>
        <v>#VALUE!</v>
      </c>
      <c r="N108" s="60" t="e">
        <f>'CMGC Cost Estimate'!$M108/M$500</f>
        <v>#VALUE!</v>
      </c>
      <c r="O108" s="80" t="e">
        <f>MIN(Table1[[#This Row],[Low Bidder 
or CM/GC]:[Bidder 23]])*D108</f>
        <v>#VALUE!</v>
      </c>
      <c r="P108" s="66" t="e">
        <f>Table24[[#This Row],[CM/GC
Amount]]</f>
        <v>#VALUE!</v>
      </c>
      <c r="Q108" s="81" t="e">
        <f>MAX(Table1[[#This Row],[Low Bidder 
or CM/GC]:[Bidder 23]])*D108</f>
        <v>#VALUE!</v>
      </c>
      <c r="R108" s="38" t="e">
        <f>('CMGC Cost Estimate'!$J108-'CMGC Cost Estimate'!$G108)/'CMGC Cost Estimate'!$G108</f>
        <v>#VALUE!</v>
      </c>
      <c r="S108" s="39" t="e">
        <f>('CMGC Cost Estimate'!$J108-'CMGC Cost Estimate'!$M108)/'CMGC Cost Estimate'!$M108</f>
        <v>#VALUE!</v>
      </c>
      <c r="T108" s="37" t="e">
        <f>'CMGC Cost Estimate'!$J108-'CMGC Cost Estimate'!$G108</f>
        <v>#VALUE!</v>
      </c>
      <c r="U108" s="29" t="e">
        <f>RANK('CMGC Cost Estimate'!$J108,'CMGC Cost Estimate'!$J$3:$J$499)</f>
        <v>#VALUE!</v>
      </c>
      <c r="V108" s="40" t="e">
        <f>LARGE('CMGC Cost Estimate'!$J$3:$J$499,COUNT(J$3:'CMGC Cost Estimate'!$J108))+IF(ISNUMBER(V107),V107,0)</f>
        <v>#VALUE!</v>
      </c>
      <c r="W108" s="29" t="e">
        <f>IF(V108/J$500&lt;0.8,COUNT(V$3:V108)+1,1)</f>
        <v>#VALUE!</v>
      </c>
      <c r="X108" s="41" t="e">
        <f>IF('CMGC Cost Estimate'!$U108&lt;=MAX('CMGC Cost Estimate'!$W$3:$W$499),"YES","NO")</f>
        <v>#VALUE!</v>
      </c>
      <c r="Y108" s="42" t="e">
        <f>IF(AND('CMGC Cost Estimate'!$X108="YES",OR('CMGC Cost Estimate'!$R108&gt;0.2,'CMGC Cost Estimate'!$R108&lt;-0.2)),"ANALYZE"," ")</f>
        <v>#VALUE!</v>
      </c>
      <c r="Z108" s="73" t="e">
        <f>IF(AND('CMGC Cost Estimate'!$X108="YES",OR('CMGC Cost Estimate'!$S108&gt;0.2,'CMGC Cost Estimate'!$S108&lt;-0.2)),"ANALYZE"," ")</f>
        <v>#VALUE!</v>
      </c>
      <c r="AA108" s="69" t="e">
        <f>RANK('CMGC Cost Estimate'!$G108,'CMGC Cost Estimate'!$G$3:$G$499)</f>
        <v>#VALUE!</v>
      </c>
      <c r="AB108" s="70" t="e">
        <f>LARGE('CMGC Cost Estimate'!$G$3:$G$499,COUNT(G$3:'CMGC Cost Estimate'!$G108))+IF(ISNUMBER(AB107),AB107,0)</f>
        <v>#VALUE!</v>
      </c>
      <c r="AC108" s="71" t="e">
        <f>IF(AB108/G$500&lt;0.8,COUNT(V$3:V108)+1,1)</f>
        <v>#VALUE!</v>
      </c>
      <c r="AD108" s="95" t="e">
        <f>IF('CMGC Cost Estimate'!$AA108&lt;=MAX('CMGC Cost Estimate'!$AC$3:$AC$499),"YES","NO")</f>
        <v>#VALUE!</v>
      </c>
      <c r="AE108" s="96" t="e">
        <f>IF(AND('Standard Cost Estimate'!$AD108="YES",ABS('Standard Cost Estimate'!$R108)&gt;0.2),"ANALYZE"," ")</f>
        <v>#VALUE!</v>
      </c>
      <c r="AF108" s="77"/>
    </row>
    <row r="109" spans="1:32" x14ac:dyDescent="0.35">
      <c r="A109" s="56" t="e">
        <f>Table1[[#This Row],[Item Line Number]]</f>
        <v>#VALUE!</v>
      </c>
      <c r="B109" s="56" t="e">
        <f>Table1[[#This Row],[Item Number]]</f>
        <v>#VALUE!</v>
      </c>
      <c r="C109" s="57" t="e">
        <f>Table1[[#This Row],[Item Description]]</f>
        <v>#VALUE!</v>
      </c>
      <c r="D109" s="56" t="e">
        <f>Table1[[#This Row],[Quantity]]</f>
        <v>#VALUE!</v>
      </c>
      <c r="E109" s="56" t="e">
        <f>Table1[[#This Row],[Units]]</f>
        <v>#VALUE!</v>
      </c>
      <c r="F109" s="58" t="e">
        <f>Table1[[#This Row],[Engineer''s Estimate (EE)]]</f>
        <v>#VALUE!</v>
      </c>
      <c r="G109" s="59" t="e">
        <f>'CMGC Cost Estimate'!$D109*'CMGC Cost Estimate'!$F109</f>
        <v>#VALUE!</v>
      </c>
      <c r="H109" s="60" t="e">
        <f>'CMGC Cost Estimate'!$G109/G$500</f>
        <v>#VALUE!</v>
      </c>
      <c r="I109" s="58" t="e">
        <f>Table1[[#This Row],[Low Bidder 
or CM/GC]]</f>
        <v>#VALUE!</v>
      </c>
      <c r="J109" s="59" t="e">
        <f>'CMGC Cost Estimate'!$I109*'CMGC Cost Estimate'!$D109</f>
        <v>#VALUE!</v>
      </c>
      <c r="K109" s="61" t="e">
        <f>'CMGC Cost Estimate'!$J109/J$500</f>
        <v>#VALUE!</v>
      </c>
      <c r="L109" s="58" t="e">
        <f>TRIMMEAN(Table1[[#This Row],[Low Bidder 
or CM/GC]:[Bidder 23]],2/COUNT(Table1[[#This Row],[Low Bidder 
or CM/GC]:[Bidder 23]]))</f>
        <v>#VALUE!</v>
      </c>
      <c r="M109" s="59" t="e">
        <f>IF('CMGC Cost Estimate'!$D109=0,0,'CMGC Cost Estimate'!$D109*'CMGC Cost Estimate'!$L109)</f>
        <v>#VALUE!</v>
      </c>
      <c r="N109" s="60" t="e">
        <f>'CMGC Cost Estimate'!$M109/M$500</f>
        <v>#VALUE!</v>
      </c>
      <c r="O109" s="80" t="e">
        <f>MIN(Table1[[#This Row],[Low Bidder 
or CM/GC]:[Bidder 23]])*D109</f>
        <v>#VALUE!</v>
      </c>
      <c r="P109" s="66" t="e">
        <f>Table24[[#This Row],[CM/GC
Amount]]</f>
        <v>#VALUE!</v>
      </c>
      <c r="Q109" s="81" t="e">
        <f>MAX(Table1[[#This Row],[Low Bidder 
or CM/GC]:[Bidder 23]])*D109</f>
        <v>#VALUE!</v>
      </c>
      <c r="R109" s="38" t="e">
        <f>('CMGC Cost Estimate'!$J109-'CMGC Cost Estimate'!$G109)/'CMGC Cost Estimate'!$G109</f>
        <v>#VALUE!</v>
      </c>
      <c r="S109" s="39" t="e">
        <f>('CMGC Cost Estimate'!$J109-'CMGC Cost Estimate'!$M109)/'CMGC Cost Estimate'!$M109</f>
        <v>#VALUE!</v>
      </c>
      <c r="T109" s="37" t="e">
        <f>'CMGC Cost Estimate'!$J109-'CMGC Cost Estimate'!$G109</f>
        <v>#VALUE!</v>
      </c>
      <c r="U109" s="29" t="e">
        <f>RANK('CMGC Cost Estimate'!$J109,'CMGC Cost Estimate'!$J$3:$J$499)</f>
        <v>#VALUE!</v>
      </c>
      <c r="V109" s="40" t="e">
        <f>LARGE('CMGC Cost Estimate'!$J$3:$J$499,COUNT(J$3:'CMGC Cost Estimate'!$J109))+IF(ISNUMBER(V108),V108,0)</f>
        <v>#VALUE!</v>
      </c>
      <c r="W109" s="29" t="e">
        <f>IF(V109/J$500&lt;0.8,COUNT(V$3:V109)+1,1)</f>
        <v>#VALUE!</v>
      </c>
      <c r="X109" s="41" t="e">
        <f>IF('CMGC Cost Estimate'!$U109&lt;=MAX('CMGC Cost Estimate'!$W$3:$W$499),"YES","NO")</f>
        <v>#VALUE!</v>
      </c>
      <c r="Y109" s="42" t="e">
        <f>IF(AND('CMGC Cost Estimate'!$X109="YES",OR('CMGC Cost Estimate'!$R109&gt;0.2,'CMGC Cost Estimate'!$R109&lt;-0.2)),"ANALYZE"," ")</f>
        <v>#VALUE!</v>
      </c>
      <c r="Z109" s="73" t="e">
        <f>IF(AND('CMGC Cost Estimate'!$X109="YES",OR('CMGC Cost Estimate'!$S109&gt;0.2,'CMGC Cost Estimate'!$S109&lt;-0.2)),"ANALYZE"," ")</f>
        <v>#VALUE!</v>
      </c>
      <c r="AA109" s="69" t="e">
        <f>RANK('CMGC Cost Estimate'!$G109,'CMGC Cost Estimate'!$G$3:$G$499)</f>
        <v>#VALUE!</v>
      </c>
      <c r="AB109" s="70" t="e">
        <f>LARGE('CMGC Cost Estimate'!$G$3:$G$499,COUNT(G$3:'CMGC Cost Estimate'!$G109))+IF(ISNUMBER(AB108),AB108,0)</f>
        <v>#VALUE!</v>
      </c>
      <c r="AC109" s="71" t="e">
        <f>IF(AB109/G$500&lt;0.8,COUNT(V$3:V109)+1,1)</f>
        <v>#VALUE!</v>
      </c>
      <c r="AD109" s="95" t="e">
        <f>IF('CMGC Cost Estimate'!$AA109&lt;=MAX('CMGC Cost Estimate'!$AC$3:$AC$499),"YES","NO")</f>
        <v>#VALUE!</v>
      </c>
      <c r="AE109" s="96" t="e">
        <f>IF(AND('Standard Cost Estimate'!$AD109="YES",ABS('Standard Cost Estimate'!$R109)&gt;0.2),"ANALYZE"," ")</f>
        <v>#VALUE!</v>
      </c>
      <c r="AF109" s="77"/>
    </row>
    <row r="110" spans="1:32" x14ac:dyDescent="0.35">
      <c r="A110" s="56" t="e">
        <f>Table1[[#This Row],[Item Line Number]]</f>
        <v>#VALUE!</v>
      </c>
      <c r="B110" s="56" t="e">
        <f>Table1[[#This Row],[Item Number]]</f>
        <v>#VALUE!</v>
      </c>
      <c r="C110" s="57" t="e">
        <f>Table1[[#This Row],[Item Description]]</f>
        <v>#VALUE!</v>
      </c>
      <c r="D110" s="56" t="e">
        <f>Table1[[#This Row],[Quantity]]</f>
        <v>#VALUE!</v>
      </c>
      <c r="E110" s="56" t="e">
        <f>Table1[[#This Row],[Units]]</f>
        <v>#VALUE!</v>
      </c>
      <c r="F110" s="58" t="e">
        <f>Table1[[#This Row],[Engineer''s Estimate (EE)]]</f>
        <v>#VALUE!</v>
      </c>
      <c r="G110" s="59" t="e">
        <f>'CMGC Cost Estimate'!$D110*'CMGC Cost Estimate'!$F110</f>
        <v>#VALUE!</v>
      </c>
      <c r="H110" s="60" t="e">
        <f>'CMGC Cost Estimate'!$G110/G$500</f>
        <v>#VALUE!</v>
      </c>
      <c r="I110" s="58" t="e">
        <f>Table1[[#This Row],[Low Bidder 
or CM/GC]]</f>
        <v>#VALUE!</v>
      </c>
      <c r="J110" s="59" t="e">
        <f>'CMGC Cost Estimate'!$I110*'CMGC Cost Estimate'!$D110</f>
        <v>#VALUE!</v>
      </c>
      <c r="K110" s="61" t="e">
        <f>'CMGC Cost Estimate'!$J110/J$500</f>
        <v>#VALUE!</v>
      </c>
      <c r="L110" s="58" t="e">
        <f>TRIMMEAN(Table1[[#This Row],[Low Bidder 
or CM/GC]:[Bidder 23]],2/COUNT(Table1[[#This Row],[Low Bidder 
or CM/GC]:[Bidder 23]]))</f>
        <v>#VALUE!</v>
      </c>
      <c r="M110" s="59" t="e">
        <f>IF('CMGC Cost Estimate'!$D110=0,0,'CMGC Cost Estimate'!$D110*'CMGC Cost Estimate'!$L110)</f>
        <v>#VALUE!</v>
      </c>
      <c r="N110" s="60" t="e">
        <f>'CMGC Cost Estimate'!$M110/M$500</f>
        <v>#VALUE!</v>
      </c>
      <c r="O110" s="80" t="e">
        <f>MIN(Table1[[#This Row],[Low Bidder 
or CM/GC]:[Bidder 23]])*D110</f>
        <v>#VALUE!</v>
      </c>
      <c r="P110" s="66" t="e">
        <f>Table24[[#This Row],[CM/GC
Amount]]</f>
        <v>#VALUE!</v>
      </c>
      <c r="Q110" s="81" t="e">
        <f>MAX(Table1[[#This Row],[Low Bidder 
or CM/GC]:[Bidder 23]])*D110</f>
        <v>#VALUE!</v>
      </c>
      <c r="R110" s="38" t="e">
        <f>('CMGC Cost Estimate'!$J110-'CMGC Cost Estimate'!$G110)/'CMGC Cost Estimate'!$G110</f>
        <v>#VALUE!</v>
      </c>
      <c r="S110" s="39" t="e">
        <f>('CMGC Cost Estimate'!$J110-'CMGC Cost Estimate'!$M110)/'CMGC Cost Estimate'!$M110</f>
        <v>#VALUE!</v>
      </c>
      <c r="T110" s="37" t="e">
        <f>'CMGC Cost Estimate'!$J110-'CMGC Cost Estimate'!$G110</f>
        <v>#VALUE!</v>
      </c>
      <c r="U110" s="29" t="e">
        <f>RANK('CMGC Cost Estimate'!$J110,'CMGC Cost Estimate'!$J$3:$J$499)</f>
        <v>#VALUE!</v>
      </c>
      <c r="V110" s="40" t="e">
        <f>LARGE('CMGC Cost Estimate'!$J$3:$J$499,COUNT(J$3:'CMGC Cost Estimate'!$J110))+IF(ISNUMBER(V109),V109,0)</f>
        <v>#VALUE!</v>
      </c>
      <c r="W110" s="29" t="e">
        <f>IF(V110/J$500&lt;0.8,COUNT(V$3:V110)+1,1)</f>
        <v>#VALUE!</v>
      </c>
      <c r="X110" s="41" t="e">
        <f>IF('CMGC Cost Estimate'!$U110&lt;=MAX('CMGC Cost Estimate'!$W$3:$W$499),"YES","NO")</f>
        <v>#VALUE!</v>
      </c>
      <c r="Y110" s="42" t="e">
        <f>IF(AND('CMGC Cost Estimate'!$X110="YES",OR('CMGC Cost Estimate'!$R110&gt;0.2,'CMGC Cost Estimate'!$R110&lt;-0.2)),"ANALYZE"," ")</f>
        <v>#VALUE!</v>
      </c>
      <c r="Z110" s="73" t="e">
        <f>IF(AND('CMGC Cost Estimate'!$X110="YES",OR('CMGC Cost Estimate'!$S110&gt;0.2,'CMGC Cost Estimate'!$S110&lt;-0.2)),"ANALYZE"," ")</f>
        <v>#VALUE!</v>
      </c>
      <c r="AA110" s="69" t="e">
        <f>RANK('CMGC Cost Estimate'!$G110,'CMGC Cost Estimate'!$G$3:$G$499)</f>
        <v>#VALUE!</v>
      </c>
      <c r="AB110" s="70" t="e">
        <f>LARGE('CMGC Cost Estimate'!$G$3:$G$499,COUNT(G$3:'CMGC Cost Estimate'!$G110))+IF(ISNUMBER(AB109),AB109,0)</f>
        <v>#VALUE!</v>
      </c>
      <c r="AC110" s="71" t="e">
        <f>IF(AB110/G$500&lt;0.8,COUNT(V$3:V110)+1,1)</f>
        <v>#VALUE!</v>
      </c>
      <c r="AD110" s="95" t="e">
        <f>IF('CMGC Cost Estimate'!$AA110&lt;=MAX('CMGC Cost Estimate'!$AC$3:$AC$499),"YES","NO")</f>
        <v>#VALUE!</v>
      </c>
      <c r="AE110" s="96" t="e">
        <f>IF(AND('Standard Cost Estimate'!$AD110="YES",ABS('Standard Cost Estimate'!$R110)&gt;0.2),"ANALYZE"," ")</f>
        <v>#VALUE!</v>
      </c>
      <c r="AF110" s="77"/>
    </row>
    <row r="111" spans="1:32" x14ac:dyDescent="0.35">
      <c r="A111" s="56" t="e">
        <f>Table1[[#This Row],[Item Line Number]]</f>
        <v>#VALUE!</v>
      </c>
      <c r="B111" s="56" t="e">
        <f>Table1[[#This Row],[Item Number]]</f>
        <v>#VALUE!</v>
      </c>
      <c r="C111" s="57" t="e">
        <f>Table1[[#This Row],[Item Description]]</f>
        <v>#VALUE!</v>
      </c>
      <c r="D111" s="56" t="e">
        <f>Table1[[#This Row],[Quantity]]</f>
        <v>#VALUE!</v>
      </c>
      <c r="E111" s="56" t="e">
        <f>Table1[[#This Row],[Units]]</f>
        <v>#VALUE!</v>
      </c>
      <c r="F111" s="58" t="e">
        <f>Table1[[#This Row],[Engineer''s Estimate (EE)]]</f>
        <v>#VALUE!</v>
      </c>
      <c r="G111" s="59" t="e">
        <f>'CMGC Cost Estimate'!$D111*'CMGC Cost Estimate'!$F111</f>
        <v>#VALUE!</v>
      </c>
      <c r="H111" s="60" t="e">
        <f>'CMGC Cost Estimate'!$G111/G$500</f>
        <v>#VALUE!</v>
      </c>
      <c r="I111" s="58" t="e">
        <f>Table1[[#This Row],[Low Bidder 
or CM/GC]]</f>
        <v>#VALUE!</v>
      </c>
      <c r="J111" s="59" t="e">
        <f>'CMGC Cost Estimate'!$I111*'CMGC Cost Estimate'!$D111</f>
        <v>#VALUE!</v>
      </c>
      <c r="K111" s="61" t="e">
        <f>'CMGC Cost Estimate'!$J111/J$500</f>
        <v>#VALUE!</v>
      </c>
      <c r="L111" s="58" t="e">
        <f>TRIMMEAN(Table1[[#This Row],[Low Bidder 
or CM/GC]:[Bidder 23]],2/COUNT(Table1[[#This Row],[Low Bidder 
or CM/GC]:[Bidder 23]]))</f>
        <v>#VALUE!</v>
      </c>
      <c r="M111" s="59" t="e">
        <f>IF('CMGC Cost Estimate'!$D111=0,0,'CMGC Cost Estimate'!$D111*'CMGC Cost Estimate'!$L111)</f>
        <v>#VALUE!</v>
      </c>
      <c r="N111" s="60" t="e">
        <f>'CMGC Cost Estimate'!$M111/M$500</f>
        <v>#VALUE!</v>
      </c>
      <c r="O111" s="80" t="e">
        <f>MIN(Table1[[#This Row],[Low Bidder 
or CM/GC]:[Bidder 23]])*D111</f>
        <v>#VALUE!</v>
      </c>
      <c r="P111" s="66" t="e">
        <f>Table24[[#This Row],[CM/GC
Amount]]</f>
        <v>#VALUE!</v>
      </c>
      <c r="Q111" s="81" t="e">
        <f>MAX(Table1[[#This Row],[Low Bidder 
or CM/GC]:[Bidder 23]])*D111</f>
        <v>#VALUE!</v>
      </c>
      <c r="R111" s="38" t="e">
        <f>('CMGC Cost Estimate'!$J111-'CMGC Cost Estimate'!$G111)/'CMGC Cost Estimate'!$G111</f>
        <v>#VALUE!</v>
      </c>
      <c r="S111" s="39" t="e">
        <f>('CMGC Cost Estimate'!$J111-'CMGC Cost Estimate'!$M111)/'CMGC Cost Estimate'!$M111</f>
        <v>#VALUE!</v>
      </c>
      <c r="T111" s="37" t="e">
        <f>'CMGC Cost Estimate'!$J111-'CMGC Cost Estimate'!$G111</f>
        <v>#VALUE!</v>
      </c>
      <c r="U111" s="29" t="e">
        <f>RANK('CMGC Cost Estimate'!$J111,'CMGC Cost Estimate'!$J$3:$J$499)</f>
        <v>#VALUE!</v>
      </c>
      <c r="V111" s="40" t="e">
        <f>LARGE('CMGC Cost Estimate'!$J$3:$J$499,COUNT(J$3:'CMGC Cost Estimate'!$J111))+IF(ISNUMBER(V110),V110,0)</f>
        <v>#VALUE!</v>
      </c>
      <c r="W111" s="29" t="e">
        <f>IF(V111/J$500&lt;0.8,COUNT(V$3:V111)+1,1)</f>
        <v>#VALUE!</v>
      </c>
      <c r="X111" s="41" t="e">
        <f>IF('CMGC Cost Estimate'!$U111&lt;=MAX('CMGC Cost Estimate'!$W$3:$W$499),"YES","NO")</f>
        <v>#VALUE!</v>
      </c>
      <c r="Y111" s="42" t="e">
        <f>IF(AND('CMGC Cost Estimate'!$X111="YES",OR('CMGC Cost Estimate'!$R111&gt;0.2,'CMGC Cost Estimate'!$R111&lt;-0.2)),"ANALYZE"," ")</f>
        <v>#VALUE!</v>
      </c>
      <c r="Z111" s="73" t="e">
        <f>IF(AND('CMGC Cost Estimate'!$X111="YES",OR('CMGC Cost Estimate'!$S111&gt;0.2,'CMGC Cost Estimate'!$S111&lt;-0.2)),"ANALYZE"," ")</f>
        <v>#VALUE!</v>
      </c>
      <c r="AA111" s="69" t="e">
        <f>RANK('CMGC Cost Estimate'!$G111,'CMGC Cost Estimate'!$G$3:$G$499)</f>
        <v>#VALUE!</v>
      </c>
      <c r="AB111" s="70" t="e">
        <f>LARGE('CMGC Cost Estimate'!$G$3:$G$499,COUNT(G$3:'CMGC Cost Estimate'!$G111))+IF(ISNUMBER(AB110),AB110,0)</f>
        <v>#VALUE!</v>
      </c>
      <c r="AC111" s="71" t="e">
        <f>IF(AB111/G$500&lt;0.8,COUNT(V$3:V111)+1,1)</f>
        <v>#VALUE!</v>
      </c>
      <c r="AD111" s="95" t="e">
        <f>IF('CMGC Cost Estimate'!$AA111&lt;=MAX('CMGC Cost Estimate'!$AC$3:$AC$499),"YES","NO")</f>
        <v>#VALUE!</v>
      </c>
      <c r="AE111" s="96" t="e">
        <f>IF(AND('Standard Cost Estimate'!$AD111="YES",ABS('Standard Cost Estimate'!$R111)&gt;0.2),"ANALYZE"," ")</f>
        <v>#VALUE!</v>
      </c>
      <c r="AF111" s="77"/>
    </row>
    <row r="112" spans="1:32" x14ac:dyDescent="0.35">
      <c r="A112" s="56" t="e">
        <f>Table1[[#This Row],[Item Line Number]]</f>
        <v>#VALUE!</v>
      </c>
      <c r="B112" s="56" t="e">
        <f>Table1[[#This Row],[Item Number]]</f>
        <v>#VALUE!</v>
      </c>
      <c r="C112" s="57" t="e">
        <f>Table1[[#This Row],[Item Description]]</f>
        <v>#VALUE!</v>
      </c>
      <c r="D112" s="56" t="e">
        <f>Table1[[#This Row],[Quantity]]</f>
        <v>#VALUE!</v>
      </c>
      <c r="E112" s="56" t="e">
        <f>Table1[[#This Row],[Units]]</f>
        <v>#VALUE!</v>
      </c>
      <c r="F112" s="58" t="e">
        <f>Table1[[#This Row],[Engineer''s Estimate (EE)]]</f>
        <v>#VALUE!</v>
      </c>
      <c r="G112" s="59" t="e">
        <f>'CMGC Cost Estimate'!$D112*'CMGC Cost Estimate'!$F112</f>
        <v>#VALUE!</v>
      </c>
      <c r="H112" s="60" t="e">
        <f>'CMGC Cost Estimate'!$G112/G$500</f>
        <v>#VALUE!</v>
      </c>
      <c r="I112" s="58" t="e">
        <f>Table1[[#This Row],[Low Bidder 
or CM/GC]]</f>
        <v>#VALUE!</v>
      </c>
      <c r="J112" s="59" t="e">
        <f>'CMGC Cost Estimate'!$I112*'CMGC Cost Estimate'!$D112</f>
        <v>#VALUE!</v>
      </c>
      <c r="K112" s="61" t="e">
        <f>'CMGC Cost Estimate'!$J112/J$500</f>
        <v>#VALUE!</v>
      </c>
      <c r="L112" s="58" t="e">
        <f>TRIMMEAN(Table1[[#This Row],[Low Bidder 
or CM/GC]:[Bidder 23]],2/COUNT(Table1[[#This Row],[Low Bidder 
or CM/GC]:[Bidder 23]]))</f>
        <v>#VALUE!</v>
      </c>
      <c r="M112" s="59" t="e">
        <f>IF('CMGC Cost Estimate'!$D112=0,0,'CMGC Cost Estimate'!$D112*'CMGC Cost Estimate'!$L112)</f>
        <v>#VALUE!</v>
      </c>
      <c r="N112" s="60" t="e">
        <f>'CMGC Cost Estimate'!$M112/M$500</f>
        <v>#VALUE!</v>
      </c>
      <c r="O112" s="80" t="e">
        <f>MIN(Table1[[#This Row],[Low Bidder 
or CM/GC]:[Bidder 23]])*D112</f>
        <v>#VALUE!</v>
      </c>
      <c r="P112" s="66" t="e">
        <f>Table24[[#This Row],[CM/GC
Amount]]</f>
        <v>#VALUE!</v>
      </c>
      <c r="Q112" s="81" t="e">
        <f>MAX(Table1[[#This Row],[Low Bidder 
or CM/GC]:[Bidder 23]])*D112</f>
        <v>#VALUE!</v>
      </c>
      <c r="R112" s="38" t="e">
        <f>('CMGC Cost Estimate'!$J112-'CMGC Cost Estimate'!$G112)/'CMGC Cost Estimate'!$G112</f>
        <v>#VALUE!</v>
      </c>
      <c r="S112" s="39" t="e">
        <f>('CMGC Cost Estimate'!$J112-'CMGC Cost Estimate'!$M112)/'CMGC Cost Estimate'!$M112</f>
        <v>#VALUE!</v>
      </c>
      <c r="T112" s="37" t="e">
        <f>'CMGC Cost Estimate'!$J112-'CMGC Cost Estimate'!$G112</f>
        <v>#VALUE!</v>
      </c>
      <c r="U112" s="29" t="e">
        <f>RANK('CMGC Cost Estimate'!$J112,'CMGC Cost Estimate'!$J$3:$J$499)</f>
        <v>#VALUE!</v>
      </c>
      <c r="V112" s="40" t="e">
        <f>LARGE('CMGC Cost Estimate'!$J$3:$J$499,COUNT(J$3:'CMGC Cost Estimate'!$J112))+IF(ISNUMBER(V111),V111,0)</f>
        <v>#VALUE!</v>
      </c>
      <c r="W112" s="29" t="e">
        <f>IF(V112/J$500&lt;0.8,COUNT(V$3:V112)+1,1)</f>
        <v>#VALUE!</v>
      </c>
      <c r="X112" s="41" t="e">
        <f>IF('CMGC Cost Estimate'!$U112&lt;=MAX('CMGC Cost Estimate'!$W$3:$W$499),"YES","NO")</f>
        <v>#VALUE!</v>
      </c>
      <c r="Y112" s="42" t="e">
        <f>IF(AND('CMGC Cost Estimate'!$X112="YES",OR('CMGC Cost Estimate'!$R112&gt;0.2,'CMGC Cost Estimate'!$R112&lt;-0.2)),"ANALYZE"," ")</f>
        <v>#VALUE!</v>
      </c>
      <c r="Z112" s="73" t="e">
        <f>IF(AND('CMGC Cost Estimate'!$X112="YES",OR('CMGC Cost Estimate'!$S112&gt;0.2,'CMGC Cost Estimate'!$S112&lt;-0.2)),"ANALYZE"," ")</f>
        <v>#VALUE!</v>
      </c>
      <c r="AA112" s="69" t="e">
        <f>RANK('CMGC Cost Estimate'!$G112,'CMGC Cost Estimate'!$G$3:$G$499)</f>
        <v>#VALUE!</v>
      </c>
      <c r="AB112" s="70" t="e">
        <f>LARGE('CMGC Cost Estimate'!$G$3:$G$499,COUNT(G$3:'CMGC Cost Estimate'!$G112))+IF(ISNUMBER(AB111),AB111,0)</f>
        <v>#VALUE!</v>
      </c>
      <c r="AC112" s="71" t="e">
        <f>IF(AB112/G$500&lt;0.8,COUNT(V$3:V112)+1,1)</f>
        <v>#VALUE!</v>
      </c>
      <c r="AD112" s="95" t="e">
        <f>IF('CMGC Cost Estimate'!$AA112&lt;=MAX('CMGC Cost Estimate'!$AC$3:$AC$499),"YES","NO")</f>
        <v>#VALUE!</v>
      </c>
      <c r="AE112" s="96" t="e">
        <f>IF(AND('Standard Cost Estimate'!$AD112="YES",ABS('Standard Cost Estimate'!$R112)&gt;0.2),"ANALYZE"," ")</f>
        <v>#VALUE!</v>
      </c>
      <c r="AF112" s="77"/>
    </row>
    <row r="113" spans="1:32" x14ac:dyDescent="0.35">
      <c r="A113" s="56" t="e">
        <f>Table1[[#This Row],[Item Line Number]]</f>
        <v>#VALUE!</v>
      </c>
      <c r="B113" s="56" t="e">
        <f>Table1[[#This Row],[Item Number]]</f>
        <v>#VALUE!</v>
      </c>
      <c r="C113" s="57" t="e">
        <f>Table1[[#This Row],[Item Description]]</f>
        <v>#VALUE!</v>
      </c>
      <c r="D113" s="56" t="e">
        <f>Table1[[#This Row],[Quantity]]</f>
        <v>#VALUE!</v>
      </c>
      <c r="E113" s="56" t="e">
        <f>Table1[[#This Row],[Units]]</f>
        <v>#VALUE!</v>
      </c>
      <c r="F113" s="58" t="e">
        <f>Table1[[#This Row],[Engineer''s Estimate (EE)]]</f>
        <v>#VALUE!</v>
      </c>
      <c r="G113" s="59" t="e">
        <f>'CMGC Cost Estimate'!$D113*'CMGC Cost Estimate'!$F113</f>
        <v>#VALUE!</v>
      </c>
      <c r="H113" s="60" t="e">
        <f>'CMGC Cost Estimate'!$G113/G$500</f>
        <v>#VALUE!</v>
      </c>
      <c r="I113" s="58" t="e">
        <f>Table1[[#This Row],[Low Bidder 
or CM/GC]]</f>
        <v>#VALUE!</v>
      </c>
      <c r="J113" s="59" t="e">
        <f>'CMGC Cost Estimate'!$I113*'CMGC Cost Estimate'!$D113</f>
        <v>#VALUE!</v>
      </c>
      <c r="K113" s="61" t="e">
        <f>'CMGC Cost Estimate'!$J113/J$500</f>
        <v>#VALUE!</v>
      </c>
      <c r="L113" s="58" t="e">
        <f>TRIMMEAN(Table1[[#This Row],[Low Bidder 
or CM/GC]:[Bidder 23]],2/COUNT(Table1[[#This Row],[Low Bidder 
or CM/GC]:[Bidder 23]]))</f>
        <v>#VALUE!</v>
      </c>
      <c r="M113" s="59" t="e">
        <f>IF('CMGC Cost Estimate'!$D113=0,0,'CMGC Cost Estimate'!$D113*'CMGC Cost Estimate'!$L113)</f>
        <v>#VALUE!</v>
      </c>
      <c r="N113" s="60" t="e">
        <f>'CMGC Cost Estimate'!$M113/M$500</f>
        <v>#VALUE!</v>
      </c>
      <c r="O113" s="80" t="e">
        <f>MIN(Table1[[#This Row],[Low Bidder 
or CM/GC]:[Bidder 23]])*D113</f>
        <v>#VALUE!</v>
      </c>
      <c r="P113" s="66" t="e">
        <f>Table24[[#This Row],[CM/GC
Amount]]</f>
        <v>#VALUE!</v>
      </c>
      <c r="Q113" s="81" t="e">
        <f>MAX(Table1[[#This Row],[Low Bidder 
or CM/GC]:[Bidder 23]])*D113</f>
        <v>#VALUE!</v>
      </c>
      <c r="R113" s="38" t="e">
        <f>('CMGC Cost Estimate'!$J113-'CMGC Cost Estimate'!$G113)/'CMGC Cost Estimate'!$G113</f>
        <v>#VALUE!</v>
      </c>
      <c r="S113" s="39" t="e">
        <f>('CMGC Cost Estimate'!$J113-'CMGC Cost Estimate'!$M113)/'CMGC Cost Estimate'!$M113</f>
        <v>#VALUE!</v>
      </c>
      <c r="T113" s="37" t="e">
        <f>'CMGC Cost Estimate'!$J113-'CMGC Cost Estimate'!$G113</f>
        <v>#VALUE!</v>
      </c>
      <c r="U113" s="29" t="e">
        <f>RANK('CMGC Cost Estimate'!$J113,'CMGC Cost Estimate'!$J$3:$J$499)</f>
        <v>#VALUE!</v>
      </c>
      <c r="V113" s="40" t="e">
        <f>LARGE('CMGC Cost Estimate'!$J$3:$J$499,COUNT(J$3:'CMGC Cost Estimate'!$J113))+IF(ISNUMBER(V112),V112,0)</f>
        <v>#VALUE!</v>
      </c>
      <c r="W113" s="29" t="e">
        <f>IF(V113/J$500&lt;0.8,COUNT(V$3:V113)+1,1)</f>
        <v>#VALUE!</v>
      </c>
      <c r="X113" s="41" t="e">
        <f>IF('CMGC Cost Estimate'!$U113&lt;=MAX('CMGC Cost Estimate'!$W$3:$W$499),"YES","NO")</f>
        <v>#VALUE!</v>
      </c>
      <c r="Y113" s="42" t="e">
        <f>IF(AND('CMGC Cost Estimate'!$X113="YES",OR('CMGC Cost Estimate'!$R113&gt;0.2,'CMGC Cost Estimate'!$R113&lt;-0.2)),"ANALYZE"," ")</f>
        <v>#VALUE!</v>
      </c>
      <c r="Z113" s="73" t="e">
        <f>IF(AND('CMGC Cost Estimate'!$X113="YES",OR('CMGC Cost Estimate'!$S113&gt;0.2,'CMGC Cost Estimate'!$S113&lt;-0.2)),"ANALYZE"," ")</f>
        <v>#VALUE!</v>
      </c>
      <c r="AA113" s="69" t="e">
        <f>RANK('CMGC Cost Estimate'!$G113,'CMGC Cost Estimate'!$G$3:$G$499)</f>
        <v>#VALUE!</v>
      </c>
      <c r="AB113" s="70" t="e">
        <f>LARGE('CMGC Cost Estimate'!$G$3:$G$499,COUNT(G$3:'CMGC Cost Estimate'!$G113))+IF(ISNUMBER(AB112),AB112,0)</f>
        <v>#VALUE!</v>
      </c>
      <c r="AC113" s="71" t="e">
        <f>IF(AB113/G$500&lt;0.8,COUNT(V$3:V113)+1,1)</f>
        <v>#VALUE!</v>
      </c>
      <c r="AD113" s="95" t="e">
        <f>IF('CMGC Cost Estimate'!$AA113&lt;=MAX('CMGC Cost Estimate'!$AC$3:$AC$499),"YES","NO")</f>
        <v>#VALUE!</v>
      </c>
      <c r="AE113" s="96" t="e">
        <f>IF(AND('Standard Cost Estimate'!$AD113="YES",ABS('Standard Cost Estimate'!$R113)&gt;0.2),"ANALYZE"," ")</f>
        <v>#VALUE!</v>
      </c>
      <c r="AF113" s="77"/>
    </row>
    <row r="114" spans="1:32" x14ac:dyDescent="0.35">
      <c r="A114" s="56" t="e">
        <f>Table1[[#This Row],[Item Line Number]]</f>
        <v>#VALUE!</v>
      </c>
      <c r="B114" s="56" t="e">
        <f>Table1[[#This Row],[Item Number]]</f>
        <v>#VALUE!</v>
      </c>
      <c r="C114" s="57" t="e">
        <f>Table1[[#This Row],[Item Description]]</f>
        <v>#VALUE!</v>
      </c>
      <c r="D114" s="56" t="e">
        <f>Table1[[#This Row],[Quantity]]</f>
        <v>#VALUE!</v>
      </c>
      <c r="E114" s="56" t="e">
        <f>Table1[[#This Row],[Units]]</f>
        <v>#VALUE!</v>
      </c>
      <c r="F114" s="58" t="e">
        <f>Table1[[#This Row],[Engineer''s Estimate (EE)]]</f>
        <v>#VALUE!</v>
      </c>
      <c r="G114" s="59" t="e">
        <f>'CMGC Cost Estimate'!$D114*'CMGC Cost Estimate'!$F114</f>
        <v>#VALUE!</v>
      </c>
      <c r="H114" s="60" t="e">
        <f>'CMGC Cost Estimate'!$G114/G$500</f>
        <v>#VALUE!</v>
      </c>
      <c r="I114" s="58" t="e">
        <f>Table1[[#This Row],[Low Bidder 
or CM/GC]]</f>
        <v>#VALUE!</v>
      </c>
      <c r="J114" s="59" t="e">
        <f>'CMGC Cost Estimate'!$I114*'CMGC Cost Estimate'!$D114</f>
        <v>#VALUE!</v>
      </c>
      <c r="K114" s="61" t="e">
        <f>'CMGC Cost Estimate'!$J114/J$500</f>
        <v>#VALUE!</v>
      </c>
      <c r="L114" s="58" t="e">
        <f>TRIMMEAN(Table1[[#This Row],[Low Bidder 
or CM/GC]:[Bidder 23]],2/COUNT(Table1[[#This Row],[Low Bidder 
or CM/GC]:[Bidder 23]]))</f>
        <v>#VALUE!</v>
      </c>
      <c r="M114" s="59" t="e">
        <f>IF('CMGC Cost Estimate'!$D114=0,0,'CMGC Cost Estimate'!$D114*'CMGC Cost Estimate'!$L114)</f>
        <v>#VALUE!</v>
      </c>
      <c r="N114" s="60" t="e">
        <f>'CMGC Cost Estimate'!$M114/M$500</f>
        <v>#VALUE!</v>
      </c>
      <c r="O114" s="80" t="e">
        <f>MIN(Table1[[#This Row],[Low Bidder 
or CM/GC]:[Bidder 23]])*D114</f>
        <v>#VALUE!</v>
      </c>
      <c r="P114" s="66" t="e">
        <f>Table24[[#This Row],[CM/GC
Amount]]</f>
        <v>#VALUE!</v>
      </c>
      <c r="Q114" s="81" t="e">
        <f>MAX(Table1[[#This Row],[Low Bidder 
or CM/GC]:[Bidder 23]])*D114</f>
        <v>#VALUE!</v>
      </c>
      <c r="R114" s="38" t="e">
        <f>('CMGC Cost Estimate'!$J114-'CMGC Cost Estimate'!$G114)/'CMGC Cost Estimate'!$G114</f>
        <v>#VALUE!</v>
      </c>
      <c r="S114" s="39" t="e">
        <f>('CMGC Cost Estimate'!$J114-'CMGC Cost Estimate'!$M114)/'CMGC Cost Estimate'!$M114</f>
        <v>#VALUE!</v>
      </c>
      <c r="T114" s="37" t="e">
        <f>'CMGC Cost Estimate'!$J114-'CMGC Cost Estimate'!$G114</f>
        <v>#VALUE!</v>
      </c>
      <c r="U114" s="29" t="e">
        <f>RANK('CMGC Cost Estimate'!$J114,'CMGC Cost Estimate'!$J$3:$J$499)</f>
        <v>#VALUE!</v>
      </c>
      <c r="V114" s="40" t="e">
        <f>LARGE('CMGC Cost Estimate'!$J$3:$J$499,COUNT(J$3:'CMGC Cost Estimate'!$J114))+IF(ISNUMBER(V113),V113,0)</f>
        <v>#VALUE!</v>
      </c>
      <c r="W114" s="29" t="e">
        <f>IF(V114/J$500&lt;0.8,COUNT(V$3:V114)+1,1)</f>
        <v>#VALUE!</v>
      </c>
      <c r="X114" s="41" t="e">
        <f>IF('CMGC Cost Estimate'!$U114&lt;=MAX('CMGC Cost Estimate'!$W$3:$W$499),"YES","NO")</f>
        <v>#VALUE!</v>
      </c>
      <c r="Y114" s="42" t="e">
        <f>IF(AND('CMGC Cost Estimate'!$X114="YES",OR('CMGC Cost Estimate'!$R114&gt;0.2,'CMGC Cost Estimate'!$R114&lt;-0.2)),"ANALYZE"," ")</f>
        <v>#VALUE!</v>
      </c>
      <c r="Z114" s="73" t="e">
        <f>IF(AND('CMGC Cost Estimate'!$X114="YES",OR('CMGC Cost Estimate'!$S114&gt;0.2,'CMGC Cost Estimate'!$S114&lt;-0.2)),"ANALYZE"," ")</f>
        <v>#VALUE!</v>
      </c>
      <c r="AA114" s="69" t="e">
        <f>RANK('CMGC Cost Estimate'!$G114,'CMGC Cost Estimate'!$G$3:$G$499)</f>
        <v>#VALUE!</v>
      </c>
      <c r="AB114" s="70" t="e">
        <f>LARGE('CMGC Cost Estimate'!$G$3:$G$499,COUNT(G$3:'CMGC Cost Estimate'!$G114))+IF(ISNUMBER(AB113),AB113,0)</f>
        <v>#VALUE!</v>
      </c>
      <c r="AC114" s="71" t="e">
        <f>IF(AB114/G$500&lt;0.8,COUNT(V$3:V114)+1,1)</f>
        <v>#VALUE!</v>
      </c>
      <c r="AD114" s="95" t="e">
        <f>IF('CMGC Cost Estimate'!$AA114&lt;=MAX('CMGC Cost Estimate'!$AC$3:$AC$499),"YES","NO")</f>
        <v>#VALUE!</v>
      </c>
      <c r="AE114" s="96" t="e">
        <f>IF(AND('Standard Cost Estimate'!$AD114="YES",ABS('Standard Cost Estimate'!$R114)&gt;0.2),"ANALYZE"," ")</f>
        <v>#VALUE!</v>
      </c>
      <c r="AF114" s="77"/>
    </row>
    <row r="115" spans="1:32" x14ac:dyDescent="0.35">
      <c r="A115" s="56" t="e">
        <f>Table1[[#This Row],[Item Line Number]]</f>
        <v>#VALUE!</v>
      </c>
      <c r="B115" s="56" t="e">
        <f>Table1[[#This Row],[Item Number]]</f>
        <v>#VALUE!</v>
      </c>
      <c r="C115" s="57" t="e">
        <f>Table1[[#This Row],[Item Description]]</f>
        <v>#VALUE!</v>
      </c>
      <c r="D115" s="56" t="e">
        <f>Table1[[#This Row],[Quantity]]</f>
        <v>#VALUE!</v>
      </c>
      <c r="E115" s="56" t="e">
        <f>Table1[[#This Row],[Units]]</f>
        <v>#VALUE!</v>
      </c>
      <c r="F115" s="58" t="e">
        <f>Table1[[#This Row],[Engineer''s Estimate (EE)]]</f>
        <v>#VALUE!</v>
      </c>
      <c r="G115" s="59" t="e">
        <f>'CMGC Cost Estimate'!$D115*'CMGC Cost Estimate'!$F115</f>
        <v>#VALUE!</v>
      </c>
      <c r="H115" s="60" t="e">
        <f>'CMGC Cost Estimate'!$G115/G$500</f>
        <v>#VALUE!</v>
      </c>
      <c r="I115" s="58" t="e">
        <f>Table1[[#This Row],[Low Bidder 
or CM/GC]]</f>
        <v>#VALUE!</v>
      </c>
      <c r="J115" s="59" t="e">
        <f>'CMGC Cost Estimate'!$I115*'CMGC Cost Estimate'!$D115</f>
        <v>#VALUE!</v>
      </c>
      <c r="K115" s="61" t="e">
        <f>'CMGC Cost Estimate'!$J115/J$500</f>
        <v>#VALUE!</v>
      </c>
      <c r="L115" s="58" t="e">
        <f>TRIMMEAN(Table1[[#This Row],[Low Bidder 
or CM/GC]:[Bidder 23]],2/COUNT(Table1[[#This Row],[Low Bidder 
or CM/GC]:[Bidder 23]]))</f>
        <v>#VALUE!</v>
      </c>
      <c r="M115" s="59" t="e">
        <f>IF('CMGC Cost Estimate'!$D115=0,0,'CMGC Cost Estimate'!$D115*'CMGC Cost Estimate'!$L115)</f>
        <v>#VALUE!</v>
      </c>
      <c r="N115" s="60" t="e">
        <f>'CMGC Cost Estimate'!$M115/M$500</f>
        <v>#VALUE!</v>
      </c>
      <c r="O115" s="80" t="e">
        <f>MIN(Table1[[#This Row],[Low Bidder 
or CM/GC]:[Bidder 23]])*D115</f>
        <v>#VALUE!</v>
      </c>
      <c r="P115" s="66" t="e">
        <f>Table24[[#This Row],[CM/GC
Amount]]</f>
        <v>#VALUE!</v>
      </c>
      <c r="Q115" s="81" t="e">
        <f>MAX(Table1[[#This Row],[Low Bidder 
or CM/GC]:[Bidder 23]])*D115</f>
        <v>#VALUE!</v>
      </c>
      <c r="R115" s="38" t="e">
        <f>('CMGC Cost Estimate'!$J115-'CMGC Cost Estimate'!$G115)/'CMGC Cost Estimate'!$G115</f>
        <v>#VALUE!</v>
      </c>
      <c r="S115" s="39" t="e">
        <f>('CMGC Cost Estimate'!$J115-'CMGC Cost Estimate'!$M115)/'CMGC Cost Estimate'!$M115</f>
        <v>#VALUE!</v>
      </c>
      <c r="T115" s="37" t="e">
        <f>'CMGC Cost Estimate'!$J115-'CMGC Cost Estimate'!$G115</f>
        <v>#VALUE!</v>
      </c>
      <c r="U115" s="29" t="e">
        <f>RANK('CMGC Cost Estimate'!$J115,'CMGC Cost Estimate'!$J$3:$J$499)</f>
        <v>#VALUE!</v>
      </c>
      <c r="V115" s="40" t="e">
        <f>LARGE('CMGC Cost Estimate'!$J$3:$J$499,COUNT(J$3:'CMGC Cost Estimate'!$J115))+IF(ISNUMBER(V114),V114,0)</f>
        <v>#VALUE!</v>
      </c>
      <c r="W115" s="29" t="e">
        <f>IF(V115/J$500&lt;0.8,COUNT(V$3:V115)+1,1)</f>
        <v>#VALUE!</v>
      </c>
      <c r="X115" s="41" t="e">
        <f>IF('CMGC Cost Estimate'!$U115&lt;=MAX('CMGC Cost Estimate'!$W$3:$W$499),"YES","NO")</f>
        <v>#VALUE!</v>
      </c>
      <c r="Y115" s="42" t="e">
        <f>IF(AND('CMGC Cost Estimate'!$X115="YES",OR('CMGC Cost Estimate'!$R115&gt;0.2,'CMGC Cost Estimate'!$R115&lt;-0.2)),"ANALYZE"," ")</f>
        <v>#VALUE!</v>
      </c>
      <c r="Z115" s="73" t="e">
        <f>IF(AND('CMGC Cost Estimate'!$X115="YES",OR('CMGC Cost Estimate'!$S115&gt;0.2,'CMGC Cost Estimate'!$S115&lt;-0.2)),"ANALYZE"," ")</f>
        <v>#VALUE!</v>
      </c>
      <c r="AA115" s="69" t="e">
        <f>RANK('CMGC Cost Estimate'!$G115,'CMGC Cost Estimate'!$G$3:$G$499)</f>
        <v>#VALUE!</v>
      </c>
      <c r="AB115" s="70" t="e">
        <f>LARGE('CMGC Cost Estimate'!$G$3:$G$499,COUNT(G$3:'CMGC Cost Estimate'!$G115))+IF(ISNUMBER(AB114),AB114,0)</f>
        <v>#VALUE!</v>
      </c>
      <c r="AC115" s="71" t="e">
        <f>IF(AB115/G$500&lt;0.8,COUNT(V$3:V115)+1,1)</f>
        <v>#VALUE!</v>
      </c>
      <c r="AD115" s="95" t="e">
        <f>IF('CMGC Cost Estimate'!$AA115&lt;=MAX('CMGC Cost Estimate'!$AC$3:$AC$499),"YES","NO")</f>
        <v>#VALUE!</v>
      </c>
      <c r="AE115" s="96" t="e">
        <f>IF(AND('Standard Cost Estimate'!$AD115="YES",ABS('Standard Cost Estimate'!$R115)&gt;0.2),"ANALYZE"," ")</f>
        <v>#VALUE!</v>
      </c>
      <c r="AF115" s="77"/>
    </row>
    <row r="116" spans="1:32" x14ac:dyDescent="0.35">
      <c r="A116" s="56" t="e">
        <f>Table1[[#This Row],[Item Line Number]]</f>
        <v>#VALUE!</v>
      </c>
      <c r="B116" s="56" t="e">
        <f>Table1[[#This Row],[Item Number]]</f>
        <v>#VALUE!</v>
      </c>
      <c r="C116" s="57" t="e">
        <f>Table1[[#This Row],[Item Description]]</f>
        <v>#VALUE!</v>
      </c>
      <c r="D116" s="56" t="e">
        <f>Table1[[#This Row],[Quantity]]</f>
        <v>#VALUE!</v>
      </c>
      <c r="E116" s="56" t="e">
        <f>Table1[[#This Row],[Units]]</f>
        <v>#VALUE!</v>
      </c>
      <c r="F116" s="58" t="e">
        <f>Table1[[#This Row],[Engineer''s Estimate (EE)]]</f>
        <v>#VALUE!</v>
      </c>
      <c r="G116" s="59" t="e">
        <f>'CMGC Cost Estimate'!$D116*'CMGC Cost Estimate'!$F116</f>
        <v>#VALUE!</v>
      </c>
      <c r="H116" s="60" t="e">
        <f>'CMGC Cost Estimate'!$G116/G$500</f>
        <v>#VALUE!</v>
      </c>
      <c r="I116" s="58" t="e">
        <f>Table1[[#This Row],[Low Bidder 
or CM/GC]]</f>
        <v>#VALUE!</v>
      </c>
      <c r="J116" s="59" t="e">
        <f>'CMGC Cost Estimate'!$I116*'CMGC Cost Estimate'!$D116</f>
        <v>#VALUE!</v>
      </c>
      <c r="K116" s="61" t="e">
        <f>'CMGC Cost Estimate'!$J116/J$500</f>
        <v>#VALUE!</v>
      </c>
      <c r="L116" s="58" t="e">
        <f>TRIMMEAN(Table1[[#This Row],[Low Bidder 
or CM/GC]:[Bidder 23]],2/COUNT(Table1[[#This Row],[Low Bidder 
or CM/GC]:[Bidder 23]]))</f>
        <v>#VALUE!</v>
      </c>
      <c r="M116" s="59" t="e">
        <f>IF('CMGC Cost Estimate'!$D116=0,0,'CMGC Cost Estimate'!$D116*'CMGC Cost Estimate'!$L116)</f>
        <v>#VALUE!</v>
      </c>
      <c r="N116" s="60" t="e">
        <f>'CMGC Cost Estimate'!$M116/M$500</f>
        <v>#VALUE!</v>
      </c>
      <c r="O116" s="80" t="e">
        <f>MIN(Table1[[#This Row],[Low Bidder 
or CM/GC]:[Bidder 23]])*D116</f>
        <v>#VALUE!</v>
      </c>
      <c r="P116" s="66" t="e">
        <f>Table24[[#This Row],[CM/GC
Amount]]</f>
        <v>#VALUE!</v>
      </c>
      <c r="Q116" s="81" t="e">
        <f>MAX(Table1[[#This Row],[Low Bidder 
or CM/GC]:[Bidder 23]])*D116</f>
        <v>#VALUE!</v>
      </c>
      <c r="R116" s="38" t="e">
        <f>('CMGC Cost Estimate'!$J116-'CMGC Cost Estimate'!$G116)/'CMGC Cost Estimate'!$G116</f>
        <v>#VALUE!</v>
      </c>
      <c r="S116" s="39" t="e">
        <f>('CMGC Cost Estimate'!$J116-'CMGC Cost Estimate'!$M116)/'CMGC Cost Estimate'!$M116</f>
        <v>#VALUE!</v>
      </c>
      <c r="T116" s="37" t="e">
        <f>'CMGC Cost Estimate'!$J116-'CMGC Cost Estimate'!$G116</f>
        <v>#VALUE!</v>
      </c>
      <c r="U116" s="29" t="e">
        <f>RANK('CMGC Cost Estimate'!$J116,'CMGC Cost Estimate'!$J$3:$J$499)</f>
        <v>#VALUE!</v>
      </c>
      <c r="V116" s="40" t="e">
        <f>LARGE('CMGC Cost Estimate'!$J$3:$J$499,COUNT(J$3:'CMGC Cost Estimate'!$J116))+IF(ISNUMBER(V115),V115,0)</f>
        <v>#VALUE!</v>
      </c>
      <c r="W116" s="29" t="e">
        <f>IF(V116/J$500&lt;0.8,COUNT(V$3:V116)+1,1)</f>
        <v>#VALUE!</v>
      </c>
      <c r="X116" s="41" t="e">
        <f>IF('CMGC Cost Estimate'!$U116&lt;=MAX('CMGC Cost Estimate'!$W$3:$W$499),"YES","NO")</f>
        <v>#VALUE!</v>
      </c>
      <c r="Y116" s="42" t="e">
        <f>IF(AND('CMGC Cost Estimate'!$X116="YES",OR('CMGC Cost Estimate'!$R116&gt;0.2,'CMGC Cost Estimate'!$R116&lt;-0.2)),"ANALYZE"," ")</f>
        <v>#VALUE!</v>
      </c>
      <c r="Z116" s="73" t="e">
        <f>IF(AND('CMGC Cost Estimate'!$X116="YES",OR('CMGC Cost Estimate'!$S116&gt;0.2,'CMGC Cost Estimate'!$S116&lt;-0.2)),"ANALYZE"," ")</f>
        <v>#VALUE!</v>
      </c>
      <c r="AA116" s="69" t="e">
        <f>RANK('CMGC Cost Estimate'!$G116,'CMGC Cost Estimate'!$G$3:$G$499)</f>
        <v>#VALUE!</v>
      </c>
      <c r="AB116" s="70" t="e">
        <f>LARGE('CMGC Cost Estimate'!$G$3:$G$499,COUNT(G$3:'CMGC Cost Estimate'!$G116))+IF(ISNUMBER(AB115),AB115,0)</f>
        <v>#VALUE!</v>
      </c>
      <c r="AC116" s="71" t="e">
        <f>IF(AB116/G$500&lt;0.8,COUNT(V$3:V116)+1,1)</f>
        <v>#VALUE!</v>
      </c>
      <c r="AD116" s="95" t="e">
        <f>IF('CMGC Cost Estimate'!$AA116&lt;=MAX('CMGC Cost Estimate'!$AC$3:$AC$499),"YES","NO")</f>
        <v>#VALUE!</v>
      </c>
      <c r="AE116" s="96" t="e">
        <f>IF(AND('Standard Cost Estimate'!$AD116="YES",ABS('Standard Cost Estimate'!$R116)&gt;0.2),"ANALYZE"," ")</f>
        <v>#VALUE!</v>
      </c>
      <c r="AF116" s="77"/>
    </row>
    <row r="117" spans="1:32" x14ac:dyDescent="0.35">
      <c r="A117" s="56" t="e">
        <f>Table1[[#This Row],[Item Line Number]]</f>
        <v>#VALUE!</v>
      </c>
      <c r="B117" s="56" t="e">
        <f>Table1[[#This Row],[Item Number]]</f>
        <v>#VALUE!</v>
      </c>
      <c r="C117" s="57" t="e">
        <f>Table1[[#This Row],[Item Description]]</f>
        <v>#VALUE!</v>
      </c>
      <c r="D117" s="56" t="e">
        <f>Table1[[#This Row],[Quantity]]</f>
        <v>#VALUE!</v>
      </c>
      <c r="E117" s="56" t="e">
        <f>Table1[[#This Row],[Units]]</f>
        <v>#VALUE!</v>
      </c>
      <c r="F117" s="58" t="e">
        <f>Table1[[#This Row],[Engineer''s Estimate (EE)]]</f>
        <v>#VALUE!</v>
      </c>
      <c r="G117" s="59" t="e">
        <f>'CMGC Cost Estimate'!$D117*'CMGC Cost Estimate'!$F117</f>
        <v>#VALUE!</v>
      </c>
      <c r="H117" s="60" t="e">
        <f>'CMGC Cost Estimate'!$G117/G$500</f>
        <v>#VALUE!</v>
      </c>
      <c r="I117" s="58" t="e">
        <f>Table1[[#This Row],[Low Bidder 
or CM/GC]]</f>
        <v>#VALUE!</v>
      </c>
      <c r="J117" s="59" t="e">
        <f>'CMGC Cost Estimate'!$I117*'CMGC Cost Estimate'!$D117</f>
        <v>#VALUE!</v>
      </c>
      <c r="K117" s="61" t="e">
        <f>'CMGC Cost Estimate'!$J117/J$500</f>
        <v>#VALUE!</v>
      </c>
      <c r="L117" s="58" t="e">
        <f>TRIMMEAN(Table1[[#This Row],[Low Bidder 
or CM/GC]:[Bidder 23]],2/COUNT(Table1[[#This Row],[Low Bidder 
or CM/GC]:[Bidder 23]]))</f>
        <v>#VALUE!</v>
      </c>
      <c r="M117" s="59" t="e">
        <f>IF('CMGC Cost Estimate'!$D117=0,0,'CMGC Cost Estimate'!$D117*'CMGC Cost Estimate'!$L117)</f>
        <v>#VALUE!</v>
      </c>
      <c r="N117" s="60" t="e">
        <f>'CMGC Cost Estimate'!$M117/M$500</f>
        <v>#VALUE!</v>
      </c>
      <c r="O117" s="80" t="e">
        <f>MIN(Table1[[#This Row],[Low Bidder 
or CM/GC]:[Bidder 23]])*D117</f>
        <v>#VALUE!</v>
      </c>
      <c r="P117" s="66" t="e">
        <f>Table24[[#This Row],[CM/GC
Amount]]</f>
        <v>#VALUE!</v>
      </c>
      <c r="Q117" s="81" t="e">
        <f>MAX(Table1[[#This Row],[Low Bidder 
or CM/GC]:[Bidder 23]])*D117</f>
        <v>#VALUE!</v>
      </c>
      <c r="R117" s="38" t="e">
        <f>('CMGC Cost Estimate'!$J117-'CMGC Cost Estimate'!$G117)/'CMGC Cost Estimate'!$G117</f>
        <v>#VALUE!</v>
      </c>
      <c r="S117" s="39" t="e">
        <f>('CMGC Cost Estimate'!$J117-'CMGC Cost Estimate'!$M117)/'CMGC Cost Estimate'!$M117</f>
        <v>#VALUE!</v>
      </c>
      <c r="T117" s="37" t="e">
        <f>'CMGC Cost Estimate'!$J117-'CMGC Cost Estimate'!$G117</f>
        <v>#VALUE!</v>
      </c>
      <c r="U117" s="29" t="e">
        <f>RANK('CMGC Cost Estimate'!$J117,'CMGC Cost Estimate'!$J$3:$J$499)</f>
        <v>#VALUE!</v>
      </c>
      <c r="V117" s="40" t="e">
        <f>LARGE('CMGC Cost Estimate'!$J$3:$J$499,COUNT(J$3:'CMGC Cost Estimate'!$J117))+IF(ISNUMBER(V116),V116,0)</f>
        <v>#VALUE!</v>
      </c>
      <c r="W117" s="29" t="e">
        <f>IF(V117/J$500&lt;0.8,COUNT(V$3:V117)+1,1)</f>
        <v>#VALUE!</v>
      </c>
      <c r="X117" s="41" t="e">
        <f>IF('CMGC Cost Estimate'!$U117&lt;=MAX('CMGC Cost Estimate'!$W$3:$W$499),"YES","NO")</f>
        <v>#VALUE!</v>
      </c>
      <c r="Y117" s="42" t="e">
        <f>IF(AND('CMGC Cost Estimate'!$X117="YES",OR('CMGC Cost Estimate'!$R117&gt;0.2,'CMGC Cost Estimate'!$R117&lt;-0.2)),"ANALYZE"," ")</f>
        <v>#VALUE!</v>
      </c>
      <c r="Z117" s="73" t="e">
        <f>IF(AND('CMGC Cost Estimate'!$X117="YES",OR('CMGC Cost Estimate'!$S117&gt;0.2,'CMGC Cost Estimate'!$S117&lt;-0.2)),"ANALYZE"," ")</f>
        <v>#VALUE!</v>
      </c>
      <c r="AA117" s="69" t="e">
        <f>RANK('CMGC Cost Estimate'!$G117,'CMGC Cost Estimate'!$G$3:$G$499)</f>
        <v>#VALUE!</v>
      </c>
      <c r="AB117" s="70" t="e">
        <f>LARGE('CMGC Cost Estimate'!$G$3:$G$499,COUNT(G$3:'CMGC Cost Estimate'!$G117))+IF(ISNUMBER(AB116),AB116,0)</f>
        <v>#VALUE!</v>
      </c>
      <c r="AC117" s="71" t="e">
        <f>IF(AB117/G$500&lt;0.8,COUNT(V$3:V117)+1,1)</f>
        <v>#VALUE!</v>
      </c>
      <c r="AD117" s="95" t="e">
        <f>IF('CMGC Cost Estimate'!$AA117&lt;=MAX('CMGC Cost Estimate'!$AC$3:$AC$499),"YES","NO")</f>
        <v>#VALUE!</v>
      </c>
      <c r="AE117" s="96" t="e">
        <f>IF(AND('Standard Cost Estimate'!$AD117="YES",ABS('Standard Cost Estimate'!$R117)&gt;0.2),"ANALYZE"," ")</f>
        <v>#VALUE!</v>
      </c>
      <c r="AF117" s="77"/>
    </row>
    <row r="118" spans="1:32" x14ac:dyDescent="0.35">
      <c r="A118" s="56" t="e">
        <f>Table1[[#This Row],[Item Line Number]]</f>
        <v>#VALUE!</v>
      </c>
      <c r="B118" s="56" t="e">
        <f>Table1[[#This Row],[Item Number]]</f>
        <v>#VALUE!</v>
      </c>
      <c r="C118" s="57" t="e">
        <f>Table1[[#This Row],[Item Description]]</f>
        <v>#VALUE!</v>
      </c>
      <c r="D118" s="56" t="e">
        <f>Table1[[#This Row],[Quantity]]</f>
        <v>#VALUE!</v>
      </c>
      <c r="E118" s="56" t="e">
        <f>Table1[[#This Row],[Units]]</f>
        <v>#VALUE!</v>
      </c>
      <c r="F118" s="58" t="e">
        <f>Table1[[#This Row],[Engineer''s Estimate (EE)]]</f>
        <v>#VALUE!</v>
      </c>
      <c r="G118" s="59" t="e">
        <f>'CMGC Cost Estimate'!$D118*'CMGC Cost Estimate'!$F118</f>
        <v>#VALUE!</v>
      </c>
      <c r="H118" s="60" t="e">
        <f>'CMGC Cost Estimate'!$G118/G$500</f>
        <v>#VALUE!</v>
      </c>
      <c r="I118" s="58" t="e">
        <f>Table1[[#This Row],[Low Bidder 
or CM/GC]]</f>
        <v>#VALUE!</v>
      </c>
      <c r="J118" s="59" t="e">
        <f>'CMGC Cost Estimate'!$I118*'CMGC Cost Estimate'!$D118</f>
        <v>#VALUE!</v>
      </c>
      <c r="K118" s="61" t="e">
        <f>'CMGC Cost Estimate'!$J118/J$500</f>
        <v>#VALUE!</v>
      </c>
      <c r="L118" s="58" t="e">
        <f>TRIMMEAN(Table1[[#This Row],[Low Bidder 
or CM/GC]:[Bidder 23]],2/COUNT(Table1[[#This Row],[Low Bidder 
or CM/GC]:[Bidder 23]]))</f>
        <v>#VALUE!</v>
      </c>
      <c r="M118" s="59" t="e">
        <f>IF('CMGC Cost Estimate'!$D118=0,0,'CMGC Cost Estimate'!$D118*'CMGC Cost Estimate'!$L118)</f>
        <v>#VALUE!</v>
      </c>
      <c r="N118" s="60" t="e">
        <f>'CMGC Cost Estimate'!$M118/M$500</f>
        <v>#VALUE!</v>
      </c>
      <c r="O118" s="80" t="e">
        <f>MIN(Table1[[#This Row],[Low Bidder 
or CM/GC]:[Bidder 23]])*D118</f>
        <v>#VALUE!</v>
      </c>
      <c r="P118" s="66" t="e">
        <f>Table24[[#This Row],[CM/GC
Amount]]</f>
        <v>#VALUE!</v>
      </c>
      <c r="Q118" s="81" t="e">
        <f>MAX(Table1[[#This Row],[Low Bidder 
or CM/GC]:[Bidder 23]])*D118</f>
        <v>#VALUE!</v>
      </c>
      <c r="R118" s="38" t="e">
        <f>('CMGC Cost Estimate'!$J118-'CMGC Cost Estimate'!$G118)/'CMGC Cost Estimate'!$G118</f>
        <v>#VALUE!</v>
      </c>
      <c r="S118" s="39" t="e">
        <f>('CMGC Cost Estimate'!$J118-'CMGC Cost Estimate'!$M118)/'CMGC Cost Estimate'!$M118</f>
        <v>#VALUE!</v>
      </c>
      <c r="T118" s="37" t="e">
        <f>'CMGC Cost Estimate'!$J118-'CMGC Cost Estimate'!$G118</f>
        <v>#VALUE!</v>
      </c>
      <c r="U118" s="29" t="e">
        <f>RANK('CMGC Cost Estimate'!$J118,'CMGC Cost Estimate'!$J$3:$J$499)</f>
        <v>#VALUE!</v>
      </c>
      <c r="V118" s="40" t="e">
        <f>LARGE('CMGC Cost Estimate'!$J$3:$J$499,COUNT(J$3:'CMGC Cost Estimate'!$J118))+IF(ISNUMBER(V117),V117,0)</f>
        <v>#VALUE!</v>
      </c>
      <c r="W118" s="29" t="e">
        <f>IF(V118/J$500&lt;0.8,COUNT(V$3:V118)+1,1)</f>
        <v>#VALUE!</v>
      </c>
      <c r="X118" s="41" t="e">
        <f>IF('CMGC Cost Estimate'!$U118&lt;=MAX('CMGC Cost Estimate'!$W$3:$W$499),"YES","NO")</f>
        <v>#VALUE!</v>
      </c>
      <c r="Y118" s="42" t="e">
        <f>IF(AND('CMGC Cost Estimate'!$X118="YES",OR('CMGC Cost Estimate'!$R118&gt;0.2,'CMGC Cost Estimate'!$R118&lt;-0.2)),"ANALYZE"," ")</f>
        <v>#VALUE!</v>
      </c>
      <c r="Z118" s="73" t="e">
        <f>IF(AND('CMGC Cost Estimate'!$X118="YES",OR('CMGC Cost Estimate'!$S118&gt;0.2,'CMGC Cost Estimate'!$S118&lt;-0.2)),"ANALYZE"," ")</f>
        <v>#VALUE!</v>
      </c>
      <c r="AA118" s="69" t="e">
        <f>RANK('CMGC Cost Estimate'!$G118,'CMGC Cost Estimate'!$G$3:$G$499)</f>
        <v>#VALUE!</v>
      </c>
      <c r="AB118" s="70" t="e">
        <f>LARGE('CMGC Cost Estimate'!$G$3:$G$499,COUNT(G$3:'CMGC Cost Estimate'!$G118))+IF(ISNUMBER(AB117),AB117,0)</f>
        <v>#VALUE!</v>
      </c>
      <c r="AC118" s="71" t="e">
        <f>IF(AB118/G$500&lt;0.8,COUNT(V$3:V118)+1,1)</f>
        <v>#VALUE!</v>
      </c>
      <c r="AD118" s="95" t="e">
        <f>IF('CMGC Cost Estimate'!$AA118&lt;=MAX('CMGC Cost Estimate'!$AC$3:$AC$499),"YES","NO")</f>
        <v>#VALUE!</v>
      </c>
      <c r="AE118" s="96" t="e">
        <f>IF(AND('Standard Cost Estimate'!$AD118="YES",ABS('Standard Cost Estimate'!$R118)&gt;0.2),"ANALYZE"," ")</f>
        <v>#VALUE!</v>
      </c>
      <c r="AF118" s="77"/>
    </row>
    <row r="119" spans="1:32" x14ac:dyDescent="0.35">
      <c r="A119" s="56" t="e">
        <f>Table1[[#This Row],[Item Line Number]]</f>
        <v>#VALUE!</v>
      </c>
      <c r="B119" s="56" t="e">
        <f>Table1[[#This Row],[Item Number]]</f>
        <v>#VALUE!</v>
      </c>
      <c r="C119" s="57" t="e">
        <f>Table1[[#This Row],[Item Description]]</f>
        <v>#VALUE!</v>
      </c>
      <c r="D119" s="56" t="e">
        <f>Table1[[#This Row],[Quantity]]</f>
        <v>#VALUE!</v>
      </c>
      <c r="E119" s="56" t="e">
        <f>Table1[[#This Row],[Units]]</f>
        <v>#VALUE!</v>
      </c>
      <c r="F119" s="58" t="e">
        <f>Table1[[#This Row],[Engineer''s Estimate (EE)]]</f>
        <v>#VALUE!</v>
      </c>
      <c r="G119" s="59" t="e">
        <f>'CMGC Cost Estimate'!$D119*'CMGC Cost Estimate'!$F119</f>
        <v>#VALUE!</v>
      </c>
      <c r="H119" s="60" t="e">
        <f>'CMGC Cost Estimate'!$G119/G$500</f>
        <v>#VALUE!</v>
      </c>
      <c r="I119" s="58" t="e">
        <f>Table1[[#This Row],[Low Bidder 
or CM/GC]]</f>
        <v>#VALUE!</v>
      </c>
      <c r="J119" s="59" t="e">
        <f>'CMGC Cost Estimate'!$I119*'CMGC Cost Estimate'!$D119</f>
        <v>#VALUE!</v>
      </c>
      <c r="K119" s="61" t="e">
        <f>'CMGC Cost Estimate'!$J119/J$500</f>
        <v>#VALUE!</v>
      </c>
      <c r="L119" s="58" t="e">
        <f>TRIMMEAN(Table1[[#This Row],[Low Bidder 
or CM/GC]:[Bidder 23]],2/COUNT(Table1[[#This Row],[Low Bidder 
or CM/GC]:[Bidder 23]]))</f>
        <v>#VALUE!</v>
      </c>
      <c r="M119" s="59" t="e">
        <f>IF('CMGC Cost Estimate'!$D119=0,0,'CMGC Cost Estimate'!$D119*'CMGC Cost Estimate'!$L119)</f>
        <v>#VALUE!</v>
      </c>
      <c r="N119" s="60" t="e">
        <f>'CMGC Cost Estimate'!$M119/M$500</f>
        <v>#VALUE!</v>
      </c>
      <c r="O119" s="80" t="e">
        <f>MIN(Table1[[#This Row],[Low Bidder 
or CM/GC]:[Bidder 23]])*D119</f>
        <v>#VALUE!</v>
      </c>
      <c r="P119" s="66" t="e">
        <f>Table24[[#This Row],[CM/GC
Amount]]</f>
        <v>#VALUE!</v>
      </c>
      <c r="Q119" s="81" t="e">
        <f>MAX(Table1[[#This Row],[Low Bidder 
or CM/GC]:[Bidder 23]])*D119</f>
        <v>#VALUE!</v>
      </c>
      <c r="R119" s="38" t="e">
        <f>('CMGC Cost Estimate'!$J119-'CMGC Cost Estimate'!$G119)/'CMGC Cost Estimate'!$G119</f>
        <v>#VALUE!</v>
      </c>
      <c r="S119" s="39" t="e">
        <f>('CMGC Cost Estimate'!$J119-'CMGC Cost Estimate'!$M119)/'CMGC Cost Estimate'!$M119</f>
        <v>#VALUE!</v>
      </c>
      <c r="T119" s="37" t="e">
        <f>'CMGC Cost Estimate'!$J119-'CMGC Cost Estimate'!$G119</f>
        <v>#VALUE!</v>
      </c>
      <c r="U119" s="29" t="e">
        <f>RANK('CMGC Cost Estimate'!$J119,'CMGC Cost Estimate'!$J$3:$J$499)</f>
        <v>#VALUE!</v>
      </c>
      <c r="V119" s="40" t="e">
        <f>LARGE('CMGC Cost Estimate'!$J$3:$J$499,COUNT(J$3:'CMGC Cost Estimate'!$J119))+IF(ISNUMBER(V118),V118,0)</f>
        <v>#VALUE!</v>
      </c>
      <c r="W119" s="29" t="e">
        <f>IF(V119/J$500&lt;0.8,COUNT(V$3:V119)+1,1)</f>
        <v>#VALUE!</v>
      </c>
      <c r="X119" s="41" t="e">
        <f>IF('CMGC Cost Estimate'!$U119&lt;=MAX('CMGC Cost Estimate'!$W$3:$W$499),"YES","NO")</f>
        <v>#VALUE!</v>
      </c>
      <c r="Y119" s="42" t="e">
        <f>IF(AND('CMGC Cost Estimate'!$X119="YES",OR('CMGC Cost Estimate'!$R119&gt;0.2,'CMGC Cost Estimate'!$R119&lt;-0.2)),"ANALYZE"," ")</f>
        <v>#VALUE!</v>
      </c>
      <c r="Z119" s="73" t="e">
        <f>IF(AND('CMGC Cost Estimate'!$X119="YES",OR('CMGC Cost Estimate'!$S119&gt;0.2,'CMGC Cost Estimate'!$S119&lt;-0.2)),"ANALYZE"," ")</f>
        <v>#VALUE!</v>
      </c>
      <c r="AA119" s="69" t="e">
        <f>RANK('CMGC Cost Estimate'!$G119,'CMGC Cost Estimate'!$G$3:$G$499)</f>
        <v>#VALUE!</v>
      </c>
      <c r="AB119" s="70" t="e">
        <f>LARGE('CMGC Cost Estimate'!$G$3:$G$499,COUNT(G$3:'CMGC Cost Estimate'!$G119))+IF(ISNUMBER(AB118),AB118,0)</f>
        <v>#VALUE!</v>
      </c>
      <c r="AC119" s="71" t="e">
        <f>IF(AB119/G$500&lt;0.8,COUNT(V$3:V119)+1,1)</f>
        <v>#VALUE!</v>
      </c>
      <c r="AD119" s="95" t="e">
        <f>IF('CMGC Cost Estimate'!$AA119&lt;=MAX('CMGC Cost Estimate'!$AC$3:$AC$499),"YES","NO")</f>
        <v>#VALUE!</v>
      </c>
      <c r="AE119" s="96" t="e">
        <f>IF(AND('Standard Cost Estimate'!$AD119="YES",ABS('Standard Cost Estimate'!$R119)&gt;0.2),"ANALYZE"," ")</f>
        <v>#VALUE!</v>
      </c>
      <c r="AF119" s="77"/>
    </row>
    <row r="120" spans="1:32" x14ac:dyDescent="0.35">
      <c r="A120" s="56" t="e">
        <f>Table1[[#This Row],[Item Line Number]]</f>
        <v>#VALUE!</v>
      </c>
      <c r="B120" s="56" t="e">
        <f>Table1[[#This Row],[Item Number]]</f>
        <v>#VALUE!</v>
      </c>
      <c r="C120" s="57" t="e">
        <f>Table1[[#This Row],[Item Description]]</f>
        <v>#VALUE!</v>
      </c>
      <c r="D120" s="56" t="e">
        <f>Table1[[#This Row],[Quantity]]</f>
        <v>#VALUE!</v>
      </c>
      <c r="E120" s="56" t="e">
        <f>Table1[[#This Row],[Units]]</f>
        <v>#VALUE!</v>
      </c>
      <c r="F120" s="58" t="e">
        <f>Table1[[#This Row],[Engineer''s Estimate (EE)]]</f>
        <v>#VALUE!</v>
      </c>
      <c r="G120" s="59" t="e">
        <f>'CMGC Cost Estimate'!$D120*'CMGC Cost Estimate'!$F120</f>
        <v>#VALUE!</v>
      </c>
      <c r="H120" s="60" t="e">
        <f>'CMGC Cost Estimate'!$G120/G$500</f>
        <v>#VALUE!</v>
      </c>
      <c r="I120" s="58" t="e">
        <f>Table1[[#This Row],[Low Bidder 
or CM/GC]]</f>
        <v>#VALUE!</v>
      </c>
      <c r="J120" s="59" t="e">
        <f>'CMGC Cost Estimate'!$I120*'CMGC Cost Estimate'!$D120</f>
        <v>#VALUE!</v>
      </c>
      <c r="K120" s="61" t="e">
        <f>'CMGC Cost Estimate'!$J120/J$500</f>
        <v>#VALUE!</v>
      </c>
      <c r="L120" s="58" t="e">
        <f>TRIMMEAN(Table1[[#This Row],[Low Bidder 
or CM/GC]:[Bidder 23]],2/COUNT(Table1[[#This Row],[Low Bidder 
or CM/GC]:[Bidder 23]]))</f>
        <v>#VALUE!</v>
      </c>
      <c r="M120" s="59" t="e">
        <f>IF('CMGC Cost Estimate'!$D120=0,0,'CMGC Cost Estimate'!$D120*'CMGC Cost Estimate'!$L120)</f>
        <v>#VALUE!</v>
      </c>
      <c r="N120" s="60" t="e">
        <f>'CMGC Cost Estimate'!$M120/M$500</f>
        <v>#VALUE!</v>
      </c>
      <c r="O120" s="80" t="e">
        <f>MIN(Table1[[#This Row],[Low Bidder 
or CM/GC]:[Bidder 23]])*D120</f>
        <v>#VALUE!</v>
      </c>
      <c r="P120" s="66" t="e">
        <f>Table24[[#This Row],[CM/GC
Amount]]</f>
        <v>#VALUE!</v>
      </c>
      <c r="Q120" s="81" t="e">
        <f>MAX(Table1[[#This Row],[Low Bidder 
or CM/GC]:[Bidder 23]])*D120</f>
        <v>#VALUE!</v>
      </c>
      <c r="R120" s="38" t="e">
        <f>('CMGC Cost Estimate'!$J120-'CMGC Cost Estimate'!$G120)/'CMGC Cost Estimate'!$G120</f>
        <v>#VALUE!</v>
      </c>
      <c r="S120" s="39" t="e">
        <f>('CMGC Cost Estimate'!$J120-'CMGC Cost Estimate'!$M120)/'CMGC Cost Estimate'!$M120</f>
        <v>#VALUE!</v>
      </c>
      <c r="T120" s="37" t="e">
        <f>'CMGC Cost Estimate'!$J120-'CMGC Cost Estimate'!$G120</f>
        <v>#VALUE!</v>
      </c>
      <c r="U120" s="29" t="e">
        <f>RANK('CMGC Cost Estimate'!$J120,'CMGC Cost Estimate'!$J$3:$J$499)</f>
        <v>#VALUE!</v>
      </c>
      <c r="V120" s="40" t="e">
        <f>LARGE('CMGC Cost Estimate'!$J$3:$J$499,COUNT(J$3:'CMGC Cost Estimate'!$J120))+IF(ISNUMBER(V119),V119,0)</f>
        <v>#VALUE!</v>
      </c>
      <c r="W120" s="29" t="e">
        <f>IF(V120/J$500&lt;0.8,COUNT(V$3:V120)+1,1)</f>
        <v>#VALUE!</v>
      </c>
      <c r="X120" s="41" t="e">
        <f>IF('CMGC Cost Estimate'!$U120&lt;=MAX('CMGC Cost Estimate'!$W$3:$W$499),"YES","NO")</f>
        <v>#VALUE!</v>
      </c>
      <c r="Y120" s="42" t="e">
        <f>IF(AND('CMGC Cost Estimate'!$X120="YES",OR('CMGC Cost Estimate'!$R120&gt;0.2,'CMGC Cost Estimate'!$R120&lt;-0.2)),"ANALYZE"," ")</f>
        <v>#VALUE!</v>
      </c>
      <c r="Z120" s="73" t="e">
        <f>IF(AND('CMGC Cost Estimate'!$X120="YES",OR('CMGC Cost Estimate'!$S120&gt;0.2,'CMGC Cost Estimate'!$S120&lt;-0.2)),"ANALYZE"," ")</f>
        <v>#VALUE!</v>
      </c>
      <c r="AA120" s="69" t="e">
        <f>RANK('CMGC Cost Estimate'!$G120,'CMGC Cost Estimate'!$G$3:$G$499)</f>
        <v>#VALUE!</v>
      </c>
      <c r="AB120" s="70" t="e">
        <f>LARGE('CMGC Cost Estimate'!$G$3:$G$499,COUNT(G$3:'CMGC Cost Estimate'!$G120))+IF(ISNUMBER(AB119),AB119,0)</f>
        <v>#VALUE!</v>
      </c>
      <c r="AC120" s="71" t="e">
        <f>IF(AB120/G$500&lt;0.8,COUNT(V$3:V120)+1,1)</f>
        <v>#VALUE!</v>
      </c>
      <c r="AD120" s="95" t="e">
        <f>IF('CMGC Cost Estimate'!$AA120&lt;=MAX('CMGC Cost Estimate'!$AC$3:$AC$499),"YES","NO")</f>
        <v>#VALUE!</v>
      </c>
      <c r="AE120" s="96" t="e">
        <f>IF(AND('Standard Cost Estimate'!$AD120="YES",ABS('Standard Cost Estimate'!$R120)&gt;0.2),"ANALYZE"," ")</f>
        <v>#VALUE!</v>
      </c>
      <c r="AF120" s="77"/>
    </row>
    <row r="121" spans="1:32" x14ac:dyDescent="0.35">
      <c r="A121" s="56" t="e">
        <f>Table1[[#This Row],[Item Line Number]]</f>
        <v>#VALUE!</v>
      </c>
      <c r="B121" s="56" t="e">
        <f>Table1[[#This Row],[Item Number]]</f>
        <v>#VALUE!</v>
      </c>
      <c r="C121" s="57" t="e">
        <f>Table1[[#This Row],[Item Description]]</f>
        <v>#VALUE!</v>
      </c>
      <c r="D121" s="56" t="e">
        <f>Table1[[#This Row],[Quantity]]</f>
        <v>#VALUE!</v>
      </c>
      <c r="E121" s="56" t="e">
        <f>Table1[[#This Row],[Units]]</f>
        <v>#VALUE!</v>
      </c>
      <c r="F121" s="58" t="e">
        <f>Table1[[#This Row],[Engineer''s Estimate (EE)]]</f>
        <v>#VALUE!</v>
      </c>
      <c r="G121" s="59" t="e">
        <f>'CMGC Cost Estimate'!$D121*'CMGC Cost Estimate'!$F121</f>
        <v>#VALUE!</v>
      </c>
      <c r="H121" s="60" t="e">
        <f>'CMGC Cost Estimate'!$G121/G$500</f>
        <v>#VALUE!</v>
      </c>
      <c r="I121" s="58" t="e">
        <f>Table1[[#This Row],[Low Bidder 
or CM/GC]]</f>
        <v>#VALUE!</v>
      </c>
      <c r="J121" s="59" t="e">
        <f>'CMGC Cost Estimate'!$I121*'CMGC Cost Estimate'!$D121</f>
        <v>#VALUE!</v>
      </c>
      <c r="K121" s="61" t="e">
        <f>'CMGC Cost Estimate'!$J121/J$500</f>
        <v>#VALUE!</v>
      </c>
      <c r="L121" s="58" t="e">
        <f>TRIMMEAN(Table1[[#This Row],[Low Bidder 
or CM/GC]:[Bidder 23]],2/COUNT(Table1[[#This Row],[Low Bidder 
or CM/GC]:[Bidder 23]]))</f>
        <v>#VALUE!</v>
      </c>
      <c r="M121" s="59" t="e">
        <f>IF('CMGC Cost Estimate'!$D121=0,0,'CMGC Cost Estimate'!$D121*'CMGC Cost Estimate'!$L121)</f>
        <v>#VALUE!</v>
      </c>
      <c r="N121" s="60" t="e">
        <f>'CMGC Cost Estimate'!$M121/M$500</f>
        <v>#VALUE!</v>
      </c>
      <c r="O121" s="80" t="e">
        <f>MIN(Table1[[#This Row],[Low Bidder 
or CM/GC]:[Bidder 23]])*D121</f>
        <v>#VALUE!</v>
      </c>
      <c r="P121" s="66" t="e">
        <f>Table24[[#This Row],[CM/GC
Amount]]</f>
        <v>#VALUE!</v>
      </c>
      <c r="Q121" s="81" t="e">
        <f>MAX(Table1[[#This Row],[Low Bidder 
or CM/GC]:[Bidder 23]])*D121</f>
        <v>#VALUE!</v>
      </c>
      <c r="R121" s="38" t="e">
        <f>('CMGC Cost Estimate'!$J121-'CMGC Cost Estimate'!$G121)/'CMGC Cost Estimate'!$G121</f>
        <v>#VALUE!</v>
      </c>
      <c r="S121" s="39" t="e">
        <f>('CMGC Cost Estimate'!$J121-'CMGC Cost Estimate'!$M121)/'CMGC Cost Estimate'!$M121</f>
        <v>#VALUE!</v>
      </c>
      <c r="T121" s="37" t="e">
        <f>'CMGC Cost Estimate'!$J121-'CMGC Cost Estimate'!$G121</f>
        <v>#VALUE!</v>
      </c>
      <c r="U121" s="29" t="e">
        <f>RANK('CMGC Cost Estimate'!$J121,'CMGC Cost Estimate'!$J$3:$J$499)</f>
        <v>#VALUE!</v>
      </c>
      <c r="V121" s="40" t="e">
        <f>LARGE('CMGC Cost Estimate'!$J$3:$J$499,COUNT(J$3:'CMGC Cost Estimate'!$J121))+IF(ISNUMBER(V120),V120,0)</f>
        <v>#VALUE!</v>
      </c>
      <c r="W121" s="29" t="e">
        <f>IF(V121/J$500&lt;0.8,COUNT(V$3:V121)+1,1)</f>
        <v>#VALUE!</v>
      </c>
      <c r="X121" s="41" t="e">
        <f>IF('CMGC Cost Estimate'!$U121&lt;=MAX('CMGC Cost Estimate'!$W$3:$W$499),"YES","NO")</f>
        <v>#VALUE!</v>
      </c>
      <c r="Y121" s="42" t="e">
        <f>IF(AND('CMGC Cost Estimate'!$X121="YES",OR('CMGC Cost Estimate'!$R121&gt;0.2,'CMGC Cost Estimate'!$R121&lt;-0.2)),"ANALYZE"," ")</f>
        <v>#VALUE!</v>
      </c>
      <c r="Z121" s="73" t="e">
        <f>IF(AND('CMGC Cost Estimate'!$X121="YES",OR('CMGC Cost Estimate'!$S121&gt;0.2,'CMGC Cost Estimate'!$S121&lt;-0.2)),"ANALYZE"," ")</f>
        <v>#VALUE!</v>
      </c>
      <c r="AA121" s="69" t="e">
        <f>RANK('CMGC Cost Estimate'!$G121,'CMGC Cost Estimate'!$G$3:$G$499)</f>
        <v>#VALUE!</v>
      </c>
      <c r="AB121" s="70" t="e">
        <f>LARGE('CMGC Cost Estimate'!$G$3:$G$499,COUNT(G$3:'CMGC Cost Estimate'!$G121))+IF(ISNUMBER(AB120),AB120,0)</f>
        <v>#VALUE!</v>
      </c>
      <c r="AC121" s="71" t="e">
        <f>IF(AB121/G$500&lt;0.8,COUNT(V$3:V121)+1,1)</f>
        <v>#VALUE!</v>
      </c>
      <c r="AD121" s="95" t="e">
        <f>IF('CMGC Cost Estimate'!$AA121&lt;=MAX('CMGC Cost Estimate'!$AC$3:$AC$499),"YES","NO")</f>
        <v>#VALUE!</v>
      </c>
      <c r="AE121" s="96" t="e">
        <f>IF(AND('Standard Cost Estimate'!$AD121="YES",ABS('Standard Cost Estimate'!$R121)&gt;0.2),"ANALYZE"," ")</f>
        <v>#VALUE!</v>
      </c>
      <c r="AF121" s="77"/>
    </row>
    <row r="122" spans="1:32" x14ac:dyDescent="0.35">
      <c r="A122" s="56" t="e">
        <f>Table1[[#This Row],[Item Line Number]]</f>
        <v>#VALUE!</v>
      </c>
      <c r="B122" s="56" t="e">
        <f>Table1[[#This Row],[Item Number]]</f>
        <v>#VALUE!</v>
      </c>
      <c r="C122" s="57" t="e">
        <f>Table1[[#This Row],[Item Description]]</f>
        <v>#VALUE!</v>
      </c>
      <c r="D122" s="56" t="e">
        <f>Table1[[#This Row],[Quantity]]</f>
        <v>#VALUE!</v>
      </c>
      <c r="E122" s="56" t="e">
        <f>Table1[[#This Row],[Units]]</f>
        <v>#VALUE!</v>
      </c>
      <c r="F122" s="58" t="e">
        <f>Table1[[#This Row],[Engineer''s Estimate (EE)]]</f>
        <v>#VALUE!</v>
      </c>
      <c r="G122" s="59" t="e">
        <f>'CMGC Cost Estimate'!$D122*'CMGC Cost Estimate'!$F122</f>
        <v>#VALUE!</v>
      </c>
      <c r="H122" s="60" t="e">
        <f>'CMGC Cost Estimate'!$G122/G$500</f>
        <v>#VALUE!</v>
      </c>
      <c r="I122" s="58" t="e">
        <f>Table1[[#This Row],[Low Bidder 
or CM/GC]]</f>
        <v>#VALUE!</v>
      </c>
      <c r="J122" s="59" t="e">
        <f>'CMGC Cost Estimate'!$I122*'CMGC Cost Estimate'!$D122</f>
        <v>#VALUE!</v>
      </c>
      <c r="K122" s="61" t="e">
        <f>'CMGC Cost Estimate'!$J122/J$500</f>
        <v>#VALUE!</v>
      </c>
      <c r="L122" s="58" t="e">
        <f>TRIMMEAN(Table1[[#This Row],[Low Bidder 
or CM/GC]:[Bidder 23]],2/COUNT(Table1[[#This Row],[Low Bidder 
or CM/GC]:[Bidder 23]]))</f>
        <v>#VALUE!</v>
      </c>
      <c r="M122" s="59" t="e">
        <f>IF('CMGC Cost Estimate'!$D122=0,0,'CMGC Cost Estimate'!$D122*'CMGC Cost Estimate'!$L122)</f>
        <v>#VALUE!</v>
      </c>
      <c r="N122" s="60" t="e">
        <f>'CMGC Cost Estimate'!$M122/M$500</f>
        <v>#VALUE!</v>
      </c>
      <c r="O122" s="80" t="e">
        <f>MIN(Table1[[#This Row],[Low Bidder 
or CM/GC]:[Bidder 23]])*D122</f>
        <v>#VALUE!</v>
      </c>
      <c r="P122" s="66" t="e">
        <f>Table24[[#This Row],[CM/GC
Amount]]</f>
        <v>#VALUE!</v>
      </c>
      <c r="Q122" s="81" t="e">
        <f>MAX(Table1[[#This Row],[Low Bidder 
or CM/GC]:[Bidder 23]])*D122</f>
        <v>#VALUE!</v>
      </c>
      <c r="R122" s="38" t="e">
        <f>('CMGC Cost Estimate'!$J122-'CMGC Cost Estimate'!$G122)/'CMGC Cost Estimate'!$G122</f>
        <v>#VALUE!</v>
      </c>
      <c r="S122" s="39" t="e">
        <f>('CMGC Cost Estimate'!$J122-'CMGC Cost Estimate'!$M122)/'CMGC Cost Estimate'!$M122</f>
        <v>#VALUE!</v>
      </c>
      <c r="T122" s="37" t="e">
        <f>'CMGC Cost Estimate'!$J122-'CMGC Cost Estimate'!$G122</f>
        <v>#VALUE!</v>
      </c>
      <c r="U122" s="29" t="e">
        <f>RANK('CMGC Cost Estimate'!$J122,'CMGC Cost Estimate'!$J$3:$J$499)</f>
        <v>#VALUE!</v>
      </c>
      <c r="V122" s="40" t="e">
        <f>LARGE('CMGC Cost Estimate'!$J$3:$J$499,COUNT(J$3:'CMGC Cost Estimate'!$J122))+IF(ISNUMBER(V121),V121,0)</f>
        <v>#VALUE!</v>
      </c>
      <c r="W122" s="29" t="e">
        <f>IF(V122/J$500&lt;0.8,COUNT(V$3:V122)+1,1)</f>
        <v>#VALUE!</v>
      </c>
      <c r="X122" s="41" t="e">
        <f>IF('CMGC Cost Estimate'!$U122&lt;=MAX('CMGC Cost Estimate'!$W$3:$W$499),"YES","NO")</f>
        <v>#VALUE!</v>
      </c>
      <c r="Y122" s="42" t="e">
        <f>IF(AND('CMGC Cost Estimate'!$X122="YES",OR('CMGC Cost Estimate'!$R122&gt;0.2,'CMGC Cost Estimate'!$R122&lt;-0.2)),"ANALYZE"," ")</f>
        <v>#VALUE!</v>
      </c>
      <c r="Z122" s="73" t="e">
        <f>IF(AND('CMGC Cost Estimate'!$X122="YES",OR('CMGC Cost Estimate'!$S122&gt;0.2,'CMGC Cost Estimate'!$S122&lt;-0.2)),"ANALYZE"," ")</f>
        <v>#VALUE!</v>
      </c>
      <c r="AA122" s="69" t="e">
        <f>RANK('CMGC Cost Estimate'!$G122,'CMGC Cost Estimate'!$G$3:$G$499)</f>
        <v>#VALUE!</v>
      </c>
      <c r="AB122" s="70" t="e">
        <f>LARGE('CMGC Cost Estimate'!$G$3:$G$499,COUNT(G$3:'CMGC Cost Estimate'!$G122))+IF(ISNUMBER(AB121),AB121,0)</f>
        <v>#VALUE!</v>
      </c>
      <c r="AC122" s="71" t="e">
        <f>IF(AB122/G$500&lt;0.8,COUNT(V$3:V122)+1,1)</f>
        <v>#VALUE!</v>
      </c>
      <c r="AD122" s="95" t="e">
        <f>IF('CMGC Cost Estimate'!$AA122&lt;=MAX('CMGC Cost Estimate'!$AC$3:$AC$499),"YES","NO")</f>
        <v>#VALUE!</v>
      </c>
      <c r="AE122" s="96" t="e">
        <f>IF(AND('Standard Cost Estimate'!$AD122="YES",ABS('Standard Cost Estimate'!$R122)&gt;0.2),"ANALYZE"," ")</f>
        <v>#VALUE!</v>
      </c>
      <c r="AF122" s="77"/>
    </row>
    <row r="123" spans="1:32" x14ac:dyDescent="0.35">
      <c r="A123" s="56" t="e">
        <f>Table1[[#This Row],[Item Line Number]]</f>
        <v>#VALUE!</v>
      </c>
      <c r="B123" s="56" t="e">
        <f>Table1[[#This Row],[Item Number]]</f>
        <v>#VALUE!</v>
      </c>
      <c r="C123" s="57" t="e">
        <f>Table1[[#This Row],[Item Description]]</f>
        <v>#VALUE!</v>
      </c>
      <c r="D123" s="56" t="e">
        <f>Table1[[#This Row],[Quantity]]</f>
        <v>#VALUE!</v>
      </c>
      <c r="E123" s="56" t="e">
        <f>Table1[[#This Row],[Units]]</f>
        <v>#VALUE!</v>
      </c>
      <c r="F123" s="58" t="e">
        <f>Table1[[#This Row],[Engineer''s Estimate (EE)]]</f>
        <v>#VALUE!</v>
      </c>
      <c r="G123" s="59" t="e">
        <f>'CMGC Cost Estimate'!$D123*'CMGC Cost Estimate'!$F123</f>
        <v>#VALUE!</v>
      </c>
      <c r="H123" s="60" t="e">
        <f>'CMGC Cost Estimate'!$G123/G$500</f>
        <v>#VALUE!</v>
      </c>
      <c r="I123" s="58" t="e">
        <f>Table1[[#This Row],[Low Bidder 
or CM/GC]]</f>
        <v>#VALUE!</v>
      </c>
      <c r="J123" s="59" t="e">
        <f>'CMGC Cost Estimate'!$I123*'CMGC Cost Estimate'!$D123</f>
        <v>#VALUE!</v>
      </c>
      <c r="K123" s="61" t="e">
        <f>'CMGC Cost Estimate'!$J123/J$500</f>
        <v>#VALUE!</v>
      </c>
      <c r="L123" s="58" t="e">
        <f>TRIMMEAN(Table1[[#This Row],[Low Bidder 
or CM/GC]:[Bidder 23]],2/COUNT(Table1[[#This Row],[Low Bidder 
or CM/GC]:[Bidder 23]]))</f>
        <v>#VALUE!</v>
      </c>
      <c r="M123" s="59" t="e">
        <f>IF('CMGC Cost Estimate'!$D123=0,0,'CMGC Cost Estimate'!$D123*'CMGC Cost Estimate'!$L123)</f>
        <v>#VALUE!</v>
      </c>
      <c r="N123" s="60" t="e">
        <f>'CMGC Cost Estimate'!$M123/M$500</f>
        <v>#VALUE!</v>
      </c>
      <c r="O123" s="80" t="e">
        <f>MIN(Table1[[#This Row],[Low Bidder 
or CM/GC]:[Bidder 23]])*D123</f>
        <v>#VALUE!</v>
      </c>
      <c r="P123" s="66" t="e">
        <f>Table24[[#This Row],[CM/GC
Amount]]</f>
        <v>#VALUE!</v>
      </c>
      <c r="Q123" s="81" t="e">
        <f>MAX(Table1[[#This Row],[Low Bidder 
or CM/GC]:[Bidder 23]])*D123</f>
        <v>#VALUE!</v>
      </c>
      <c r="R123" s="38" t="e">
        <f>('CMGC Cost Estimate'!$J123-'CMGC Cost Estimate'!$G123)/'CMGC Cost Estimate'!$G123</f>
        <v>#VALUE!</v>
      </c>
      <c r="S123" s="39" t="e">
        <f>('CMGC Cost Estimate'!$J123-'CMGC Cost Estimate'!$M123)/'CMGC Cost Estimate'!$M123</f>
        <v>#VALUE!</v>
      </c>
      <c r="T123" s="37" t="e">
        <f>'CMGC Cost Estimate'!$J123-'CMGC Cost Estimate'!$G123</f>
        <v>#VALUE!</v>
      </c>
      <c r="U123" s="29" t="e">
        <f>RANK('CMGC Cost Estimate'!$J123,'CMGC Cost Estimate'!$J$3:$J$499)</f>
        <v>#VALUE!</v>
      </c>
      <c r="V123" s="40" t="e">
        <f>LARGE('CMGC Cost Estimate'!$J$3:$J$499,COUNT(J$3:'CMGC Cost Estimate'!$J123))+IF(ISNUMBER(V122),V122,0)</f>
        <v>#VALUE!</v>
      </c>
      <c r="W123" s="29" t="e">
        <f>IF(V123/J$500&lt;0.8,COUNT(V$3:V123)+1,1)</f>
        <v>#VALUE!</v>
      </c>
      <c r="X123" s="41" t="e">
        <f>IF('CMGC Cost Estimate'!$U123&lt;=MAX('CMGC Cost Estimate'!$W$3:$W$499),"YES","NO")</f>
        <v>#VALUE!</v>
      </c>
      <c r="Y123" s="42" t="e">
        <f>IF(AND('CMGC Cost Estimate'!$X123="YES",OR('CMGC Cost Estimate'!$R123&gt;0.2,'CMGC Cost Estimate'!$R123&lt;-0.2)),"ANALYZE"," ")</f>
        <v>#VALUE!</v>
      </c>
      <c r="Z123" s="73" t="e">
        <f>IF(AND('CMGC Cost Estimate'!$X123="YES",OR('CMGC Cost Estimate'!$S123&gt;0.2,'CMGC Cost Estimate'!$S123&lt;-0.2)),"ANALYZE"," ")</f>
        <v>#VALUE!</v>
      </c>
      <c r="AA123" s="69" t="e">
        <f>RANK('CMGC Cost Estimate'!$G123,'CMGC Cost Estimate'!$G$3:$G$499)</f>
        <v>#VALUE!</v>
      </c>
      <c r="AB123" s="70" t="e">
        <f>LARGE('CMGC Cost Estimate'!$G$3:$G$499,COUNT(G$3:'CMGC Cost Estimate'!$G123))+IF(ISNUMBER(AB122),AB122,0)</f>
        <v>#VALUE!</v>
      </c>
      <c r="AC123" s="71" t="e">
        <f>IF(AB123/G$500&lt;0.8,COUNT(V$3:V123)+1,1)</f>
        <v>#VALUE!</v>
      </c>
      <c r="AD123" s="95" t="e">
        <f>IF('CMGC Cost Estimate'!$AA123&lt;=MAX('CMGC Cost Estimate'!$AC$3:$AC$499),"YES","NO")</f>
        <v>#VALUE!</v>
      </c>
      <c r="AE123" s="96" t="e">
        <f>IF(AND('Standard Cost Estimate'!$AD123="YES",ABS('Standard Cost Estimate'!$R123)&gt;0.2),"ANALYZE"," ")</f>
        <v>#VALUE!</v>
      </c>
      <c r="AF123" s="77"/>
    </row>
    <row r="124" spans="1:32" x14ac:dyDescent="0.35">
      <c r="A124" s="56" t="e">
        <f>Table1[[#This Row],[Item Line Number]]</f>
        <v>#VALUE!</v>
      </c>
      <c r="B124" s="56" t="e">
        <f>Table1[[#This Row],[Item Number]]</f>
        <v>#VALUE!</v>
      </c>
      <c r="C124" s="57" t="e">
        <f>Table1[[#This Row],[Item Description]]</f>
        <v>#VALUE!</v>
      </c>
      <c r="D124" s="56" t="e">
        <f>Table1[[#This Row],[Quantity]]</f>
        <v>#VALUE!</v>
      </c>
      <c r="E124" s="56" t="e">
        <f>Table1[[#This Row],[Units]]</f>
        <v>#VALUE!</v>
      </c>
      <c r="F124" s="58" t="e">
        <f>Table1[[#This Row],[Engineer''s Estimate (EE)]]</f>
        <v>#VALUE!</v>
      </c>
      <c r="G124" s="59" t="e">
        <f>'CMGC Cost Estimate'!$D124*'CMGC Cost Estimate'!$F124</f>
        <v>#VALUE!</v>
      </c>
      <c r="H124" s="60" t="e">
        <f>'CMGC Cost Estimate'!$G124/G$500</f>
        <v>#VALUE!</v>
      </c>
      <c r="I124" s="58" t="e">
        <f>Table1[[#This Row],[Low Bidder 
or CM/GC]]</f>
        <v>#VALUE!</v>
      </c>
      <c r="J124" s="59" t="e">
        <f>'CMGC Cost Estimate'!$I124*'CMGC Cost Estimate'!$D124</f>
        <v>#VALUE!</v>
      </c>
      <c r="K124" s="61" t="e">
        <f>'CMGC Cost Estimate'!$J124/J$500</f>
        <v>#VALUE!</v>
      </c>
      <c r="L124" s="58" t="e">
        <f>TRIMMEAN(Table1[[#This Row],[Low Bidder 
or CM/GC]:[Bidder 23]],2/COUNT(Table1[[#This Row],[Low Bidder 
or CM/GC]:[Bidder 23]]))</f>
        <v>#VALUE!</v>
      </c>
      <c r="M124" s="59" t="e">
        <f>IF('CMGC Cost Estimate'!$D124=0,0,'CMGC Cost Estimate'!$D124*'CMGC Cost Estimate'!$L124)</f>
        <v>#VALUE!</v>
      </c>
      <c r="N124" s="60" t="e">
        <f>'CMGC Cost Estimate'!$M124/M$500</f>
        <v>#VALUE!</v>
      </c>
      <c r="O124" s="80" t="e">
        <f>MIN(Table1[[#This Row],[Low Bidder 
or CM/GC]:[Bidder 23]])*D124</f>
        <v>#VALUE!</v>
      </c>
      <c r="P124" s="66" t="e">
        <f>Table24[[#This Row],[CM/GC
Amount]]</f>
        <v>#VALUE!</v>
      </c>
      <c r="Q124" s="81" t="e">
        <f>MAX(Table1[[#This Row],[Low Bidder 
or CM/GC]:[Bidder 23]])*D124</f>
        <v>#VALUE!</v>
      </c>
      <c r="R124" s="38" t="e">
        <f>('CMGC Cost Estimate'!$J124-'CMGC Cost Estimate'!$G124)/'CMGC Cost Estimate'!$G124</f>
        <v>#VALUE!</v>
      </c>
      <c r="S124" s="39" t="e">
        <f>('CMGC Cost Estimate'!$J124-'CMGC Cost Estimate'!$M124)/'CMGC Cost Estimate'!$M124</f>
        <v>#VALUE!</v>
      </c>
      <c r="T124" s="37" t="e">
        <f>'CMGC Cost Estimate'!$J124-'CMGC Cost Estimate'!$G124</f>
        <v>#VALUE!</v>
      </c>
      <c r="U124" s="29" t="e">
        <f>RANK('CMGC Cost Estimate'!$J124,'CMGC Cost Estimate'!$J$3:$J$499)</f>
        <v>#VALUE!</v>
      </c>
      <c r="V124" s="40" t="e">
        <f>LARGE('CMGC Cost Estimate'!$J$3:$J$499,COUNT(J$3:'CMGC Cost Estimate'!$J124))+IF(ISNUMBER(V123),V123,0)</f>
        <v>#VALUE!</v>
      </c>
      <c r="W124" s="29" t="e">
        <f>IF(V124/J$500&lt;0.8,COUNT(V$3:V124)+1,1)</f>
        <v>#VALUE!</v>
      </c>
      <c r="X124" s="41" t="e">
        <f>IF('CMGC Cost Estimate'!$U124&lt;=MAX('CMGC Cost Estimate'!$W$3:$W$499),"YES","NO")</f>
        <v>#VALUE!</v>
      </c>
      <c r="Y124" s="42" t="e">
        <f>IF(AND('CMGC Cost Estimate'!$X124="YES",OR('CMGC Cost Estimate'!$R124&gt;0.2,'CMGC Cost Estimate'!$R124&lt;-0.2)),"ANALYZE"," ")</f>
        <v>#VALUE!</v>
      </c>
      <c r="Z124" s="73" t="e">
        <f>IF(AND('CMGC Cost Estimate'!$X124="YES",OR('CMGC Cost Estimate'!$S124&gt;0.2,'CMGC Cost Estimate'!$S124&lt;-0.2)),"ANALYZE"," ")</f>
        <v>#VALUE!</v>
      </c>
      <c r="AA124" s="69" t="e">
        <f>RANK('CMGC Cost Estimate'!$G124,'CMGC Cost Estimate'!$G$3:$G$499)</f>
        <v>#VALUE!</v>
      </c>
      <c r="AB124" s="70" t="e">
        <f>LARGE('CMGC Cost Estimate'!$G$3:$G$499,COUNT(G$3:'CMGC Cost Estimate'!$G124))+IF(ISNUMBER(AB123),AB123,0)</f>
        <v>#VALUE!</v>
      </c>
      <c r="AC124" s="71" t="e">
        <f>IF(AB124/G$500&lt;0.8,COUNT(V$3:V124)+1,1)</f>
        <v>#VALUE!</v>
      </c>
      <c r="AD124" s="95" t="e">
        <f>IF('CMGC Cost Estimate'!$AA124&lt;=MAX('CMGC Cost Estimate'!$AC$3:$AC$499),"YES","NO")</f>
        <v>#VALUE!</v>
      </c>
      <c r="AE124" s="96" t="e">
        <f>IF(AND('Standard Cost Estimate'!$AD124="YES",ABS('Standard Cost Estimate'!$R124)&gt;0.2),"ANALYZE"," ")</f>
        <v>#VALUE!</v>
      </c>
      <c r="AF124" s="77"/>
    </row>
    <row r="125" spans="1:32" x14ac:dyDescent="0.35">
      <c r="A125" s="56" t="e">
        <f>Table1[[#This Row],[Item Line Number]]</f>
        <v>#VALUE!</v>
      </c>
      <c r="B125" s="56" t="e">
        <f>Table1[[#This Row],[Item Number]]</f>
        <v>#VALUE!</v>
      </c>
      <c r="C125" s="57" t="e">
        <f>Table1[[#This Row],[Item Description]]</f>
        <v>#VALUE!</v>
      </c>
      <c r="D125" s="56" t="e">
        <f>Table1[[#This Row],[Quantity]]</f>
        <v>#VALUE!</v>
      </c>
      <c r="E125" s="56" t="e">
        <f>Table1[[#This Row],[Units]]</f>
        <v>#VALUE!</v>
      </c>
      <c r="F125" s="58" t="e">
        <f>Table1[[#This Row],[Engineer''s Estimate (EE)]]</f>
        <v>#VALUE!</v>
      </c>
      <c r="G125" s="59" t="e">
        <f>'CMGC Cost Estimate'!$D125*'CMGC Cost Estimate'!$F125</f>
        <v>#VALUE!</v>
      </c>
      <c r="H125" s="60" t="e">
        <f>'CMGC Cost Estimate'!$G125/G$500</f>
        <v>#VALUE!</v>
      </c>
      <c r="I125" s="58" t="e">
        <f>Table1[[#This Row],[Low Bidder 
or CM/GC]]</f>
        <v>#VALUE!</v>
      </c>
      <c r="J125" s="59" t="e">
        <f>'CMGC Cost Estimate'!$I125*'CMGC Cost Estimate'!$D125</f>
        <v>#VALUE!</v>
      </c>
      <c r="K125" s="61" t="e">
        <f>'CMGC Cost Estimate'!$J125/J$500</f>
        <v>#VALUE!</v>
      </c>
      <c r="L125" s="58" t="e">
        <f>TRIMMEAN(Table1[[#This Row],[Low Bidder 
or CM/GC]:[Bidder 23]],2/COUNT(Table1[[#This Row],[Low Bidder 
or CM/GC]:[Bidder 23]]))</f>
        <v>#VALUE!</v>
      </c>
      <c r="M125" s="59" t="e">
        <f>IF('CMGC Cost Estimate'!$D125=0,0,'CMGC Cost Estimate'!$D125*'CMGC Cost Estimate'!$L125)</f>
        <v>#VALUE!</v>
      </c>
      <c r="N125" s="60" t="e">
        <f>'CMGC Cost Estimate'!$M125/M$500</f>
        <v>#VALUE!</v>
      </c>
      <c r="O125" s="80" t="e">
        <f>MIN(Table1[[#This Row],[Low Bidder 
or CM/GC]:[Bidder 23]])*D125</f>
        <v>#VALUE!</v>
      </c>
      <c r="P125" s="66" t="e">
        <f>Table24[[#This Row],[CM/GC
Amount]]</f>
        <v>#VALUE!</v>
      </c>
      <c r="Q125" s="81" t="e">
        <f>MAX(Table1[[#This Row],[Low Bidder 
or CM/GC]:[Bidder 23]])*D125</f>
        <v>#VALUE!</v>
      </c>
      <c r="R125" s="38" t="e">
        <f>('CMGC Cost Estimate'!$J125-'CMGC Cost Estimate'!$G125)/'CMGC Cost Estimate'!$G125</f>
        <v>#VALUE!</v>
      </c>
      <c r="S125" s="39" t="e">
        <f>('CMGC Cost Estimate'!$J125-'CMGC Cost Estimate'!$M125)/'CMGC Cost Estimate'!$M125</f>
        <v>#VALUE!</v>
      </c>
      <c r="T125" s="37" t="e">
        <f>'CMGC Cost Estimate'!$J125-'CMGC Cost Estimate'!$G125</f>
        <v>#VALUE!</v>
      </c>
      <c r="U125" s="29" t="e">
        <f>RANK('CMGC Cost Estimate'!$J125,'CMGC Cost Estimate'!$J$3:$J$499)</f>
        <v>#VALUE!</v>
      </c>
      <c r="V125" s="40" t="e">
        <f>LARGE('CMGC Cost Estimate'!$J$3:$J$499,COUNT(J$3:'CMGC Cost Estimate'!$J125))+IF(ISNUMBER(V124),V124,0)</f>
        <v>#VALUE!</v>
      </c>
      <c r="W125" s="29" t="e">
        <f>IF(V125/J$500&lt;0.8,COUNT(V$3:V125)+1,1)</f>
        <v>#VALUE!</v>
      </c>
      <c r="X125" s="41" t="e">
        <f>IF('CMGC Cost Estimate'!$U125&lt;=MAX('CMGC Cost Estimate'!$W$3:$W$499),"YES","NO")</f>
        <v>#VALUE!</v>
      </c>
      <c r="Y125" s="42" t="e">
        <f>IF(AND('CMGC Cost Estimate'!$X125="YES",OR('CMGC Cost Estimate'!$R125&gt;0.2,'CMGC Cost Estimate'!$R125&lt;-0.2)),"ANALYZE"," ")</f>
        <v>#VALUE!</v>
      </c>
      <c r="Z125" s="73" t="e">
        <f>IF(AND('CMGC Cost Estimate'!$X125="YES",OR('CMGC Cost Estimate'!$S125&gt;0.2,'CMGC Cost Estimate'!$S125&lt;-0.2)),"ANALYZE"," ")</f>
        <v>#VALUE!</v>
      </c>
      <c r="AA125" s="69" t="e">
        <f>RANK('CMGC Cost Estimate'!$G125,'CMGC Cost Estimate'!$G$3:$G$499)</f>
        <v>#VALUE!</v>
      </c>
      <c r="AB125" s="70" t="e">
        <f>LARGE('CMGC Cost Estimate'!$G$3:$G$499,COUNT(G$3:'CMGC Cost Estimate'!$G125))+IF(ISNUMBER(AB124),AB124,0)</f>
        <v>#VALUE!</v>
      </c>
      <c r="AC125" s="71" t="e">
        <f>IF(AB125/G$500&lt;0.8,COUNT(V$3:V125)+1,1)</f>
        <v>#VALUE!</v>
      </c>
      <c r="AD125" s="95" t="e">
        <f>IF('CMGC Cost Estimate'!$AA125&lt;=MAX('CMGC Cost Estimate'!$AC$3:$AC$499),"YES","NO")</f>
        <v>#VALUE!</v>
      </c>
      <c r="AE125" s="96" t="e">
        <f>IF(AND('Standard Cost Estimate'!$AD125="YES",ABS('Standard Cost Estimate'!$R125)&gt;0.2),"ANALYZE"," ")</f>
        <v>#VALUE!</v>
      </c>
      <c r="AF125" s="77"/>
    </row>
    <row r="126" spans="1:32" x14ac:dyDescent="0.35">
      <c r="A126" s="56" t="e">
        <f>Table1[[#This Row],[Item Line Number]]</f>
        <v>#VALUE!</v>
      </c>
      <c r="B126" s="56" t="e">
        <f>Table1[[#This Row],[Item Number]]</f>
        <v>#VALUE!</v>
      </c>
      <c r="C126" s="57" t="e">
        <f>Table1[[#This Row],[Item Description]]</f>
        <v>#VALUE!</v>
      </c>
      <c r="D126" s="56" t="e">
        <f>Table1[[#This Row],[Quantity]]</f>
        <v>#VALUE!</v>
      </c>
      <c r="E126" s="56" t="e">
        <f>Table1[[#This Row],[Units]]</f>
        <v>#VALUE!</v>
      </c>
      <c r="F126" s="58" t="e">
        <f>Table1[[#This Row],[Engineer''s Estimate (EE)]]</f>
        <v>#VALUE!</v>
      </c>
      <c r="G126" s="59" t="e">
        <f>'CMGC Cost Estimate'!$D126*'CMGC Cost Estimate'!$F126</f>
        <v>#VALUE!</v>
      </c>
      <c r="H126" s="60" t="e">
        <f>'CMGC Cost Estimate'!$G126/G$500</f>
        <v>#VALUE!</v>
      </c>
      <c r="I126" s="58" t="e">
        <f>Table1[[#This Row],[Low Bidder 
or CM/GC]]</f>
        <v>#VALUE!</v>
      </c>
      <c r="J126" s="59" t="e">
        <f>'CMGC Cost Estimate'!$I126*'CMGC Cost Estimate'!$D126</f>
        <v>#VALUE!</v>
      </c>
      <c r="K126" s="61" t="e">
        <f>'CMGC Cost Estimate'!$J126/J$500</f>
        <v>#VALUE!</v>
      </c>
      <c r="L126" s="58" t="e">
        <f>TRIMMEAN(Table1[[#This Row],[Low Bidder 
or CM/GC]:[Bidder 23]],2/COUNT(Table1[[#This Row],[Low Bidder 
or CM/GC]:[Bidder 23]]))</f>
        <v>#VALUE!</v>
      </c>
      <c r="M126" s="59" t="e">
        <f>IF('CMGC Cost Estimate'!$D126=0,0,'CMGC Cost Estimate'!$D126*'CMGC Cost Estimate'!$L126)</f>
        <v>#VALUE!</v>
      </c>
      <c r="N126" s="60" t="e">
        <f>'CMGC Cost Estimate'!$M126/M$500</f>
        <v>#VALUE!</v>
      </c>
      <c r="O126" s="80" t="e">
        <f>MIN(Table1[[#This Row],[Low Bidder 
or CM/GC]:[Bidder 23]])*D126</f>
        <v>#VALUE!</v>
      </c>
      <c r="P126" s="66" t="e">
        <f>Table24[[#This Row],[CM/GC
Amount]]</f>
        <v>#VALUE!</v>
      </c>
      <c r="Q126" s="81" t="e">
        <f>MAX(Table1[[#This Row],[Low Bidder 
or CM/GC]:[Bidder 23]])*D126</f>
        <v>#VALUE!</v>
      </c>
      <c r="R126" s="38" t="e">
        <f>('CMGC Cost Estimate'!$J126-'CMGC Cost Estimate'!$G126)/'CMGC Cost Estimate'!$G126</f>
        <v>#VALUE!</v>
      </c>
      <c r="S126" s="39" t="e">
        <f>('CMGC Cost Estimate'!$J126-'CMGC Cost Estimate'!$M126)/'CMGC Cost Estimate'!$M126</f>
        <v>#VALUE!</v>
      </c>
      <c r="T126" s="37" t="e">
        <f>'CMGC Cost Estimate'!$J126-'CMGC Cost Estimate'!$G126</f>
        <v>#VALUE!</v>
      </c>
      <c r="U126" s="29" t="e">
        <f>RANK('CMGC Cost Estimate'!$J126,'CMGC Cost Estimate'!$J$3:$J$499)</f>
        <v>#VALUE!</v>
      </c>
      <c r="V126" s="40" t="e">
        <f>LARGE('CMGC Cost Estimate'!$J$3:$J$499,COUNT(J$3:'CMGC Cost Estimate'!$J126))+IF(ISNUMBER(V125),V125,0)</f>
        <v>#VALUE!</v>
      </c>
      <c r="W126" s="29" t="e">
        <f>IF(V126/J$500&lt;0.8,COUNT(V$3:V126)+1,1)</f>
        <v>#VALUE!</v>
      </c>
      <c r="X126" s="41" t="e">
        <f>IF('CMGC Cost Estimate'!$U126&lt;=MAX('CMGC Cost Estimate'!$W$3:$W$499),"YES","NO")</f>
        <v>#VALUE!</v>
      </c>
      <c r="Y126" s="42" t="e">
        <f>IF(AND('CMGC Cost Estimate'!$X126="YES",OR('CMGC Cost Estimate'!$R126&gt;0.2,'CMGC Cost Estimate'!$R126&lt;-0.2)),"ANALYZE"," ")</f>
        <v>#VALUE!</v>
      </c>
      <c r="Z126" s="73" t="e">
        <f>IF(AND('CMGC Cost Estimate'!$X126="YES",OR('CMGC Cost Estimate'!$S126&gt;0.2,'CMGC Cost Estimate'!$S126&lt;-0.2)),"ANALYZE"," ")</f>
        <v>#VALUE!</v>
      </c>
      <c r="AA126" s="69" t="e">
        <f>RANK('CMGC Cost Estimate'!$G126,'CMGC Cost Estimate'!$G$3:$G$499)</f>
        <v>#VALUE!</v>
      </c>
      <c r="AB126" s="70" t="e">
        <f>LARGE('CMGC Cost Estimate'!$G$3:$G$499,COUNT(G$3:'CMGC Cost Estimate'!$G126))+IF(ISNUMBER(AB125),AB125,0)</f>
        <v>#VALUE!</v>
      </c>
      <c r="AC126" s="71" t="e">
        <f>IF(AB126/G$500&lt;0.8,COUNT(V$3:V126)+1,1)</f>
        <v>#VALUE!</v>
      </c>
      <c r="AD126" s="95" t="e">
        <f>IF('CMGC Cost Estimate'!$AA126&lt;=MAX('CMGC Cost Estimate'!$AC$3:$AC$499),"YES","NO")</f>
        <v>#VALUE!</v>
      </c>
      <c r="AE126" s="96" t="e">
        <f>IF(AND('Standard Cost Estimate'!$AD126="YES",ABS('Standard Cost Estimate'!$R126)&gt;0.2),"ANALYZE"," ")</f>
        <v>#VALUE!</v>
      </c>
      <c r="AF126" s="77"/>
    </row>
    <row r="127" spans="1:32" x14ac:dyDescent="0.35">
      <c r="A127" s="56" t="e">
        <f>Table1[[#This Row],[Item Line Number]]</f>
        <v>#VALUE!</v>
      </c>
      <c r="B127" s="56" t="e">
        <f>Table1[[#This Row],[Item Number]]</f>
        <v>#VALUE!</v>
      </c>
      <c r="C127" s="57" t="e">
        <f>Table1[[#This Row],[Item Description]]</f>
        <v>#VALUE!</v>
      </c>
      <c r="D127" s="56" t="e">
        <f>Table1[[#This Row],[Quantity]]</f>
        <v>#VALUE!</v>
      </c>
      <c r="E127" s="56" t="e">
        <f>Table1[[#This Row],[Units]]</f>
        <v>#VALUE!</v>
      </c>
      <c r="F127" s="58" t="e">
        <f>Table1[[#This Row],[Engineer''s Estimate (EE)]]</f>
        <v>#VALUE!</v>
      </c>
      <c r="G127" s="59" t="e">
        <f>'CMGC Cost Estimate'!$D127*'CMGC Cost Estimate'!$F127</f>
        <v>#VALUE!</v>
      </c>
      <c r="H127" s="60" t="e">
        <f>'CMGC Cost Estimate'!$G127/G$500</f>
        <v>#VALUE!</v>
      </c>
      <c r="I127" s="58" t="e">
        <f>Table1[[#This Row],[Low Bidder 
or CM/GC]]</f>
        <v>#VALUE!</v>
      </c>
      <c r="J127" s="59" t="e">
        <f>'CMGC Cost Estimate'!$I127*'CMGC Cost Estimate'!$D127</f>
        <v>#VALUE!</v>
      </c>
      <c r="K127" s="61" t="e">
        <f>'CMGC Cost Estimate'!$J127/J$500</f>
        <v>#VALUE!</v>
      </c>
      <c r="L127" s="58" t="e">
        <f>TRIMMEAN(Table1[[#This Row],[Low Bidder 
or CM/GC]:[Bidder 23]],2/COUNT(Table1[[#This Row],[Low Bidder 
or CM/GC]:[Bidder 23]]))</f>
        <v>#VALUE!</v>
      </c>
      <c r="M127" s="59" t="e">
        <f>IF('CMGC Cost Estimate'!$D127=0,0,'CMGC Cost Estimate'!$D127*'CMGC Cost Estimate'!$L127)</f>
        <v>#VALUE!</v>
      </c>
      <c r="N127" s="60" t="e">
        <f>'CMGC Cost Estimate'!$M127/M$500</f>
        <v>#VALUE!</v>
      </c>
      <c r="O127" s="80" t="e">
        <f>MIN(Table1[[#This Row],[Low Bidder 
or CM/GC]:[Bidder 23]])*D127</f>
        <v>#VALUE!</v>
      </c>
      <c r="P127" s="66" t="e">
        <f>Table24[[#This Row],[CM/GC
Amount]]</f>
        <v>#VALUE!</v>
      </c>
      <c r="Q127" s="81" t="e">
        <f>MAX(Table1[[#This Row],[Low Bidder 
or CM/GC]:[Bidder 23]])*D127</f>
        <v>#VALUE!</v>
      </c>
      <c r="R127" s="38" t="e">
        <f>('CMGC Cost Estimate'!$J127-'CMGC Cost Estimate'!$G127)/'CMGC Cost Estimate'!$G127</f>
        <v>#VALUE!</v>
      </c>
      <c r="S127" s="39" t="e">
        <f>('CMGC Cost Estimate'!$J127-'CMGC Cost Estimate'!$M127)/'CMGC Cost Estimate'!$M127</f>
        <v>#VALUE!</v>
      </c>
      <c r="T127" s="37" t="e">
        <f>'CMGC Cost Estimate'!$J127-'CMGC Cost Estimate'!$G127</f>
        <v>#VALUE!</v>
      </c>
      <c r="U127" s="29" t="e">
        <f>RANK('CMGC Cost Estimate'!$J127,'CMGC Cost Estimate'!$J$3:$J$499)</f>
        <v>#VALUE!</v>
      </c>
      <c r="V127" s="40" t="e">
        <f>LARGE('CMGC Cost Estimate'!$J$3:$J$499,COUNT(J$3:'CMGC Cost Estimate'!$J127))+IF(ISNUMBER(V126),V126,0)</f>
        <v>#VALUE!</v>
      </c>
      <c r="W127" s="29" t="e">
        <f>IF(V127/J$500&lt;0.8,COUNT(V$3:V127)+1,1)</f>
        <v>#VALUE!</v>
      </c>
      <c r="X127" s="41" t="e">
        <f>IF('CMGC Cost Estimate'!$U127&lt;=MAX('CMGC Cost Estimate'!$W$3:$W$499),"YES","NO")</f>
        <v>#VALUE!</v>
      </c>
      <c r="Y127" s="42" t="e">
        <f>IF(AND('CMGC Cost Estimate'!$X127="YES",OR('CMGC Cost Estimate'!$R127&gt;0.2,'CMGC Cost Estimate'!$R127&lt;-0.2)),"ANALYZE"," ")</f>
        <v>#VALUE!</v>
      </c>
      <c r="Z127" s="73" t="e">
        <f>IF(AND('CMGC Cost Estimate'!$X127="YES",OR('CMGC Cost Estimate'!$S127&gt;0.2,'CMGC Cost Estimate'!$S127&lt;-0.2)),"ANALYZE"," ")</f>
        <v>#VALUE!</v>
      </c>
      <c r="AA127" s="69" t="e">
        <f>RANK('CMGC Cost Estimate'!$G127,'CMGC Cost Estimate'!$G$3:$G$499)</f>
        <v>#VALUE!</v>
      </c>
      <c r="AB127" s="70" t="e">
        <f>LARGE('CMGC Cost Estimate'!$G$3:$G$499,COUNT(G$3:'CMGC Cost Estimate'!$G127))+IF(ISNUMBER(AB126),AB126,0)</f>
        <v>#VALUE!</v>
      </c>
      <c r="AC127" s="71" t="e">
        <f>IF(AB127/G$500&lt;0.8,COUNT(V$3:V127)+1,1)</f>
        <v>#VALUE!</v>
      </c>
      <c r="AD127" s="95" t="e">
        <f>IF('CMGC Cost Estimate'!$AA127&lt;=MAX('CMGC Cost Estimate'!$AC$3:$AC$499),"YES","NO")</f>
        <v>#VALUE!</v>
      </c>
      <c r="AE127" s="96" t="e">
        <f>IF(AND('Standard Cost Estimate'!$AD127="YES",ABS('Standard Cost Estimate'!$R127)&gt;0.2),"ANALYZE"," ")</f>
        <v>#VALUE!</v>
      </c>
      <c r="AF127" s="77"/>
    </row>
    <row r="128" spans="1:32" x14ac:dyDescent="0.35">
      <c r="A128" s="56" t="e">
        <f>Table1[[#This Row],[Item Line Number]]</f>
        <v>#VALUE!</v>
      </c>
      <c r="B128" s="56" t="e">
        <f>Table1[[#This Row],[Item Number]]</f>
        <v>#VALUE!</v>
      </c>
      <c r="C128" s="57" t="e">
        <f>Table1[[#This Row],[Item Description]]</f>
        <v>#VALUE!</v>
      </c>
      <c r="D128" s="56" t="e">
        <f>Table1[[#This Row],[Quantity]]</f>
        <v>#VALUE!</v>
      </c>
      <c r="E128" s="56" t="e">
        <f>Table1[[#This Row],[Units]]</f>
        <v>#VALUE!</v>
      </c>
      <c r="F128" s="58" t="e">
        <f>Table1[[#This Row],[Engineer''s Estimate (EE)]]</f>
        <v>#VALUE!</v>
      </c>
      <c r="G128" s="59" t="e">
        <f>'CMGC Cost Estimate'!$D128*'CMGC Cost Estimate'!$F128</f>
        <v>#VALUE!</v>
      </c>
      <c r="H128" s="60" t="e">
        <f>'CMGC Cost Estimate'!$G128/G$500</f>
        <v>#VALUE!</v>
      </c>
      <c r="I128" s="58" t="e">
        <f>Table1[[#This Row],[Low Bidder 
or CM/GC]]</f>
        <v>#VALUE!</v>
      </c>
      <c r="J128" s="59" t="e">
        <f>'CMGC Cost Estimate'!$I128*'CMGC Cost Estimate'!$D128</f>
        <v>#VALUE!</v>
      </c>
      <c r="K128" s="61" t="e">
        <f>'CMGC Cost Estimate'!$J128/J$500</f>
        <v>#VALUE!</v>
      </c>
      <c r="L128" s="58" t="e">
        <f>TRIMMEAN(Table1[[#This Row],[Low Bidder 
or CM/GC]:[Bidder 23]],2/COUNT(Table1[[#This Row],[Low Bidder 
or CM/GC]:[Bidder 23]]))</f>
        <v>#VALUE!</v>
      </c>
      <c r="M128" s="59" t="e">
        <f>IF('CMGC Cost Estimate'!$D128=0,0,'CMGC Cost Estimate'!$D128*'CMGC Cost Estimate'!$L128)</f>
        <v>#VALUE!</v>
      </c>
      <c r="N128" s="60" t="e">
        <f>'CMGC Cost Estimate'!$M128/M$500</f>
        <v>#VALUE!</v>
      </c>
      <c r="O128" s="80" t="e">
        <f>MIN(Table1[[#This Row],[Low Bidder 
or CM/GC]:[Bidder 23]])*D128</f>
        <v>#VALUE!</v>
      </c>
      <c r="P128" s="66" t="e">
        <f>Table24[[#This Row],[CM/GC
Amount]]</f>
        <v>#VALUE!</v>
      </c>
      <c r="Q128" s="81" t="e">
        <f>MAX(Table1[[#This Row],[Low Bidder 
or CM/GC]:[Bidder 23]])*D128</f>
        <v>#VALUE!</v>
      </c>
      <c r="R128" s="38" t="e">
        <f>('CMGC Cost Estimate'!$J128-'CMGC Cost Estimate'!$G128)/'CMGC Cost Estimate'!$G128</f>
        <v>#VALUE!</v>
      </c>
      <c r="S128" s="39" t="e">
        <f>('CMGC Cost Estimate'!$J128-'CMGC Cost Estimate'!$M128)/'CMGC Cost Estimate'!$M128</f>
        <v>#VALUE!</v>
      </c>
      <c r="T128" s="37" t="e">
        <f>'CMGC Cost Estimate'!$J128-'CMGC Cost Estimate'!$G128</f>
        <v>#VALUE!</v>
      </c>
      <c r="U128" s="29" t="e">
        <f>RANK('CMGC Cost Estimate'!$J128,'CMGC Cost Estimate'!$J$3:$J$499)</f>
        <v>#VALUE!</v>
      </c>
      <c r="V128" s="40" t="e">
        <f>LARGE('CMGC Cost Estimate'!$J$3:$J$499,COUNT(J$3:'CMGC Cost Estimate'!$J128))+IF(ISNUMBER(V127),V127,0)</f>
        <v>#VALUE!</v>
      </c>
      <c r="W128" s="29" t="e">
        <f>IF(V128/J$500&lt;0.8,COUNT(V$3:V128)+1,1)</f>
        <v>#VALUE!</v>
      </c>
      <c r="X128" s="41" t="e">
        <f>IF('CMGC Cost Estimate'!$U128&lt;=MAX('CMGC Cost Estimate'!$W$3:$W$499),"YES","NO")</f>
        <v>#VALUE!</v>
      </c>
      <c r="Y128" s="42" t="e">
        <f>IF(AND('CMGC Cost Estimate'!$X128="YES",OR('CMGC Cost Estimate'!$R128&gt;0.2,'CMGC Cost Estimate'!$R128&lt;-0.2)),"ANALYZE"," ")</f>
        <v>#VALUE!</v>
      </c>
      <c r="Z128" s="73" t="e">
        <f>IF(AND('CMGC Cost Estimate'!$X128="YES",OR('CMGC Cost Estimate'!$S128&gt;0.2,'CMGC Cost Estimate'!$S128&lt;-0.2)),"ANALYZE"," ")</f>
        <v>#VALUE!</v>
      </c>
      <c r="AA128" s="69" t="e">
        <f>RANK('CMGC Cost Estimate'!$G128,'CMGC Cost Estimate'!$G$3:$G$499)</f>
        <v>#VALUE!</v>
      </c>
      <c r="AB128" s="70" t="e">
        <f>LARGE('CMGC Cost Estimate'!$G$3:$G$499,COUNT(G$3:'CMGC Cost Estimate'!$G128))+IF(ISNUMBER(AB127),AB127,0)</f>
        <v>#VALUE!</v>
      </c>
      <c r="AC128" s="71" t="e">
        <f>IF(AB128/G$500&lt;0.8,COUNT(V$3:V128)+1,1)</f>
        <v>#VALUE!</v>
      </c>
      <c r="AD128" s="95" t="e">
        <f>IF('CMGC Cost Estimate'!$AA128&lt;=MAX('CMGC Cost Estimate'!$AC$3:$AC$499),"YES","NO")</f>
        <v>#VALUE!</v>
      </c>
      <c r="AE128" s="96" t="e">
        <f>IF(AND('Standard Cost Estimate'!$AD128="YES",ABS('Standard Cost Estimate'!$R128)&gt;0.2),"ANALYZE"," ")</f>
        <v>#VALUE!</v>
      </c>
      <c r="AF128" s="77"/>
    </row>
    <row r="129" spans="1:32" x14ac:dyDescent="0.35">
      <c r="A129" s="56" t="e">
        <f>Table1[[#This Row],[Item Line Number]]</f>
        <v>#VALUE!</v>
      </c>
      <c r="B129" s="56" t="e">
        <f>Table1[[#This Row],[Item Number]]</f>
        <v>#VALUE!</v>
      </c>
      <c r="C129" s="57" t="e">
        <f>Table1[[#This Row],[Item Description]]</f>
        <v>#VALUE!</v>
      </c>
      <c r="D129" s="56" t="e">
        <f>Table1[[#This Row],[Quantity]]</f>
        <v>#VALUE!</v>
      </c>
      <c r="E129" s="56" t="e">
        <f>Table1[[#This Row],[Units]]</f>
        <v>#VALUE!</v>
      </c>
      <c r="F129" s="58" t="e">
        <f>Table1[[#This Row],[Engineer''s Estimate (EE)]]</f>
        <v>#VALUE!</v>
      </c>
      <c r="G129" s="59" t="e">
        <f>'CMGC Cost Estimate'!$D129*'CMGC Cost Estimate'!$F129</f>
        <v>#VALUE!</v>
      </c>
      <c r="H129" s="60" t="e">
        <f>'CMGC Cost Estimate'!$G129/G$500</f>
        <v>#VALUE!</v>
      </c>
      <c r="I129" s="58" t="e">
        <f>Table1[[#This Row],[Low Bidder 
or CM/GC]]</f>
        <v>#VALUE!</v>
      </c>
      <c r="J129" s="59" t="e">
        <f>'CMGC Cost Estimate'!$I129*'CMGC Cost Estimate'!$D129</f>
        <v>#VALUE!</v>
      </c>
      <c r="K129" s="61" t="e">
        <f>'CMGC Cost Estimate'!$J129/J$500</f>
        <v>#VALUE!</v>
      </c>
      <c r="L129" s="58" t="e">
        <f>TRIMMEAN(Table1[[#This Row],[Low Bidder 
or CM/GC]:[Bidder 23]],2/COUNT(Table1[[#This Row],[Low Bidder 
or CM/GC]:[Bidder 23]]))</f>
        <v>#VALUE!</v>
      </c>
      <c r="M129" s="59" t="e">
        <f>IF('CMGC Cost Estimate'!$D129=0,0,'CMGC Cost Estimate'!$D129*'CMGC Cost Estimate'!$L129)</f>
        <v>#VALUE!</v>
      </c>
      <c r="N129" s="60" t="e">
        <f>'CMGC Cost Estimate'!$M129/M$500</f>
        <v>#VALUE!</v>
      </c>
      <c r="O129" s="80" t="e">
        <f>MIN(Table1[[#This Row],[Low Bidder 
or CM/GC]:[Bidder 23]])*D129</f>
        <v>#VALUE!</v>
      </c>
      <c r="P129" s="66" t="e">
        <f>Table24[[#This Row],[CM/GC
Amount]]</f>
        <v>#VALUE!</v>
      </c>
      <c r="Q129" s="81" t="e">
        <f>MAX(Table1[[#This Row],[Low Bidder 
or CM/GC]:[Bidder 23]])*D129</f>
        <v>#VALUE!</v>
      </c>
      <c r="R129" s="38" t="e">
        <f>('CMGC Cost Estimate'!$J129-'CMGC Cost Estimate'!$G129)/'CMGC Cost Estimate'!$G129</f>
        <v>#VALUE!</v>
      </c>
      <c r="S129" s="39" t="e">
        <f>('CMGC Cost Estimate'!$J129-'CMGC Cost Estimate'!$M129)/'CMGC Cost Estimate'!$M129</f>
        <v>#VALUE!</v>
      </c>
      <c r="T129" s="37" t="e">
        <f>'CMGC Cost Estimate'!$J129-'CMGC Cost Estimate'!$G129</f>
        <v>#VALUE!</v>
      </c>
      <c r="U129" s="29" t="e">
        <f>RANK('CMGC Cost Estimate'!$J129,'CMGC Cost Estimate'!$J$3:$J$499)</f>
        <v>#VALUE!</v>
      </c>
      <c r="V129" s="40" t="e">
        <f>LARGE('CMGC Cost Estimate'!$J$3:$J$499,COUNT(J$3:'CMGC Cost Estimate'!$J129))+IF(ISNUMBER(V128),V128,0)</f>
        <v>#VALUE!</v>
      </c>
      <c r="W129" s="29" t="e">
        <f>IF(V129/J$500&lt;0.8,COUNT(V$3:V129)+1,1)</f>
        <v>#VALUE!</v>
      </c>
      <c r="X129" s="41" t="e">
        <f>IF('CMGC Cost Estimate'!$U129&lt;=MAX('CMGC Cost Estimate'!$W$3:$W$499),"YES","NO")</f>
        <v>#VALUE!</v>
      </c>
      <c r="Y129" s="42" t="e">
        <f>IF(AND('CMGC Cost Estimate'!$X129="YES",OR('CMGC Cost Estimate'!$R129&gt;0.2,'CMGC Cost Estimate'!$R129&lt;-0.2)),"ANALYZE"," ")</f>
        <v>#VALUE!</v>
      </c>
      <c r="Z129" s="73" t="e">
        <f>IF(AND('CMGC Cost Estimate'!$X129="YES",OR('CMGC Cost Estimate'!$S129&gt;0.2,'CMGC Cost Estimate'!$S129&lt;-0.2)),"ANALYZE"," ")</f>
        <v>#VALUE!</v>
      </c>
      <c r="AA129" s="69" t="e">
        <f>RANK('CMGC Cost Estimate'!$G129,'CMGC Cost Estimate'!$G$3:$G$499)</f>
        <v>#VALUE!</v>
      </c>
      <c r="AB129" s="70" t="e">
        <f>LARGE('CMGC Cost Estimate'!$G$3:$G$499,COUNT(G$3:'CMGC Cost Estimate'!$G129))+IF(ISNUMBER(AB128),AB128,0)</f>
        <v>#VALUE!</v>
      </c>
      <c r="AC129" s="71" t="e">
        <f>IF(AB129/G$500&lt;0.8,COUNT(V$3:V129)+1,1)</f>
        <v>#VALUE!</v>
      </c>
      <c r="AD129" s="95" t="e">
        <f>IF('CMGC Cost Estimate'!$AA129&lt;=MAX('CMGC Cost Estimate'!$AC$3:$AC$499),"YES","NO")</f>
        <v>#VALUE!</v>
      </c>
      <c r="AE129" s="96" t="e">
        <f>IF(AND('Standard Cost Estimate'!$AD129="YES",ABS('Standard Cost Estimate'!$R129)&gt;0.2),"ANALYZE"," ")</f>
        <v>#VALUE!</v>
      </c>
      <c r="AF129" s="77"/>
    </row>
    <row r="130" spans="1:32" x14ac:dyDescent="0.35">
      <c r="A130" s="56" t="e">
        <f>Table1[[#This Row],[Item Line Number]]</f>
        <v>#VALUE!</v>
      </c>
      <c r="B130" s="56" t="e">
        <f>Table1[[#This Row],[Item Number]]</f>
        <v>#VALUE!</v>
      </c>
      <c r="C130" s="57" t="e">
        <f>Table1[[#This Row],[Item Description]]</f>
        <v>#VALUE!</v>
      </c>
      <c r="D130" s="56" t="e">
        <f>Table1[[#This Row],[Quantity]]</f>
        <v>#VALUE!</v>
      </c>
      <c r="E130" s="56" t="e">
        <f>Table1[[#This Row],[Units]]</f>
        <v>#VALUE!</v>
      </c>
      <c r="F130" s="58" t="e">
        <f>Table1[[#This Row],[Engineer''s Estimate (EE)]]</f>
        <v>#VALUE!</v>
      </c>
      <c r="G130" s="59" t="e">
        <f>'CMGC Cost Estimate'!$D130*'CMGC Cost Estimate'!$F130</f>
        <v>#VALUE!</v>
      </c>
      <c r="H130" s="60" t="e">
        <f>'CMGC Cost Estimate'!$G130/G$500</f>
        <v>#VALUE!</v>
      </c>
      <c r="I130" s="58" t="e">
        <f>Table1[[#This Row],[Low Bidder 
or CM/GC]]</f>
        <v>#VALUE!</v>
      </c>
      <c r="J130" s="59" t="e">
        <f>'CMGC Cost Estimate'!$I130*'CMGC Cost Estimate'!$D130</f>
        <v>#VALUE!</v>
      </c>
      <c r="K130" s="61" t="e">
        <f>'CMGC Cost Estimate'!$J130/J$500</f>
        <v>#VALUE!</v>
      </c>
      <c r="L130" s="58" t="e">
        <f>TRIMMEAN(Table1[[#This Row],[Low Bidder 
or CM/GC]:[Bidder 23]],2/COUNT(Table1[[#This Row],[Low Bidder 
or CM/GC]:[Bidder 23]]))</f>
        <v>#VALUE!</v>
      </c>
      <c r="M130" s="59" t="e">
        <f>IF('CMGC Cost Estimate'!$D130=0,0,'CMGC Cost Estimate'!$D130*'CMGC Cost Estimate'!$L130)</f>
        <v>#VALUE!</v>
      </c>
      <c r="N130" s="60" t="e">
        <f>'CMGC Cost Estimate'!$M130/M$500</f>
        <v>#VALUE!</v>
      </c>
      <c r="O130" s="80" t="e">
        <f>MIN(Table1[[#This Row],[Low Bidder 
or CM/GC]:[Bidder 23]])*D130</f>
        <v>#VALUE!</v>
      </c>
      <c r="P130" s="66" t="e">
        <f>Table24[[#This Row],[CM/GC
Amount]]</f>
        <v>#VALUE!</v>
      </c>
      <c r="Q130" s="81" t="e">
        <f>MAX(Table1[[#This Row],[Low Bidder 
or CM/GC]:[Bidder 23]])*D130</f>
        <v>#VALUE!</v>
      </c>
      <c r="R130" s="38" t="e">
        <f>('CMGC Cost Estimate'!$J130-'CMGC Cost Estimate'!$G130)/'CMGC Cost Estimate'!$G130</f>
        <v>#VALUE!</v>
      </c>
      <c r="S130" s="39" t="e">
        <f>('CMGC Cost Estimate'!$J130-'CMGC Cost Estimate'!$M130)/'CMGC Cost Estimate'!$M130</f>
        <v>#VALUE!</v>
      </c>
      <c r="T130" s="37" t="e">
        <f>'CMGC Cost Estimate'!$J130-'CMGC Cost Estimate'!$G130</f>
        <v>#VALUE!</v>
      </c>
      <c r="U130" s="29" t="e">
        <f>RANK('CMGC Cost Estimate'!$J130,'CMGC Cost Estimate'!$J$3:$J$499)</f>
        <v>#VALUE!</v>
      </c>
      <c r="V130" s="40" t="e">
        <f>LARGE('CMGC Cost Estimate'!$J$3:$J$499,COUNT(J$3:'CMGC Cost Estimate'!$J130))+IF(ISNUMBER(V129),V129,0)</f>
        <v>#VALUE!</v>
      </c>
      <c r="W130" s="29" t="e">
        <f>IF(V130/J$500&lt;0.8,COUNT(V$3:V130)+1,1)</f>
        <v>#VALUE!</v>
      </c>
      <c r="X130" s="41" t="e">
        <f>IF('CMGC Cost Estimate'!$U130&lt;=MAX('CMGC Cost Estimate'!$W$3:$W$499),"YES","NO")</f>
        <v>#VALUE!</v>
      </c>
      <c r="Y130" s="42" t="e">
        <f>IF(AND('CMGC Cost Estimate'!$X130="YES",OR('CMGC Cost Estimate'!$R130&gt;0.2,'CMGC Cost Estimate'!$R130&lt;-0.2)),"ANALYZE"," ")</f>
        <v>#VALUE!</v>
      </c>
      <c r="Z130" s="73" t="e">
        <f>IF(AND('CMGC Cost Estimate'!$X130="YES",OR('CMGC Cost Estimate'!$S130&gt;0.2,'CMGC Cost Estimate'!$S130&lt;-0.2)),"ANALYZE"," ")</f>
        <v>#VALUE!</v>
      </c>
      <c r="AA130" s="69" t="e">
        <f>RANK('CMGC Cost Estimate'!$G130,'CMGC Cost Estimate'!$G$3:$G$499)</f>
        <v>#VALUE!</v>
      </c>
      <c r="AB130" s="70" t="e">
        <f>LARGE('CMGC Cost Estimate'!$G$3:$G$499,COUNT(G$3:'CMGC Cost Estimate'!$G130))+IF(ISNUMBER(AB129),AB129,0)</f>
        <v>#VALUE!</v>
      </c>
      <c r="AC130" s="71" t="e">
        <f>IF(AB130/G$500&lt;0.8,COUNT(V$3:V130)+1,1)</f>
        <v>#VALUE!</v>
      </c>
      <c r="AD130" s="95" t="e">
        <f>IF('CMGC Cost Estimate'!$AA130&lt;=MAX('CMGC Cost Estimate'!$AC$3:$AC$499),"YES","NO")</f>
        <v>#VALUE!</v>
      </c>
      <c r="AE130" s="96" t="e">
        <f>IF(AND('Standard Cost Estimate'!$AD130="YES",ABS('Standard Cost Estimate'!$R130)&gt;0.2),"ANALYZE"," ")</f>
        <v>#VALUE!</v>
      </c>
      <c r="AF130" s="77"/>
    </row>
    <row r="131" spans="1:32" x14ac:dyDescent="0.35">
      <c r="A131" s="56" t="e">
        <f>Table1[[#This Row],[Item Line Number]]</f>
        <v>#VALUE!</v>
      </c>
      <c r="B131" s="56" t="e">
        <f>Table1[[#This Row],[Item Number]]</f>
        <v>#VALUE!</v>
      </c>
      <c r="C131" s="57" t="e">
        <f>Table1[[#This Row],[Item Description]]</f>
        <v>#VALUE!</v>
      </c>
      <c r="D131" s="56" t="e">
        <f>Table1[[#This Row],[Quantity]]</f>
        <v>#VALUE!</v>
      </c>
      <c r="E131" s="56" t="e">
        <f>Table1[[#This Row],[Units]]</f>
        <v>#VALUE!</v>
      </c>
      <c r="F131" s="58" t="e">
        <f>Table1[[#This Row],[Engineer''s Estimate (EE)]]</f>
        <v>#VALUE!</v>
      </c>
      <c r="G131" s="59" t="e">
        <f>'CMGC Cost Estimate'!$D131*'CMGC Cost Estimate'!$F131</f>
        <v>#VALUE!</v>
      </c>
      <c r="H131" s="60" t="e">
        <f>'CMGC Cost Estimate'!$G131/G$500</f>
        <v>#VALUE!</v>
      </c>
      <c r="I131" s="58" t="e">
        <f>Table1[[#This Row],[Low Bidder 
or CM/GC]]</f>
        <v>#VALUE!</v>
      </c>
      <c r="J131" s="59" t="e">
        <f>'CMGC Cost Estimate'!$I131*'CMGC Cost Estimate'!$D131</f>
        <v>#VALUE!</v>
      </c>
      <c r="K131" s="61" t="e">
        <f>'CMGC Cost Estimate'!$J131/J$500</f>
        <v>#VALUE!</v>
      </c>
      <c r="L131" s="58" t="e">
        <f>TRIMMEAN(Table1[[#This Row],[Low Bidder 
or CM/GC]:[Bidder 23]],2/COUNT(Table1[[#This Row],[Low Bidder 
or CM/GC]:[Bidder 23]]))</f>
        <v>#VALUE!</v>
      </c>
      <c r="M131" s="59" t="e">
        <f>IF('CMGC Cost Estimate'!$D131=0,0,'CMGC Cost Estimate'!$D131*'CMGC Cost Estimate'!$L131)</f>
        <v>#VALUE!</v>
      </c>
      <c r="N131" s="60" t="e">
        <f>'CMGC Cost Estimate'!$M131/M$500</f>
        <v>#VALUE!</v>
      </c>
      <c r="O131" s="80" t="e">
        <f>MIN(Table1[[#This Row],[Low Bidder 
or CM/GC]:[Bidder 23]])*D131</f>
        <v>#VALUE!</v>
      </c>
      <c r="P131" s="66" t="e">
        <f>Table24[[#This Row],[CM/GC
Amount]]</f>
        <v>#VALUE!</v>
      </c>
      <c r="Q131" s="81" t="e">
        <f>MAX(Table1[[#This Row],[Low Bidder 
or CM/GC]:[Bidder 23]])*D131</f>
        <v>#VALUE!</v>
      </c>
      <c r="R131" s="38" t="e">
        <f>('CMGC Cost Estimate'!$J131-'CMGC Cost Estimate'!$G131)/'CMGC Cost Estimate'!$G131</f>
        <v>#VALUE!</v>
      </c>
      <c r="S131" s="39" t="e">
        <f>('CMGC Cost Estimate'!$J131-'CMGC Cost Estimate'!$M131)/'CMGC Cost Estimate'!$M131</f>
        <v>#VALUE!</v>
      </c>
      <c r="T131" s="37" t="e">
        <f>'CMGC Cost Estimate'!$J131-'CMGC Cost Estimate'!$G131</f>
        <v>#VALUE!</v>
      </c>
      <c r="U131" s="29" t="e">
        <f>RANK('CMGC Cost Estimate'!$J131,'CMGC Cost Estimate'!$J$3:$J$499)</f>
        <v>#VALUE!</v>
      </c>
      <c r="V131" s="40" t="e">
        <f>LARGE('CMGC Cost Estimate'!$J$3:$J$499,COUNT(J$3:'CMGC Cost Estimate'!$J131))+IF(ISNUMBER(V130),V130,0)</f>
        <v>#VALUE!</v>
      </c>
      <c r="W131" s="29" t="e">
        <f>IF(V131/J$500&lt;0.8,COUNT(V$3:V131)+1,1)</f>
        <v>#VALUE!</v>
      </c>
      <c r="X131" s="41" t="e">
        <f>IF('CMGC Cost Estimate'!$U131&lt;=MAX('CMGC Cost Estimate'!$W$3:$W$499),"YES","NO")</f>
        <v>#VALUE!</v>
      </c>
      <c r="Y131" s="42" t="e">
        <f>IF(AND('CMGC Cost Estimate'!$X131="YES",OR('CMGC Cost Estimate'!$R131&gt;0.2,'CMGC Cost Estimate'!$R131&lt;-0.2)),"ANALYZE"," ")</f>
        <v>#VALUE!</v>
      </c>
      <c r="Z131" s="73" t="e">
        <f>IF(AND('CMGC Cost Estimate'!$X131="YES",OR('CMGC Cost Estimate'!$S131&gt;0.2,'CMGC Cost Estimate'!$S131&lt;-0.2)),"ANALYZE"," ")</f>
        <v>#VALUE!</v>
      </c>
      <c r="AA131" s="69" t="e">
        <f>RANK('CMGC Cost Estimate'!$G131,'CMGC Cost Estimate'!$G$3:$G$499)</f>
        <v>#VALUE!</v>
      </c>
      <c r="AB131" s="70" t="e">
        <f>LARGE('CMGC Cost Estimate'!$G$3:$G$499,COUNT(G$3:'CMGC Cost Estimate'!$G131))+IF(ISNUMBER(AB130),AB130,0)</f>
        <v>#VALUE!</v>
      </c>
      <c r="AC131" s="71" t="e">
        <f>IF(AB131/G$500&lt;0.8,COUNT(V$3:V131)+1,1)</f>
        <v>#VALUE!</v>
      </c>
      <c r="AD131" s="95" t="e">
        <f>IF('CMGC Cost Estimate'!$AA131&lt;=MAX('CMGC Cost Estimate'!$AC$3:$AC$499),"YES","NO")</f>
        <v>#VALUE!</v>
      </c>
      <c r="AE131" s="96" t="e">
        <f>IF(AND('Standard Cost Estimate'!$AD131="YES",ABS('Standard Cost Estimate'!$R131)&gt;0.2),"ANALYZE"," ")</f>
        <v>#VALUE!</v>
      </c>
      <c r="AF131" s="77"/>
    </row>
    <row r="132" spans="1:32" x14ac:dyDescent="0.35">
      <c r="A132" s="56" t="e">
        <f>Table1[[#This Row],[Item Line Number]]</f>
        <v>#VALUE!</v>
      </c>
      <c r="B132" s="56" t="e">
        <f>Table1[[#This Row],[Item Number]]</f>
        <v>#VALUE!</v>
      </c>
      <c r="C132" s="57" t="e">
        <f>Table1[[#This Row],[Item Description]]</f>
        <v>#VALUE!</v>
      </c>
      <c r="D132" s="56" t="e">
        <f>Table1[[#This Row],[Quantity]]</f>
        <v>#VALUE!</v>
      </c>
      <c r="E132" s="56" t="e">
        <f>Table1[[#This Row],[Units]]</f>
        <v>#VALUE!</v>
      </c>
      <c r="F132" s="58" t="e">
        <f>Table1[[#This Row],[Engineer''s Estimate (EE)]]</f>
        <v>#VALUE!</v>
      </c>
      <c r="G132" s="59" t="e">
        <f>'CMGC Cost Estimate'!$D132*'CMGC Cost Estimate'!$F132</f>
        <v>#VALUE!</v>
      </c>
      <c r="H132" s="60" t="e">
        <f>'CMGC Cost Estimate'!$G132/G$500</f>
        <v>#VALUE!</v>
      </c>
      <c r="I132" s="58" t="e">
        <f>Table1[[#This Row],[Low Bidder 
or CM/GC]]</f>
        <v>#VALUE!</v>
      </c>
      <c r="J132" s="59" t="e">
        <f>'CMGC Cost Estimate'!$I132*'CMGC Cost Estimate'!$D132</f>
        <v>#VALUE!</v>
      </c>
      <c r="K132" s="61" t="e">
        <f>'CMGC Cost Estimate'!$J132/J$500</f>
        <v>#VALUE!</v>
      </c>
      <c r="L132" s="58" t="e">
        <f>TRIMMEAN(Table1[[#This Row],[Low Bidder 
or CM/GC]:[Bidder 23]],2/COUNT(Table1[[#This Row],[Low Bidder 
or CM/GC]:[Bidder 23]]))</f>
        <v>#VALUE!</v>
      </c>
      <c r="M132" s="59" t="e">
        <f>IF('CMGC Cost Estimate'!$D132=0,0,'CMGC Cost Estimate'!$D132*'CMGC Cost Estimate'!$L132)</f>
        <v>#VALUE!</v>
      </c>
      <c r="N132" s="60" t="e">
        <f>'CMGC Cost Estimate'!$M132/M$500</f>
        <v>#VALUE!</v>
      </c>
      <c r="O132" s="80" t="e">
        <f>MIN(Table1[[#This Row],[Low Bidder 
or CM/GC]:[Bidder 23]])*D132</f>
        <v>#VALUE!</v>
      </c>
      <c r="P132" s="66" t="e">
        <f>Table24[[#This Row],[CM/GC
Amount]]</f>
        <v>#VALUE!</v>
      </c>
      <c r="Q132" s="81" t="e">
        <f>MAX(Table1[[#This Row],[Low Bidder 
or CM/GC]:[Bidder 23]])*D132</f>
        <v>#VALUE!</v>
      </c>
      <c r="R132" s="38" t="e">
        <f>('CMGC Cost Estimate'!$J132-'CMGC Cost Estimate'!$G132)/'CMGC Cost Estimate'!$G132</f>
        <v>#VALUE!</v>
      </c>
      <c r="S132" s="39" t="e">
        <f>('CMGC Cost Estimate'!$J132-'CMGC Cost Estimate'!$M132)/'CMGC Cost Estimate'!$M132</f>
        <v>#VALUE!</v>
      </c>
      <c r="T132" s="37" t="e">
        <f>'CMGC Cost Estimate'!$J132-'CMGC Cost Estimate'!$G132</f>
        <v>#VALUE!</v>
      </c>
      <c r="U132" s="29" t="e">
        <f>RANK('CMGC Cost Estimate'!$J132,'CMGC Cost Estimate'!$J$3:$J$499)</f>
        <v>#VALUE!</v>
      </c>
      <c r="V132" s="40" t="e">
        <f>LARGE('CMGC Cost Estimate'!$J$3:$J$499,COUNT(J$3:'CMGC Cost Estimate'!$J132))+IF(ISNUMBER(V131),V131,0)</f>
        <v>#VALUE!</v>
      </c>
      <c r="W132" s="29" t="e">
        <f>IF(V132/J$500&lt;0.8,COUNT(V$3:V132)+1,1)</f>
        <v>#VALUE!</v>
      </c>
      <c r="X132" s="41" t="e">
        <f>IF('CMGC Cost Estimate'!$U132&lt;=MAX('CMGC Cost Estimate'!$W$3:$W$499),"YES","NO")</f>
        <v>#VALUE!</v>
      </c>
      <c r="Y132" s="42" t="e">
        <f>IF(AND('CMGC Cost Estimate'!$X132="YES",OR('CMGC Cost Estimate'!$R132&gt;0.2,'CMGC Cost Estimate'!$R132&lt;-0.2)),"ANALYZE"," ")</f>
        <v>#VALUE!</v>
      </c>
      <c r="Z132" s="73" t="e">
        <f>IF(AND('CMGC Cost Estimate'!$X132="YES",OR('CMGC Cost Estimate'!$S132&gt;0.2,'CMGC Cost Estimate'!$S132&lt;-0.2)),"ANALYZE"," ")</f>
        <v>#VALUE!</v>
      </c>
      <c r="AA132" s="69" t="e">
        <f>RANK('CMGC Cost Estimate'!$G132,'CMGC Cost Estimate'!$G$3:$G$499)</f>
        <v>#VALUE!</v>
      </c>
      <c r="AB132" s="70" t="e">
        <f>LARGE('CMGC Cost Estimate'!$G$3:$G$499,COUNT(G$3:'CMGC Cost Estimate'!$G132))+IF(ISNUMBER(AB131),AB131,0)</f>
        <v>#VALUE!</v>
      </c>
      <c r="AC132" s="71" t="e">
        <f>IF(AB132/G$500&lt;0.8,COUNT(V$3:V132)+1,1)</f>
        <v>#VALUE!</v>
      </c>
      <c r="AD132" s="95" t="e">
        <f>IF('CMGC Cost Estimate'!$AA132&lt;=MAX('CMGC Cost Estimate'!$AC$3:$AC$499),"YES","NO")</f>
        <v>#VALUE!</v>
      </c>
      <c r="AE132" s="96" t="e">
        <f>IF(AND('Standard Cost Estimate'!$AD132="YES",ABS('Standard Cost Estimate'!$R132)&gt;0.2),"ANALYZE"," ")</f>
        <v>#VALUE!</v>
      </c>
      <c r="AF132" s="77"/>
    </row>
    <row r="133" spans="1:32" x14ac:dyDescent="0.35">
      <c r="A133" s="56" t="e">
        <f>Table1[[#This Row],[Item Line Number]]</f>
        <v>#VALUE!</v>
      </c>
      <c r="B133" s="56" t="e">
        <f>Table1[[#This Row],[Item Number]]</f>
        <v>#VALUE!</v>
      </c>
      <c r="C133" s="57" t="e">
        <f>Table1[[#This Row],[Item Description]]</f>
        <v>#VALUE!</v>
      </c>
      <c r="D133" s="56" t="e">
        <f>Table1[[#This Row],[Quantity]]</f>
        <v>#VALUE!</v>
      </c>
      <c r="E133" s="56" t="e">
        <f>Table1[[#This Row],[Units]]</f>
        <v>#VALUE!</v>
      </c>
      <c r="F133" s="58" t="e">
        <f>Table1[[#This Row],[Engineer''s Estimate (EE)]]</f>
        <v>#VALUE!</v>
      </c>
      <c r="G133" s="59" t="e">
        <f>'CMGC Cost Estimate'!$D133*'CMGC Cost Estimate'!$F133</f>
        <v>#VALUE!</v>
      </c>
      <c r="H133" s="60" t="e">
        <f>'CMGC Cost Estimate'!$G133/G$500</f>
        <v>#VALUE!</v>
      </c>
      <c r="I133" s="58" t="e">
        <f>Table1[[#This Row],[Low Bidder 
or CM/GC]]</f>
        <v>#VALUE!</v>
      </c>
      <c r="J133" s="59" t="e">
        <f>'CMGC Cost Estimate'!$I133*'CMGC Cost Estimate'!$D133</f>
        <v>#VALUE!</v>
      </c>
      <c r="K133" s="61" t="e">
        <f>'CMGC Cost Estimate'!$J133/J$500</f>
        <v>#VALUE!</v>
      </c>
      <c r="L133" s="58" t="e">
        <f>TRIMMEAN(Table1[[#This Row],[Low Bidder 
or CM/GC]:[Bidder 23]],2/COUNT(Table1[[#This Row],[Low Bidder 
or CM/GC]:[Bidder 23]]))</f>
        <v>#VALUE!</v>
      </c>
      <c r="M133" s="59" t="e">
        <f>IF('CMGC Cost Estimate'!$D133=0,0,'CMGC Cost Estimate'!$D133*'CMGC Cost Estimate'!$L133)</f>
        <v>#VALUE!</v>
      </c>
      <c r="N133" s="60" t="e">
        <f>'CMGC Cost Estimate'!$M133/M$500</f>
        <v>#VALUE!</v>
      </c>
      <c r="O133" s="80" t="e">
        <f>MIN(Table1[[#This Row],[Low Bidder 
or CM/GC]:[Bidder 23]])*D133</f>
        <v>#VALUE!</v>
      </c>
      <c r="P133" s="66" t="e">
        <f>Table24[[#This Row],[CM/GC
Amount]]</f>
        <v>#VALUE!</v>
      </c>
      <c r="Q133" s="81" t="e">
        <f>MAX(Table1[[#This Row],[Low Bidder 
or CM/GC]:[Bidder 23]])*D133</f>
        <v>#VALUE!</v>
      </c>
      <c r="R133" s="38" t="e">
        <f>('CMGC Cost Estimate'!$J133-'CMGC Cost Estimate'!$G133)/'CMGC Cost Estimate'!$G133</f>
        <v>#VALUE!</v>
      </c>
      <c r="S133" s="39" t="e">
        <f>('CMGC Cost Estimate'!$J133-'CMGC Cost Estimate'!$M133)/'CMGC Cost Estimate'!$M133</f>
        <v>#VALUE!</v>
      </c>
      <c r="T133" s="37" t="e">
        <f>'CMGC Cost Estimate'!$J133-'CMGC Cost Estimate'!$G133</f>
        <v>#VALUE!</v>
      </c>
      <c r="U133" s="29" t="e">
        <f>RANK('CMGC Cost Estimate'!$J133,'CMGC Cost Estimate'!$J$3:$J$499)</f>
        <v>#VALUE!</v>
      </c>
      <c r="V133" s="40" t="e">
        <f>LARGE('CMGC Cost Estimate'!$J$3:$J$499,COUNT(J$3:'CMGC Cost Estimate'!$J133))+IF(ISNUMBER(V132),V132,0)</f>
        <v>#VALUE!</v>
      </c>
      <c r="W133" s="29" t="e">
        <f>IF(V133/J$500&lt;0.8,COUNT(V$3:V133)+1,1)</f>
        <v>#VALUE!</v>
      </c>
      <c r="X133" s="41" t="e">
        <f>IF('CMGC Cost Estimate'!$U133&lt;=MAX('CMGC Cost Estimate'!$W$3:$W$499),"YES","NO")</f>
        <v>#VALUE!</v>
      </c>
      <c r="Y133" s="42" t="e">
        <f>IF(AND('CMGC Cost Estimate'!$X133="YES",OR('CMGC Cost Estimate'!$R133&gt;0.2,'CMGC Cost Estimate'!$R133&lt;-0.2)),"ANALYZE"," ")</f>
        <v>#VALUE!</v>
      </c>
      <c r="Z133" s="73" t="e">
        <f>IF(AND('CMGC Cost Estimate'!$X133="YES",OR('CMGC Cost Estimate'!$S133&gt;0.2,'CMGC Cost Estimate'!$S133&lt;-0.2)),"ANALYZE"," ")</f>
        <v>#VALUE!</v>
      </c>
      <c r="AA133" s="69" t="e">
        <f>RANK('CMGC Cost Estimate'!$G133,'CMGC Cost Estimate'!$G$3:$G$499)</f>
        <v>#VALUE!</v>
      </c>
      <c r="AB133" s="70" t="e">
        <f>LARGE('CMGC Cost Estimate'!$G$3:$G$499,COUNT(G$3:'CMGC Cost Estimate'!$G133))+IF(ISNUMBER(AB132),AB132,0)</f>
        <v>#VALUE!</v>
      </c>
      <c r="AC133" s="71" t="e">
        <f>IF(AB133/G$500&lt;0.8,COUNT(V$3:V133)+1,1)</f>
        <v>#VALUE!</v>
      </c>
      <c r="AD133" s="95" t="e">
        <f>IF('CMGC Cost Estimate'!$AA133&lt;=MAX('CMGC Cost Estimate'!$AC$3:$AC$499),"YES","NO")</f>
        <v>#VALUE!</v>
      </c>
      <c r="AE133" s="96" t="e">
        <f>IF(AND('Standard Cost Estimate'!$AD133="YES",ABS('Standard Cost Estimate'!$R133)&gt;0.2),"ANALYZE"," ")</f>
        <v>#VALUE!</v>
      </c>
      <c r="AF133" s="77"/>
    </row>
    <row r="134" spans="1:32" x14ac:dyDescent="0.35">
      <c r="A134" s="56" t="e">
        <f>Table1[[#This Row],[Item Line Number]]</f>
        <v>#VALUE!</v>
      </c>
      <c r="B134" s="56" t="e">
        <f>Table1[[#This Row],[Item Number]]</f>
        <v>#VALUE!</v>
      </c>
      <c r="C134" s="57" t="e">
        <f>Table1[[#This Row],[Item Description]]</f>
        <v>#VALUE!</v>
      </c>
      <c r="D134" s="56" t="e">
        <f>Table1[[#This Row],[Quantity]]</f>
        <v>#VALUE!</v>
      </c>
      <c r="E134" s="56" t="e">
        <f>Table1[[#This Row],[Units]]</f>
        <v>#VALUE!</v>
      </c>
      <c r="F134" s="58" t="e">
        <f>Table1[[#This Row],[Engineer''s Estimate (EE)]]</f>
        <v>#VALUE!</v>
      </c>
      <c r="G134" s="59" t="e">
        <f>'CMGC Cost Estimate'!$D134*'CMGC Cost Estimate'!$F134</f>
        <v>#VALUE!</v>
      </c>
      <c r="H134" s="60" t="e">
        <f>'CMGC Cost Estimate'!$G134/G$500</f>
        <v>#VALUE!</v>
      </c>
      <c r="I134" s="58" t="e">
        <f>Table1[[#This Row],[Low Bidder 
or CM/GC]]</f>
        <v>#VALUE!</v>
      </c>
      <c r="J134" s="59" t="e">
        <f>'CMGC Cost Estimate'!$I134*'CMGC Cost Estimate'!$D134</f>
        <v>#VALUE!</v>
      </c>
      <c r="K134" s="61" t="e">
        <f>'CMGC Cost Estimate'!$J134/J$500</f>
        <v>#VALUE!</v>
      </c>
      <c r="L134" s="58" t="e">
        <f>TRIMMEAN(Table1[[#This Row],[Low Bidder 
or CM/GC]:[Bidder 23]],2/COUNT(Table1[[#This Row],[Low Bidder 
or CM/GC]:[Bidder 23]]))</f>
        <v>#VALUE!</v>
      </c>
      <c r="M134" s="59" t="e">
        <f>IF('CMGC Cost Estimate'!$D134=0,0,'CMGC Cost Estimate'!$D134*'CMGC Cost Estimate'!$L134)</f>
        <v>#VALUE!</v>
      </c>
      <c r="N134" s="60" t="e">
        <f>'CMGC Cost Estimate'!$M134/M$500</f>
        <v>#VALUE!</v>
      </c>
      <c r="O134" s="80" t="e">
        <f>MIN(Table1[[#This Row],[Low Bidder 
or CM/GC]:[Bidder 23]])*D134</f>
        <v>#VALUE!</v>
      </c>
      <c r="P134" s="66" t="e">
        <f>Table24[[#This Row],[CM/GC
Amount]]</f>
        <v>#VALUE!</v>
      </c>
      <c r="Q134" s="81" t="e">
        <f>MAX(Table1[[#This Row],[Low Bidder 
or CM/GC]:[Bidder 23]])*D134</f>
        <v>#VALUE!</v>
      </c>
      <c r="R134" s="38" t="e">
        <f>('CMGC Cost Estimate'!$J134-'CMGC Cost Estimate'!$G134)/'CMGC Cost Estimate'!$G134</f>
        <v>#VALUE!</v>
      </c>
      <c r="S134" s="39" t="e">
        <f>('CMGC Cost Estimate'!$J134-'CMGC Cost Estimate'!$M134)/'CMGC Cost Estimate'!$M134</f>
        <v>#VALUE!</v>
      </c>
      <c r="T134" s="37" t="e">
        <f>'CMGC Cost Estimate'!$J134-'CMGC Cost Estimate'!$G134</f>
        <v>#VALUE!</v>
      </c>
      <c r="U134" s="29" t="e">
        <f>RANK('CMGC Cost Estimate'!$J134,'CMGC Cost Estimate'!$J$3:$J$499)</f>
        <v>#VALUE!</v>
      </c>
      <c r="V134" s="40" t="e">
        <f>LARGE('CMGC Cost Estimate'!$J$3:$J$499,COUNT(J$3:'CMGC Cost Estimate'!$J134))+IF(ISNUMBER(V133),V133,0)</f>
        <v>#VALUE!</v>
      </c>
      <c r="W134" s="29" t="e">
        <f>IF(V134/J$500&lt;0.8,COUNT(V$3:V134)+1,1)</f>
        <v>#VALUE!</v>
      </c>
      <c r="X134" s="41" t="e">
        <f>IF('CMGC Cost Estimate'!$U134&lt;=MAX('CMGC Cost Estimate'!$W$3:$W$499),"YES","NO")</f>
        <v>#VALUE!</v>
      </c>
      <c r="Y134" s="42" t="e">
        <f>IF(AND('CMGC Cost Estimate'!$X134="YES",OR('CMGC Cost Estimate'!$R134&gt;0.2,'CMGC Cost Estimate'!$R134&lt;-0.2)),"ANALYZE"," ")</f>
        <v>#VALUE!</v>
      </c>
      <c r="Z134" s="73" t="e">
        <f>IF(AND('CMGC Cost Estimate'!$X134="YES",OR('CMGC Cost Estimate'!$S134&gt;0.2,'CMGC Cost Estimate'!$S134&lt;-0.2)),"ANALYZE"," ")</f>
        <v>#VALUE!</v>
      </c>
      <c r="AA134" s="69" t="e">
        <f>RANK('CMGC Cost Estimate'!$G134,'CMGC Cost Estimate'!$G$3:$G$499)</f>
        <v>#VALUE!</v>
      </c>
      <c r="AB134" s="70" t="e">
        <f>LARGE('CMGC Cost Estimate'!$G$3:$G$499,COUNT(G$3:'CMGC Cost Estimate'!$G134))+IF(ISNUMBER(AB133),AB133,0)</f>
        <v>#VALUE!</v>
      </c>
      <c r="AC134" s="71" t="e">
        <f>IF(AB134/G$500&lt;0.8,COUNT(V$3:V134)+1,1)</f>
        <v>#VALUE!</v>
      </c>
      <c r="AD134" s="95" t="e">
        <f>IF('CMGC Cost Estimate'!$AA134&lt;=MAX('CMGC Cost Estimate'!$AC$3:$AC$499),"YES","NO")</f>
        <v>#VALUE!</v>
      </c>
      <c r="AE134" s="96" t="e">
        <f>IF(AND('Standard Cost Estimate'!$AD134="YES",ABS('Standard Cost Estimate'!$R134)&gt;0.2),"ANALYZE"," ")</f>
        <v>#VALUE!</v>
      </c>
      <c r="AF134" s="77"/>
    </row>
    <row r="135" spans="1:32" x14ac:dyDescent="0.35">
      <c r="A135" s="56" t="e">
        <f>Table1[[#This Row],[Item Line Number]]</f>
        <v>#VALUE!</v>
      </c>
      <c r="B135" s="56" t="e">
        <f>Table1[[#This Row],[Item Number]]</f>
        <v>#VALUE!</v>
      </c>
      <c r="C135" s="57" t="e">
        <f>Table1[[#This Row],[Item Description]]</f>
        <v>#VALUE!</v>
      </c>
      <c r="D135" s="56" t="e">
        <f>Table1[[#This Row],[Quantity]]</f>
        <v>#VALUE!</v>
      </c>
      <c r="E135" s="56" t="e">
        <f>Table1[[#This Row],[Units]]</f>
        <v>#VALUE!</v>
      </c>
      <c r="F135" s="58" t="e">
        <f>Table1[[#This Row],[Engineer''s Estimate (EE)]]</f>
        <v>#VALUE!</v>
      </c>
      <c r="G135" s="59" t="e">
        <f>'CMGC Cost Estimate'!$D135*'CMGC Cost Estimate'!$F135</f>
        <v>#VALUE!</v>
      </c>
      <c r="H135" s="60" t="e">
        <f>'CMGC Cost Estimate'!$G135/G$500</f>
        <v>#VALUE!</v>
      </c>
      <c r="I135" s="58" t="e">
        <f>Table1[[#This Row],[Low Bidder 
or CM/GC]]</f>
        <v>#VALUE!</v>
      </c>
      <c r="J135" s="59" t="e">
        <f>'CMGC Cost Estimate'!$I135*'CMGC Cost Estimate'!$D135</f>
        <v>#VALUE!</v>
      </c>
      <c r="K135" s="61" t="e">
        <f>'CMGC Cost Estimate'!$J135/J$500</f>
        <v>#VALUE!</v>
      </c>
      <c r="L135" s="58" t="e">
        <f>TRIMMEAN(Table1[[#This Row],[Low Bidder 
or CM/GC]:[Bidder 23]],2/COUNT(Table1[[#This Row],[Low Bidder 
or CM/GC]:[Bidder 23]]))</f>
        <v>#VALUE!</v>
      </c>
      <c r="M135" s="59" t="e">
        <f>IF('CMGC Cost Estimate'!$D135=0,0,'CMGC Cost Estimate'!$D135*'CMGC Cost Estimate'!$L135)</f>
        <v>#VALUE!</v>
      </c>
      <c r="N135" s="60" t="e">
        <f>'CMGC Cost Estimate'!$M135/M$500</f>
        <v>#VALUE!</v>
      </c>
      <c r="O135" s="80" t="e">
        <f>MIN(Table1[[#This Row],[Low Bidder 
or CM/GC]:[Bidder 23]])*D135</f>
        <v>#VALUE!</v>
      </c>
      <c r="P135" s="66" t="e">
        <f>Table24[[#This Row],[CM/GC
Amount]]</f>
        <v>#VALUE!</v>
      </c>
      <c r="Q135" s="81" t="e">
        <f>MAX(Table1[[#This Row],[Low Bidder 
or CM/GC]:[Bidder 23]])*D135</f>
        <v>#VALUE!</v>
      </c>
      <c r="R135" s="38" t="e">
        <f>('CMGC Cost Estimate'!$J135-'CMGC Cost Estimate'!$G135)/'CMGC Cost Estimate'!$G135</f>
        <v>#VALUE!</v>
      </c>
      <c r="S135" s="39" t="e">
        <f>('CMGC Cost Estimate'!$J135-'CMGC Cost Estimate'!$M135)/'CMGC Cost Estimate'!$M135</f>
        <v>#VALUE!</v>
      </c>
      <c r="T135" s="37" t="e">
        <f>'CMGC Cost Estimate'!$J135-'CMGC Cost Estimate'!$G135</f>
        <v>#VALUE!</v>
      </c>
      <c r="U135" s="29" t="e">
        <f>RANK('CMGC Cost Estimate'!$J135,'CMGC Cost Estimate'!$J$3:$J$499)</f>
        <v>#VALUE!</v>
      </c>
      <c r="V135" s="40" t="e">
        <f>LARGE('CMGC Cost Estimate'!$J$3:$J$499,COUNT(J$3:'CMGC Cost Estimate'!$J135))+IF(ISNUMBER(V134),V134,0)</f>
        <v>#VALUE!</v>
      </c>
      <c r="W135" s="29" t="e">
        <f>IF(V135/J$500&lt;0.8,COUNT(V$3:V135)+1,1)</f>
        <v>#VALUE!</v>
      </c>
      <c r="X135" s="41" t="e">
        <f>IF('CMGC Cost Estimate'!$U135&lt;=MAX('CMGC Cost Estimate'!$W$3:$W$499),"YES","NO")</f>
        <v>#VALUE!</v>
      </c>
      <c r="Y135" s="42" t="e">
        <f>IF(AND('CMGC Cost Estimate'!$X135="YES",OR('CMGC Cost Estimate'!$R135&gt;0.2,'CMGC Cost Estimate'!$R135&lt;-0.2)),"ANALYZE"," ")</f>
        <v>#VALUE!</v>
      </c>
      <c r="Z135" s="73" t="e">
        <f>IF(AND('CMGC Cost Estimate'!$X135="YES",OR('CMGC Cost Estimate'!$S135&gt;0.2,'CMGC Cost Estimate'!$S135&lt;-0.2)),"ANALYZE"," ")</f>
        <v>#VALUE!</v>
      </c>
      <c r="AA135" s="69" t="e">
        <f>RANK('CMGC Cost Estimate'!$G135,'CMGC Cost Estimate'!$G$3:$G$499)</f>
        <v>#VALUE!</v>
      </c>
      <c r="AB135" s="70" t="e">
        <f>LARGE('CMGC Cost Estimate'!$G$3:$G$499,COUNT(G$3:'CMGC Cost Estimate'!$G135))+IF(ISNUMBER(AB134),AB134,0)</f>
        <v>#VALUE!</v>
      </c>
      <c r="AC135" s="71" t="e">
        <f>IF(AB135/G$500&lt;0.8,COUNT(V$3:V135)+1,1)</f>
        <v>#VALUE!</v>
      </c>
      <c r="AD135" s="95" t="e">
        <f>IF('CMGC Cost Estimate'!$AA135&lt;=MAX('CMGC Cost Estimate'!$AC$3:$AC$499),"YES","NO")</f>
        <v>#VALUE!</v>
      </c>
      <c r="AE135" s="96" t="e">
        <f>IF(AND('Standard Cost Estimate'!$AD135="YES",ABS('Standard Cost Estimate'!$R135)&gt;0.2),"ANALYZE"," ")</f>
        <v>#VALUE!</v>
      </c>
      <c r="AF135" s="77"/>
    </row>
    <row r="136" spans="1:32" x14ac:dyDescent="0.35">
      <c r="A136" s="56" t="e">
        <f>Table1[[#This Row],[Item Line Number]]</f>
        <v>#VALUE!</v>
      </c>
      <c r="B136" s="56" t="e">
        <f>Table1[[#This Row],[Item Number]]</f>
        <v>#VALUE!</v>
      </c>
      <c r="C136" s="57" t="e">
        <f>Table1[[#This Row],[Item Description]]</f>
        <v>#VALUE!</v>
      </c>
      <c r="D136" s="56" t="e">
        <f>Table1[[#This Row],[Quantity]]</f>
        <v>#VALUE!</v>
      </c>
      <c r="E136" s="56" t="e">
        <f>Table1[[#This Row],[Units]]</f>
        <v>#VALUE!</v>
      </c>
      <c r="F136" s="58" t="e">
        <f>Table1[[#This Row],[Engineer''s Estimate (EE)]]</f>
        <v>#VALUE!</v>
      </c>
      <c r="G136" s="59" t="e">
        <f>'CMGC Cost Estimate'!$D136*'CMGC Cost Estimate'!$F136</f>
        <v>#VALUE!</v>
      </c>
      <c r="H136" s="60" t="e">
        <f>'CMGC Cost Estimate'!$G136/G$500</f>
        <v>#VALUE!</v>
      </c>
      <c r="I136" s="58" t="e">
        <f>Table1[[#This Row],[Low Bidder 
or CM/GC]]</f>
        <v>#VALUE!</v>
      </c>
      <c r="J136" s="59" t="e">
        <f>'CMGC Cost Estimate'!$I136*'CMGC Cost Estimate'!$D136</f>
        <v>#VALUE!</v>
      </c>
      <c r="K136" s="61" t="e">
        <f>'CMGC Cost Estimate'!$J136/J$500</f>
        <v>#VALUE!</v>
      </c>
      <c r="L136" s="58" t="e">
        <f>TRIMMEAN(Table1[[#This Row],[Low Bidder 
or CM/GC]:[Bidder 23]],2/COUNT(Table1[[#This Row],[Low Bidder 
or CM/GC]:[Bidder 23]]))</f>
        <v>#VALUE!</v>
      </c>
      <c r="M136" s="59" t="e">
        <f>IF('CMGC Cost Estimate'!$D136=0,0,'CMGC Cost Estimate'!$D136*'CMGC Cost Estimate'!$L136)</f>
        <v>#VALUE!</v>
      </c>
      <c r="N136" s="60" t="e">
        <f>'CMGC Cost Estimate'!$M136/M$500</f>
        <v>#VALUE!</v>
      </c>
      <c r="O136" s="80" t="e">
        <f>MIN(Table1[[#This Row],[Low Bidder 
or CM/GC]:[Bidder 23]])*D136</f>
        <v>#VALUE!</v>
      </c>
      <c r="P136" s="66" t="e">
        <f>Table24[[#This Row],[CM/GC
Amount]]</f>
        <v>#VALUE!</v>
      </c>
      <c r="Q136" s="81" t="e">
        <f>MAX(Table1[[#This Row],[Low Bidder 
or CM/GC]:[Bidder 23]])*D136</f>
        <v>#VALUE!</v>
      </c>
      <c r="R136" s="38" t="e">
        <f>('CMGC Cost Estimate'!$J136-'CMGC Cost Estimate'!$G136)/'CMGC Cost Estimate'!$G136</f>
        <v>#VALUE!</v>
      </c>
      <c r="S136" s="39" t="e">
        <f>('CMGC Cost Estimate'!$J136-'CMGC Cost Estimate'!$M136)/'CMGC Cost Estimate'!$M136</f>
        <v>#VALUE!</v>
      </c>
      <c r="T136" s="37" t="e">
        <f>'CMGC Cost Estimate'!$J136-'CMGC Cost Estimate'!$G136</f>
        <v>#VALUE!</v>
      </c>
      <c r="U136" s="29" t="e">
        <f>RANK('CMGC Cost Estimate'!$J136,'CMGC Cost Estimate'!$J$3:$J$499)</f>
        <v>#VALUE!</v>
      </c>
      <c r="V136" s="40" t="e">
        <f>LARGE('CMGC Cost Estimate'!$J$3:$J$499,COUNT(J$3:'CMGC Cost Estimate'!$J136))+IF(ISNUMBER(V135),V135,0)</f>
        <v>#VALUE!</v>
      </c>
      <c r="W136" s="29" t="e">
        <f>IF(V136/J$500&lt;0.8,COUNT(V$3:V136)+1,1)</f>
        <v>#VALUE!</v>
      </c>
      <c r="X136" s="41" t="e">
        <f>IF('CMGC Cost Estimate'!$U136&lt;=MAX('CMGC Cost Estimate'!$W$3:$W$499),"YES","NO")</f>
        <v>#VALUE!</v>
      </c>
      <c r="Y136" s="42" t="e">
        <f>IF(AND('CMGC Cost Estimate'!$X136="YES",OR('CMGC Cost Estimate'!$R136&gt;0.2,'CMGC Cost Estimate'!$R136&lt;-0.2)),"ANALYZE"," ")</f>
        <v>#VALUE!</v>
      </c>
      <c r="Z136" s="73" t="e">
        <f>IF(AND('CMGC Cost Estimate'!$X136="YES",OR('CMGC Cost Estimate'!$S136&gt;0.2,'CMGC Cost Estimate'!$S136&lt;-0.2)),"ANALYZE"," ")</f>
        <v>#VALUE!</v>
      </c>
      <c r="AA136" s="69" t="e">
        <f>RANK('CMGC Cost Estimate'!$G136,'CMGC Cost Estimate'!$G$3:$G$499)</f>
        <v>#VALUE!</v>
      </c>
      <c r="AB136" s="70" t="e">
        <f>LARGE('CMGC Cost Estimate'!$G$3:$G$499,COUNT(G$3:'CMGC Cost Estimate'!$G136))+IF(ISNUMBER(AB135),AB135,0)</f>
        <v>#VALUE!</v>
      </c>
      <c r="AC136" s="71" t="e">
        <f>IF(AB136/G$500&lt;0.8,COUNT(V$3:V136)+1,1)</f>
        <v>#VALUE!</v>
      </c>
      <c r="AD136" s="95" t="e">
        <f>IF('CMGC Cost Estimate'!$AA136&lt;=MAX('CMGC Cost Estimate'!$AC$3:$AC$499),"YES","NO")</f>
        <v>#VALUE!</v>
      </c>
      <c r="AE136" s="96" t="e">
        <f>IF(AND('Standard Cost Estimate'!$AD136="YES",ABS('Standard Cost Estimate'!$R136)&gt;0.2),"ANALYZE"," ")</f>
        <v>#VALUE!</v>
      </c>
      <c r="AF136" s="77"/>
    </row>
    <row r="137" spans="1:32" x14ac:dyDescent="0.35">
      <c r="A137" s="56" t="e">
        <f>Table1[[#This Row],[Item Line Number]]</f>
        <v>#VALUE!</v>
      </c>
      <c r="B137" s="56" t="e">
        <f>Table1[[#This Row],[Item Number]]</f>
        <v>#VALUE!</v>
      </c>
      <c r="C137" s="57" t="e">
        <f>Table1[[#This Row],[Item Description]]</f>
        <v>#VALUE!</v>
      </c>
      <c r="D137" s="56" t="e">
        <f>Table1[[#This Row],[Quantity]]</f>
        <v>#VALUE!</v>
      </c>
      <c r="E137" s="56" t="e">
        <f>Table1[[#This Row],[Units]]</f>
        <v>#VALUE!</v>
      </c>
      <c r="F137" s="58" t="e">
        <f>Table1[[#This Row],[Engineer''s Estimate (EE)]]</f>
        <v>#VALUE!</v>
      </c>
      <c r="G137" s="59" t="e">
        <f>'CMGC Cost Estimate'!$D137*'CMGC Cost Estimate'!$F137</f>
        <v>#VALUE!</v>
      </c>
      <c r="H137" s="60" t="e">
        <f>'CMGC Cost Estimate'!$G137/G$500</f>
        <v>#VALUE!</v>
      </c>
      <c r="I137" s="58" t="e">
        <f>Table1[[#This Row],[Low Bidder 
or CM/GC]]</f>
        <v>#VALUE!</v>
      </c>
      <c r="J137" s="59" t="e">
        <f>'CMGC Cost Estimate'!$I137*'CMGC Cost Estimate'!$D137</f>
        <v>#VALUE!</v>
      </c>
      <c r="K137" s="61" t="e">
        <f>'CMGC Cost Estimate'!$J137/J$500</f>
        <v>#VALUE!</v>
      </c>
      <c r="L137" s="58" t="e">
        <f>TRIMMEAN(Table1[[#This Row],[Low Bidder 
or CM/GC]:[Bidder 23]],2/COUNT(Table1[[#This Row],[Low Bidder 
or CM/GC]:[Bidder 23]]))</f>
        <v>#VALUE!</v>
      </c>
      <c r="M137" s="59" t="e">
        <f>IF('CMGC Cost Estimate'!$D137=0,0,'CMGC Cost Estimate'!$D137*'CMGC Cost Estimate'!$L137)</f>
        <v>#VALUE!</v>
      </c>
      <c r="N137" s="60" t="e">
        <f>'CMGC Cost Estimate'!$M137/M$500</f>
        <v>#VALUE!</v>
      </c>
      <c r="O137" s="80" t="e">
        <f>MIN(Table1[[#This Row],[Low Bidder 
or CM/GC]:[Bidder 23]])*D137</f>
        <v>#VALUE!</v>
      </c>
      <c r="P137" s="66" t="e">
        <f>Table24[[#This Row],[CM/GC
Amount]]</f>
        <v>#VALUE!</v>
      </c>
      <c r="Q137" s="81" t="e">
        <f>MAX(Table1[[#This Row],[Low Bidder 
or CM/GC]:[Bidder 23]])*D137</f>
        <v>#VALUE!</v>
      </c>
      <c r="R137" s="38" t="e">
        <f>('CMGC Cost Estimate'!$J137-'CMGC Cost Estimate'!$G137)/'CMGC Cost Estimate'!$G137</f>
        <v>#VALUE!</v>
      </c>
      <c r="S137" s="39" t="e">
        <f>('CMGC Cost Estimate'!$J137-'CMGC Cost Estimate'!$M137)/'CMGC Cost Estimate'!$M137</f>
        <v>#VALUE!</v>
      </c>
      <c r="T137" s="37" t="e">
        <f>'CMGC Cost Estimate'!$J137-'CMGC Cost Estimate'!$G137</f>
        <v>#VALUE!</v>
      </c>
      <c r="U137" s="29" t="e">
        <f>RANK('CMGC Cost Estimate'!$J137,'CMGC Cost Estimate'!$J$3:$J$499)</f>
        <v>#VALUE!</v>
      </c>
      <c r="V137" s="40" t="e">
        <f>LARGE('CMGC Cost Estimate'!$J$3:$J$499,COUNT(J$3:'CMGC Cost Estimate'!$J137))+IF(ISNUMBER(V136),V136,0)</f>
        <v>#VALUE!</v>
      </c>
      <c r="W137" s="29" t="e">
        <f>IF(V137/J$500&lt;0.8,COUNT(V$3:V137)+1,1)</f>
        <v>#VALUE!</v>
      </c>
      <c r="X137" s="41" t="e">
        <f>IF('CMGC Cost Estimate'!$U137&lt;=MAX('CMGC Cost Estimate'!$W$3:$W$499),"YES","NO")</f>
        <v>#VALUE!</v>
      </c>
      <c r="Y137" s="42" t="e">
        <f>IF(AND('CMGC Cost Estimate'!$X137="YES",OR('CMGC Cost Estimate'!$R137&gt;0.2,'CMGC Cost Estimate'!$R137&lt;-0.2)),"ANALYZE"," ")</f>
        <v>#VALUE!</v>
      </c>
      <c r="Z137" s="73" t="e">
        <f>IF(AND('CMGC Cost Estimate'!$X137="YES",OR('CMGC Cost Estimate'!$S137&gt;0.2,'CMGC Cost Estimate'!$S137&lt;-0.2)),"ANALYZE"," ")</f>
        <v>#VALUE!</v>
      </c>
      <c r="AA137" s="69" t="e">
        <f>RANK('CMGC Cost Estimate'!$G137,'CMGC Cost Estimate'!$G$3:$G$499)</f>
        <v>#VALUE!</v>
      </c>
      <c r="AB137" s="70" t="e">
        <f>LARGE('CMGC Cost Estimate'!$G$3:$G$499,COUNT(G$3:'CMGC Cost Estimate'!$G137))+IF(ISNUMBER(AB136),AB136,0)</f>
        <v>#VALUE!</v>
      </c>
      <c r="AC137" s="71" t="e">
        <f>IF(AB137/G$500&lt;0.8,COUNT(V$3:V137)+1,1)</f>
        <v>#VALUE!</v>
      </c>
      <c r="AD137" s="95" t="e">
        <f>IF('CMGC Cost Estimate'!$AA137&lt;=MAX('CMGC Cost Estimate'!$AC$3:$AC$499),"YES","NO")</f>
        <v>#VALUE!</v>
      </c>
      <c r="AE137" s="96" t="e">
        <f>IF(AND('Standard Cost Estimate'!$AD137="YES",ABS('Standard Cost Estimate'!$R137)&gt;0.2),"ANALYZE"," ")</f>
        <v>#VALUE!</v>
      </c>
      <c r="AF137" s="77"/>
    </row>
    <row r="138" spans="1:32" x14ac:dyDescent="0.35">
      <c r="A138" s="56" t="e">
        <f>Table1[[#This Row],[Item Line Number]]</f>
        <v>#VALUE!</v>
      </c>
      <c r="B138" s="56" t="e">
        <f>Table1[[#This Row],[Item Number]]</f>
        <v>#VALUE!</v>
      </c>
      <c r="C138" s="57" t="e">
        <f>Table1[[#This Row],[Item Description]]</f>
        <v>#VALUE!</v>
      </c>
      <c r="D138" s="56" t="e">
        <f>Table1[[#This Row],[Quantity]]</f>
        <v>#VALUE!</v>
      </c>
      <c r="E138" s="56" t="e">
        <f>Table1[[#This Row],[Units]]</f>
        <v>#VALUE!</v>
      </c>
      <c r="F138" s="58" t="e">
        <f>Table1[[#This Row],[Engineer''s Estimate (EE)]]</f>
        <v>#VALUE!</v>
      </c>
      <c r="G138" s="59" t="e">
        <f>'CMGC Cost Estimate'!$D138*'CMGC Cost Estimate'!$F138</f>
        <v>#VALUE!</v>
      </c>
      <c r="H138" s="60" t="e">
        <f>'CMGC Cost Estimate'!$G138/G$500</f>
        <v>#VALUE!</v>
      </c>
      <c r="I138" s="58" t="e">
        <f>Table1[[#This Row],[Low Bidder 
or CM/GC]]</f>
        <v>#VALUE!</v>
      </c>
      <c r="J138" s="59" t="e">
        <f>'CMGC Cost Estimate'!$I138*'CMGC Cost Estimate'!$D138</f>
        <v>#VALUE!</v>
      </c>
      <c r="K138" s="61" t="e">
        <f>'CMGC Cost Estimate'!$J138/J$500</f>
        <v>#VALUE!</v>
      </c>
      <c r="L138" s="58" t="e">
        <f>TRIMMEAN(Table1[[#This Row],[Low Bidder 
or CM/GC]:[Bidder 23]],2/COUNT(Table1[[#This Row],[Low Bidder 
or CM/GC]:[Bidder 23]]))</f>
        <v>#VALUE!</v>
      </c>
      <c r="M138" s="59" t="e">
        <f>IF('CMGC Cost Estimate'!$D138=0,0,'CMGC Cost Estimate'!$D138*'CMGC Cost Estimate'!$L138)</f>
        <v>#VALUE!</v>
      </c>
      <c r="N138" s="60" t="e">
        <f>'CMGC Cost Estimate'!$M138/M$500</f>
        <v>#VALUE!</v>
      </c>
      <c r="O138" s="80" t="e">
        <f>MIN(Table1[[#This Row],[Low Bidder 
or CM/GC]:[Bidder 23]])*D138</f>
        <v>#VALUE!</v>
      </c>
      <c r="P138" s="66" t="e">
        <f>Table24[[#This Row],[CM/GC
Amount]]</f>
        <v>#VALUE!</v>
      </c>
      <c r="Q138" s="81" t="e">
        <f>MAX(Table1[[#This Row],[Low Bidder 
or CM/GC]:[Bidder 23]])*D138</f>
        <v>#VALUE!</v>
      </c>
      <c r="R138" s="38" t="e">
        <f>('CMGC Cost Estimate'!$J138-'CMGC Cost Estimate'!$G138)/'CMGC Cost Estimate'!$G138</f>
        <v>#VALUE!</v>
      </c>
      <c r="S138" s="39" t="e">
        <f>('CMGC Cost Estimate'!$J138-'CMGC Cost Estimate'!$M138)/'CMGC Cost Estimate'!$M138</f>
        <v>#VALUE!</v>
      </c>
      <c r="T138" s="37" t="e">
        <f>'CMGC Cost Estimate'!$J138-'CMGC Cost Estimate'!$G138</f>
        <v>#VALUE!</v>
      </c>
      <c r="U138" s="29" t="e">
        <f>RANK('CMGC Cost Estimate'!$J138,'CMGC Cost Estimate'!$J$3:$J$499)</f>
        <v>#VALUE!</v>
      </c>
      <c r="V138" s="40" t="e">
        <f>LARGE('CMGC Cost Estimate'!$J$3:$J$499,COUNT(J$3:'CMGC Cost Estimate'!$J138))+IF(ISNUMBER(V137),V137,0)</f>
        <v>#VALUE!</v>
      </c>
      <c r="W138" s="29" t="e">
        <f>IF(V138/J$500&lt;0.8,COUNT(V$3:V138)+1,1)</f>
        <v>#VALUE!</v>
      </c>
      <c r="X138" s="41" t="e">
        <f>IF('CMGC Cost Estimate'!$U138&lt;=MAX('CMGC Cost Estimate'!$W$3:$W$499),"YES","NO")</f>
        <v>#VALUE!</v>
      </c>
      <c r="Y138" s="42" t="e">
        <f>IF(AND('CMGC Cost Estimate'!$X138="YES",OR('CMGC Cost Estimate'!$R138&gt;0.2,'CMGC Cost Estimate'!$R138&lt;-0.2)),"ANALYZE"," ")</f>
        <v>#VALUE!</v>
      </c>
      <c r="Z138" s="73" t="e">
        <f>IF(AND('CMGC Cost Estimate'!$X138="YES",OR('CMGC Cost Estimate'!$S138&gt;0.2,'CMGC Cost Estimate'!$S138&lt;-0.2)),"ANALYZE"," ")</f>
        <v>#VALUE!</v>
      </c>
      <c r="AA138" s="69" t="e">
        <f>RANK('CMGC Cost Estimate'!$G138,'CMGC Cost Estimate'!$G$3:$G$499)</f>
        <v>#VALUE!</v>
      </c>
      <c r="AB138" s="70" t="e">
        <f>LARGE('CMGC Cost Estimate'!$G$3:$G$499,COUNT(G$3:'CMGC Cost Estimate'!$G138))+IF(ISNUMBER(AB137),AB137,0)</f>
        <v>#VALUE!</v>
      </c>
      <c r="AC138" s="71" t="e">
        <f>IF(AB138/G$500&lt;0.8,COUNT(V$3:V138)+1,1)</f>
        <v>#VALUE!</v>
      </c>
      <c r="AD138" s="95" t="e">
        <f>IF('CMGC Cost Estimate'!$AA138&lt;=MAX('CMGC Cost Estimate'!$AC$3:$AC$499),"YES","NO")</f>
        <v>#VALUE!</v>
      </c>
      <c r="AE138" s="96" t="e">
        <f>IF(AND('Standard Cost Estimate'!$AD138="YES",ABS('Standard Cost Estimate'!$R138)&gt;0.2),"ANALYZE"," ")</f>
        <v>#VALUE!</v>
      </c>
      <c r="AF138" s="77"/>
    </row>
    <row r="139" spans="1:32" x14ac:dyDescent="0.35">
      <c r="A139" s="56" t="e">
        <f>Table1[[#This Row],[Item Line Number]]</f>
        <v>#VALUE!</v>
      </c>
      <c r="B139" s="56" t="e">
        <f>Table1[[#This Row],[Item Number]]</f>
        <v>#VALUE!</v>
      </c>
      <c r="C139" s="57" t="e">
        <f>Table1[[#This Row],[Item Description]]</f>
        <v>#VALUE!</v>
      </c>
      <c r="D139" s="56" t="e">
        <f>Table1[[#This Row],[Quantity]]</f>
        <v>#VALUE!</v>
      </c>
      <c r="E139" s="56" t="e">
        <f>Table1[[#This Row],[Units]]</f>
        <v>#VALUE!</v>
      </c>
      <c r="F139" s="58" t="e">
        <f>Table1[[#This Row],[Engineer''s Estimate (EE)]]</f>
        <v>#VALUE!</v>
      </c>
      <c r="G139" s="59" t="e">
        <f>'CMGC Cost Estimate'!$D139*'CMGC Cost Estimate'!$F139</f>
        <v>#VALUE!</v>
      </c>
      <c r="H139" s="60" t="e">
        <f>'CMGC Cost Estimate'!$G139/G$500</f>
        <v>#VALUE!</v>
      </c>
      <c r="I139" s="58" t="e">
        <f>Table1[[#This Row],[Low Bidder 
or CM/GC]]</f>
        <v>#VALUE!</v>
      </c>
      <c r="J139" s="59" t="e">
        <f>'CMGC Cost Estimate'!$I139*'CMGC Cost Estimate'!$D139</f>
        <v>#VALUE!</v>
      </c>
      <c r="K139" s="61" t="e">
        <f>'CMGC Cost Estimate'!$J139/J$500</f>
        <v>#VALUE!</v>
      </c>
      <c r="L139" s="58" t="e">
        <f>TRIMMEAN(Table1[[#This Row],[Low Bidder 
or CM/GC]:[Bidder 23]],2/COUNT(Table1[[#This Row],[Low Bidder 
or CM/GC]:[Bidder 23]]))</f>
        <v>#VALUE!</v>
      </c>
      <c r="M139" s="59" t="e">
        <f>IF('CMGC Cost Estimate'!$D139=0,0,'CMGC Cost Estimate'!$D139*'CMGC Cost Estimate'!$L139)</f>
        <v>#VALUE!</v>
      </c>
      <c r="N139" s="60" t="e">
        <f>'CMGC Cost Estimate'!$M139/M$500</f>
        <v>#VALUE!</v>
      </c>
      <c r="O139" s="80" t="e">
        <f>MIN(Table1[[#This Row],[Low Bidder 
or CM/GC]:[Bidder 23]])*D139</f>
        <v>#VALUE!</v>
      </c>
      <c r="P139" s="66" t="e">
        <f>Table24[[#This Row],[CM/GC
Amount]]</f>
        <v>#VALUE!</v>
      </c>
      <c r="Q139" s="81" t="e">
        <f>MAX(Table1[[#This Row],[Low Bidder 
or CM/GC]:[Bidder 23]])*D139</f>
        <v>#VALUE!</v>
      </c>
      <c r="R139" s="38" t="e">
        <f>('CMGC Cost Estimate'!$J139-'CMGC Cost Estimate'!$G139)/'CMGC Cost Estimate'!$G139</f>
        <v>#VALUE!</v>
      </c>
      <c r="S139" s="39" t="e">
        <f>('CMGC Cost Estimate'!$J139-'CMGC Cost Estimate'!$M139)/'CMGC Cost Estimate'!$M139</f>
        <v>#VALUE!</v>
      </c>
      <c r="T139" s="37" t="e">
        <f>'CMGC Cost Estimate'!$J139-'CMGC Cost Estimate'!$G139</f>
        <v>#VALUE!</v>
      </c>
      <c r="U139" s="29" t="e">
        <f>RANK('CMGC Cost Estimate'!$J139,'CMGC Cost Estimate'!$J$3:$J$499)</f>
        <v>#VALUE!</v>
      </c>
      <c r="V139" s="40" t="e">
        <f>LARGE('CMGC Cost Estimate'!$J$3:$J$499,COUNT(J$3:'CMGC Cost Estimate'!$J139))+IF(ISNUMBER(V138),V138,0)</f>
        <v>#VALUE!</v>
      </c>
      <c r="W139" s="29" t="e">
        <f>IF(V139/J$500&lt;0.8,COUNT(V$3:V139)+1,1)</f>
        <v>#VALUE!</v>
      </c>
      <c r="X139" s="41" t="e">
        <f>IF('CMGC Cost Estimate'!$U139&lt;=MAX('CMGC Cost Estimate'!$W$3:$W$499),"YES","NO")</f>
        <v>#VALUE!</v>
      </c>
      <c r="Y139" s="42" t="e">
        <f>IF(AND('CMGC Cost Estimate'!$X139="YES",OR('CMGC Cost Estimate'!$R139&gt;0.2,'CMGC Cost Estimate'!$R139&lt;-0.2)),"ANALYZE"," ")</f>
        <v>#VALUE!</v>
      </c>
      <c r="Z139" s="73" t="e">
        <f>IF(AND('CMGC Cost Estimate'!$X139="YES",OR('CMGC Cost Estimate'!$S139&gt;0.2,'CMGC Cost Estimate'!$S139&lt;-0.2)),"ANALYZE"," ")</f>
        <v>#VALUE!</v>
      </c>
      <c r="AA139" s="69" t="e">
        <f>RANK('CMGC Cost Estimate'!$G139,'CMGC Cost Estimate'!$G$3:$G$499)</f>
        <v>#VALUE!</v>
      </c>
      <c r="AB139" s="70" t="e">
        <f>LARGE('CMGC Cost Estimate'!$G$3:$G$499,COUNT(G$3:'CMGC Cost Estimate'!$G139))+IF(ISNUMBER(AB138),AB138,0)</f>
        <v>#VALUE!</v>
      </c>
      <c r="AC139" s="71" t="e">
        <f>IF(AB139/G$500&lt;0.8,COUNT(V$3:V139)+1,1)</f>
        <v>#VALUE!</v>
      </c>
      <c r="AD139" s="95" t="e">
        <f>IF('CMGC Cost Estimate'!$AA139&lt;=MAX('CMGC Cost Estimate'!$AC$3:$AC$499),"YES","NO")</f>
        <v>#VALUE!</v>
      </c>
      <c r="AE139" s="96" t="e">
        <f>IF(AND('Standard Cost Estimate'!$AD139="YES",ABS('Standard Cost Estimate'!$R139)&gt;0.2),"ANALYZE"," ")</f>
        <v>#VALUE!</v>
      </c>
      <c r="AF139" s="77"/>
    </row>
    <row r="140" spans="1:32" x14ac:dyDescent="0.35">
      <c r="A140" s="56" t="e">
        <f>Table1[[#This Row],[Item Line Number]]</f>
        <v>#VALUE!</v>
      </c>
      <c r="B140" s="56" t="e">
        <f>Table1[[#This Row],[Item Number]]</f>
        <v>#VALUE!</v>
      </c>
      <c r="C140" s="57" t="e">
        <f>Table1[[#This Row],[Item Description]]</f>
        <v>#VALUE!</v>
      </c>
      <c r="D140" s="56" t="e">
        <f>Table1[[#This Row],[Quantity]]</f>
        <v>#VALUE!</v>
      </c>
      <c r="E140" s="56" t="e">
        <f>Table1[[#This Row],[Units]]</f>
        <v>#VALUE!</v>
      </c>
      <c r="F140" s="58" t="e">
        <f>Table1[[#This Row],[Engineer''s Estimate (EE)]]</f>
        <v>#VALUE!</v>
      </c>
      <c r="G140" s="59" t="e">
        <f>'CMGC Cost Estimate'!$D140*'CMGC Cost Estimate'!$F140</f>
        <v>#VALUE!</v>
      </c>
      <c r="H140" s="60" t="e">
        <f>'CMGC Cost Estimate'!$G140/G$500</f>
        <v>#VALUE!</v>
      </c>
      <c r="I140" s="58" t="e">
        <f>Table1[[#This Row],[Low Bidder 
or CM/GC]]</f>
        <v>#VALUE!</v>
      </c>
      <c r="J140" s="59" t="e">
        <f>'CMGC Cost Estimate'!$I140*'CMGC Cost Estimate'!$D140</f>
        <v>#VALUE!</v>
      </c>
      <c r="K140" s="61" t="e">
        <f>'CMGC Cost Estimate'!$J140/J$500</f>
        <v>#VALUE!</v>
      </c>
      <c r="L140" s="58" t="e">
        <f>TRIMMEAN(Table1[[#This Row],[Low Bidder 
or CM/GC]:[Bidder 23]],2/COUNT(Table1[[#This Row],[Low Bidder 
or CM/GC]:[Bidder 23]]))</f>
        <v>#VALUE!</v>
      </c>
      <c r="M140" s="59" t="e">
        <f>IF('CMGC Cost Estimate'!$D140=0,0,'CMGC Cost Estimate'!$D140*'CMGC Cost Estimate'!$L140)</f>
        <v>#VALUE!</v>
      </c>
      <c r="N140" s="60" t="e">
        <f>'CMGC Cost Estimate'!$M140/M$500</f>
        <v>#VALUE!</v>
      </c>
      <c r="O140" s="80" t="e">
        <f>MIN(Table1[[#This Row],[Low Bidder 
or CM/GC]:[Bidder 23]])*D140</f>
        <v>#VALUE!</v>
      </c>
      <c r="P140" s="66" t="e">
        <f>Table24[[#This Row],[CM/GC
Amount]]</f>
        <v>#VALUE!</v>
      </c>
      <c r="Q140" s="81" t="e">
        <f>MAX(Table1[[#This Row],[Low Bidder 
or CM/GC]:[Bidder 23]])*D140</f>
        <v>#VALUE!</v>
      </c>
      <c r="R140" s="38" t="e">
        <f>('CMGC Cost Estimate'!$J140-'CMGC Cost Estimate'!$G140)/'CMGC Cost Estimate'!$G140</f>
        <v>#VALUE!</v>
      </c>
      <c r="S140" s="39" t="e">
        <f>('CMGC Cost Estimate'!$J140-'CMGC Cost Estimate'!$M140)/'CMGC Cost Estimate'!$M140</f>
        <v>#VALUE!</v>
      </c>
      <c r="T140" s="37" t="e">
        <f>'CMGC Cost Estimate'!$J140-'CMGC Cost Estimate'!$G140</f>
        <v>#VALUE!</v>
      </c>
      <c r="U140" s="29" t="e">
        <f>RANK('CMGC Cost Estimate'!$J140,'CMGC Cost Estimate'!$J$3:$J$499)</f>
        <v>#VALUE!</v>
      </c>
      <c r="V140" s="40" t="e">
        <f>LARGE('CMGC Cost Estimate'!$J$3:$J$499,COUNT(J$3:'CMGC Cost Estimate'!$J140))+IF(ISNUMBER(V139),V139,0)</f>
        <v>#VALUE!</v>
      </c>
      <c r="W140" s="29" t="e">
        <f>IF(V140/J$500&lt;0.8,COUNT(V$3:V140)+1,1)</f>
        <v>#VALUE!</v>
      </c>
      <c r="X140" s="41" t="e">
        <f>IF('CMGC Cost Estimate'!$U140&lt;=MAX('CMGC Cost Estimate'!$W$3:$W$499),"YES","NO")</f>
        <v>#VALUE!</v>
      </c>
      <c r="Y140" s="42" t="e">
        <f>IF(AND('CMGC Cost Estimate'!$X140="YES",OR('CMGC Cost Estimate'!$R140&gt;0.2,'CMGC Cost Estimate'!$R140&lt;-0.2)),"ANALYZE"," ")</f>
        <v>#VALUE!</v>
      </c>
      <c r="Z140" s="73" t="e">
        <f>IF(AND('CMGC Cost Estimate'!$X140="YES",OR('CMGC Cost Estimate'!$S140&gt;0.2,'CMGC Cost Estimate'!$S140&lt;-0.2)),"ANALYZE"," ")</f>
        <v>#VALUE!</v>
      </c>
      <c r="AA140" s="69" t="e">
        <f>RANK('CMGC Cost Estimate'!$G140,'CMGC Cost Estimate'!$G$3:$G$499)</f>
        <v>#VALUE!</v>
      </c>
      <c r="AB140" s="70" t="e">
        <f>LARGE('CMGC Cost Estimate'!$G$3:$G$499,COUNT(G$3:'CMGC Cost Estimate'!$G140))+IF(ISNUMBER(AB139),AB139,0)</f>
        <v>#VALUE!</v>
      </c>
      <c r="AC140" s="71" t="e">
        <f>IF(AB140/G$500&lt;0.8,COUNT(V$3:V140)+1,1)</f>
        <v>#VALUE!</v>
      </c>
      <c r="AD140" s="95" t="e">
        <f>IF('CMGC Cost Estimate'!$AA140&lt;=MAX('CMGC Cost Estimate'!$AC$3:$AC$499),"YES","NO")</f>
        <v>#VALUE!</v>
      </c>
      <c r="AE140" s="96" t="e">
        <f>IF(AND('Standard Cost Estimate'!$AD140="YES",ABS('Standard Cost Estimate'!$R140)&gt;0.2),"ANALYZE"," ")</f>
        <v>#VALUE!</v>
      </c>
      <c r="AF140" s="77"/>
    </row>
    <row r="141" spans="1:32" x14ac:dyDescent="0.35">
      <c r="A141" s="56" t="e">
        <f>Table1[[#This Row],[Item Line Number]]</f>
        <v>#VALUE!</v>
      </c>
      <c r="B141" s="56" t="e">
        <f>Table1[[#This Row],[Item Number]]</f>
        <v>#VALUE!</v>
      </c>
      <c r="C141" s="57" t="e">
        <f>Table1[[#This Row],[Item Description]]</f>
        <v>#VALUE!</v>
      </c>
      <c r="D141" s="56" t="e">
        <f>Table1[[#This Row],[Quantity]]</f>
        <v>#VALUE!</v>
      </c>
      <c r="E141" s="56" t="e">
        <f>Table1[[#This Row],[Units]]</f>
        <v>#VALUE!</v>
      </c>
      <c r="F141" s="58" t="e">
        <f>Table1[[#This Row],[Engineer''s Estimate (EE)]]</f>
        <v>#VALUE!</v>
      </c>
      <c r="G141" s="59" t="e">
        <f>'CMGC Cost Estimate'!$D141*'CMGC Cost Estimate'!$F141</f>
        <v>#VALUE!</v>
      </c>
      <c r="H141" s="60" t="e">
        <f>'CMGC Cost Estimate'!$G141/G$500</f>
        <v>#VALUE!</v>
      </c>
      <c r="I141" s="58" t="e">
        <f>Table1[[#This Row],[Low Bidder 
or CM/GC]]</f>
        <v>#VALUE!</v>
      </c>
      <c r="J141" s="59" t="e">
        <f>'CMGC Cost Estimate'!$I141*'CMGC Cost Estimate'!$D141</f>
        <v>#VALUE!</v>
      </c>
      <c r="K141" s="61" t="e">
        <f>'CMGC Cost Estimate'!$J141/J$500</f>
        <v>#VALUE!</v>
      </c>
      <c r="L141" s="58" t="e">
        <f>TRIMMEAN(Table1[[#This Row],[Low Bidder 
or CM/GC]:[Bidder 23]],2/COUNT(Table1[[#This Row],[Low Bidder 
or CM/GC]:[Bidder 23]]))</f>
        <v>#VALUE!</v>
      </c>
      <c r="M141" s="59" t="e">
        <f>IF('CMGC Cost Estimate'!$D141=0,0,'CMGC Cost Estimate'!$D141*'CMGC Cost Estimate'!$L141)</f>
        <v>#VALUE!</v>
      </c>
      <c r="N141" s="60" t="e">
        <f>'CMGC Cost Estimate'!$M141/M$500</f>
        <v>#VALUE!</v>
      </c>
      <c r="O141" s="80" t="e">
        <f>MIN(Table1[[#This Row],[Low Bidder 
or CM/GC]:[Bidder 23]])*D141</f>
        <v>#VALUE!</v>
      </c>
      <c r="P141" s="66" t="e">
        <f>Table24[[#This Row],[CM/GC
Amount]]</f>
        <v>#VALUE!</v>
      </c>
      <c r="Q141" s="81" t="e">
        <f>MAX(Table1[[#This Row],[Low Bidder 
or CM/GC]:[Bidder 23]])*D141</f>
        <v>#VALUE!</v>
      </c>
      <c r="R141" s="38" t="e">
        <f>('CMGC Cost Estimate'!$J141-'CMGC Cost Estimate'!$G141)/'CMGC Cost Estimate'!$G141</f>
        <v>#VALUE!</v>
      </c>
      <c r="S141" s="39" t="e">
        <f>('CMGC Cost Estimate'!$J141-'CMGC Cost Estimate'!$M141)/'CMGC Cost Estimate'!$M141</f>
        <v>#VALUE!</v>
      </c>
      <c r="T141" s="37" t="e">
        <f>'CMGC Cost Estimate'!$J141-'CMGC Cost Estimate'!$G141</f>
        <v>#VALUE!</v>
      </c>
      <c r="U141" s="29" t="e">
        <f>RANK('CMGC Cost Estimate'!$J141,'CMGC Cost Estimate'!$J$3:$J$499)</f>
        <v>#VALUE!</v>
      </c>
      <c r="V141" s="40" t="e">
        <f>LARGE('CMGC Cost Estimate'!$J$3:$J$499,COUNT(J$3:'CMGC Cost Estimate'!$J141))+IF(ISNUMBER(V140),V140,0)</f>
        <v>#VALUE!</v>
      </c>
      <c r="W141" s="29" t="e">
        <f>IF(V141/J$500&lt;0.8,COUNT(V$3:V141)+1,1)</f>
        <v>#VALUE!</v>
      </c>
      <c r="X141" s="41" t="e">
        <f>IF('CMGC Cost Estimate'!$U141&lt;=MAX('CMGC Cost Estimate'!$W$3:$W$499),"YES","NO")</f>
        <v>#VALUE!</v>
      </c>
      <c r="Y141" s="42" t="e">
        <f>IF(AND('CMGC Cost Estimate'!$X141="YES",OR('CMGC Cost Estimate'!$R141&gt;0.2,'CMGC Cost Estimate'!$R141&lt;-0.2)),"ANALYZE"," ")</f>
        <v>#VALUE!</v>
      </c>
      <c r="Z141" s="73" t="e">
        <f>IF(AND('CMGC Cost Estimate'!$X141="YES",OR('CMGC Cost Estimate'!$S141&gt;0.2,'CMGC Cost Estimate'!$S141&lt;-0.2)),"ANALYZE"," ")</f>
        <v>#VALUE!</v>
      </c>
      <c r="AA141" s="69" t="e">
        <f>RANK('CMGC Cost Estimate'!$G141,'CMGC Cost Estimate'!$G$3:$G$499)</f>
        <v>#VALUE!</v>
      </c>
      <c r="AB141" s="70" t="e">
        <f>LARGE('CMGC Cost Estimate'!$G$3:$G$499,COUNT(G$3:'CMGC Cost Estimate'!$G141))+IF(ISNUMBER(AB140),AB140,0)</f>
        <v>#VALUE!</v>
      </c>
      <c r="AC141" s="71" t="e">
        <f>IF(AB141/G$500&lt;0.8,COUNT(V$3:V141)+1,1)</f>
        <v>#VALUE!</v>
      </c>
      <c r="AD141" s="95" t="e">
        <f>IF('CMGC Cost Estimate'!$AA141&lt;=MAX('CMGC Cost Estimate'!$AC$3:$AC$499),"YES","NO")</f>
        <v>#VALUE!</v>
      </c>
      <c r="AE141" s="96" t="e">
        <f>IF(AND('Standard Cost Estimate'!$AD141="YES",ABS('Standard Cost Estimate'!$R141)&gt;0.2),"ANALYZE"," ")</f>
        <v>#VALUE!</v>
      </c>
      <c r="AF141" s="77"/>
    </row>
    <row r="142" spans="1:32" x14ac:dyDescent="0.35">
      <c r="A142" s="56" t="e">
        <f>Table1[[#This Row],[Item Line Number]]</f>
        <v>#VALUE!</v>
      </c>
      <c r="B142" s="56" t="e">
        <f>Table1[[#This Row],[Item Number]]</f>
        <v>#VALUE!</v>
      </c>
      <c r="C142" s="57" t="e">
        <f>Table1[[#This Row],[Item Description]]</f>
        <v>#VALUE!</v>
      </c>
      <c r="D142" s="56" t="e">
        <f>Table1[[#This Row],[Quantity]]</f>
        <v>#VALUE!</v>
      </c>
      <c r="E142" s="56" t="e">
        <f>Table1[[#This Row],[Units]]</f>
        <v>#VALUE!</v>
      </c>
      <c r="F142" s="58" t="e">
        <f>Table1[[#This Row],[Engineer''s Estimate (EE)]]</f>
        <v>#VALUE!</v>
      </c>
      <c r="G142" s="59" t="e">
        <f>'CMGC Cost Estimate'!$D142*'CMGC Cost Estimate'!$F142</f>
        <v>#VALUE!</v>
      </c>
      <c r="H142" s="60" t="e">
        <f>'CMGC Cost Estimate'!$G142/G$500</f>
        <v>#VALUE!</v>
      </c>
      <c r="I142" s="58" t="e">
        <f>Table1[[#This Row],[Low Bidder 
or CM/GC]]</f>
        <v>#VALUE!</v>
      </c>
      <c r="J142" s="59" t="e">
        <f>'CMGC Cost Estimate'!$I142*'CMGC Cost Estimate'!$D142</f>
        <v>#VALUE!</v>
      </c>
      <c r="K142" s="61" t="e">
        <f>'CMGC Cost Estimate'!$J142/J$500</f>
        <v>#VALUE!</v>
      </c>
      <c r="L142" s="58" t="e">
        <f>TRIMMEAN(Table1[[#This Row],[Low Bidder 
or CM/GC]:[Bidder 23]],2/COUNT(Table1[[#This Row],[Low Bidder 
or CM/GC]:[Bidder 23]]))</f>
        <v>#VALUE!</v>
      </c>
      <c r="M142" s="59" t="e">
        <f>IF('CMGC Cost Estimate'!$D142=0,0,'CMGC Cost Estimate'!$D142*'CMGC Cost Estimate'!$L142)</f>
        <v>#VALUE!</v>
      </c>
      <c r="N142" s="60" t="e">
        <f>'CMGC Cost Estimate'!$M142/M$500</f>
        <v>#VALUE!</v>
      </c>
      <c r="O142" s="80" t="e">
        <f>MIN(Table1[[#This Row],[Low Bidder 
or CM/GC]:[Bidder 23]])*D142</f>
        <v>#VALUE!</v>
      </c>
      <c r="P142" s="66" t="e">
        <f>Table24[[#This Row],[CM/GC
Amount]]</f>
        <v>#VALUE!</v>
      </c>
      <c r="Q142" s="81" t="e">
        <f>MAX(Table1[[#This Row],[Low Bidder 
or CM/GC]:[Bidder 23]])*D142</f>
        <v>#VALUE!</v>
      </c>
      <c r="R142" s="38" t="e">
        <f>('CMGC Cost Estimate'!$J142-'CMGC Cost Estimate'!$G142)/'CMGC Cost Estimate'!$G142</f>
        <v>#VALUE!</v>
      </c>
      <c r="S142" s="39" t="e">
        <f>('CMGC Cost Estimate'!$J142-'CMGC Cost Estimate'!$M142)/'CMGC Cost Estimate'!$M142</f>
        <v>#VALUE!</v>
      </c>
      <c r="T142" s="37" t="e">
        <f>'CMGC Cost Estimate'!$J142-'CMGC Cost Estimate'!$G142</f>
        <v>#VALUE!</v>
      </c>
      <c r="U142" s="29" t="e">
        <f>RANK('CMGC Cost Estimate'!$J142,'CMGC Cost Estimate'!$J$3:$J$499)</f>
        <v>#VALUE!</v>
      </c>
      <c r="V142" s="40" t="e">
        <f>LARGE('CMGC Cost Estimate'!$J$3:$J$499,COUNT(J$3:'CMGC Cost Estimate'!$J142))+IF(ISNUMBER(V141),V141,0)</f>
        <v>#VALUE!</v>
      </c>
      <c r="W142" s="29" t="e">
        <f>IF(V142/J$500&lt;0.8,COUNT(V$3:V142)+1,1)</f>
        <v>#VALUE!</v>
      </c>
      <c r="X142" s="41" t="e">
        <f>IF('CMGC Cost Estimate'!$U142&lt;=MAX('CMGC Cost Estimate'!$W$3:$W$499),"YES","NO")</f>
        <v>#VALUE!</v>
      </c>
      <c r="Y142" s="42" t="e">
        <f>IF(AND('CMGC Cost Estimate'!$X142="YES",OR('CMGC Cost Estimate'!$R142&gt;0.2,'CMGC Cost Estimate'!$R142&lt;-0.2)),"ANALYZE"," ")</f>
        <v>#VALUE!</v>
      </c>
      <c r="Z142" s="73" t="e">
        <f>IF(AND('CMGC Cost Estimate'!$X142="YES",OR('CMGC Cost Estimate'!$S142&gt;0.2,'CMGC Cost Estimate'!$S142&lt;-0.2)),"ANALYZE"," ")</f>
        <v>#VALUE!</v>
      </c>
      <c r="AA142" s="69" t="e">
        <f>RANK('CMGC Cost Estimate'!$G142,'CMGC Cost Estimate'!$G$3:$G$499)</f>
        <v>#VALUE!</v>
      </c>
      <c r="AB142" s="70" t="e">
        <f>LARGE('CMGC Cost Estimate'!$G$3:$G$499,COUNT(G$3:'CMGC Cost Estimate'!$G142))+IF(ISNUMBER(AB141),AB141,0)</f>
        <v>#VALUE!</v>
      </c>
      <c r="AC142" s="71" t="e">
        <f>IF(AB142/G$500&lt;0.8,COUNT(V$3:V142)+1,1)</f>
        <v>#VALUE!</v>
      </c>
      <c r="AD142" s="95" t="e">
        <f>IF('CMGC Cost Estimate'!$AA142&lt;=MAX('CMGC Cost Estimate'!$AC$3:$AC$499),"YES","NO")</f>
        <v>#VALUE!</v>
      </c>
      <c r="AE142" s="96" t="e">
        <f>IF(AND('Standard Cost Estimate'!$AD142="YES",ABS('Standard Cost Estimate'!$R142)&gt;0.2),"ANALYZE"," ")</f>
        <v>#VALUE!</v>
      </c>
      <c r="AF142" s="77"/>
    </row>
    <row r="143" spans="1:32" x14ac:dyDescent="0.35">
      <c r="A143" s="56" t="e">
        <f>Table1[[#This Row],[Item Line Number]]</f>
        <v>#VALUE!</v>
      </c>
      <c r="B143" s="56" t="e">
        <f>Table1[[#This Row],[Item Number]]</f>
        <v>#VALUE!</v>
      </c>
      <c r="C143" s="57" t="e">
        <f>Table1[[#This Row],[Item Description]]</f>
        <v>#VALUE!</v>
      </c>
      <c r="D143" s="56" t="e">
        <f>Table1[[#This Row],[Quantity]]</f>
        <v>#VALUE!</v>
      </c>
      <c r="E143" s="56" t="e">
        <f>Table1[[#This Row],[Units]]</f>
        <v>#VALUE!</v>
      </c>
      <c r="F143" s="58" t="e">
        <f>Table1[[#This Row],[Engineer''s Estimate (EE)]]</f>
        <v>#VALUE!</v>
      </c>
      <c r="G143" s="59" t="e">
        <f>'CMGC Cost Estimate'!$D143*'CMGC Cost Estimate'!$F143</f>
        <v>#VALUE!</v>
      </c>
      <c r="H143" s="60" t="e">
        <f>'CMGC Cost Estimate'!$G143/G$500</f>
        <v>#VALUE!</v>
      </c>
      <c r="I143" s="58" t="e">
        <f>Table1[[#This Row],[Low Bidder 
or CM/GC]]</f>
        <v>#VALUE!</v>
      </c>
      <c r="J143" s="59" t="e">
        <f>'CMGC Cost Estimate'!$I143*'CMGC Cost Estimate'!$D143</f>
        <v>#VALUE!</v>
      </c>
      <c r="K143" s="61" t="e">
        <f>'CMGC Cost Estimate'!$J143/J$500</f>
        <v>#VALUE!</v>
      </c>
      <c r="L143" s="58" t="e">
        <f>TRIMMEAN(Table1[[#This Row],[Low Bidder 
or CM/GC]:[Bidder 23]],2/COUNT(Table1[[#This Row],[Low Bidder 
or CM/GC]:[Bidder 23]]))</f>
        <v>#VALUE!</v>
      </c>
      <c r="M143" s="59" t="e">
        <f>IF('CMGC Cost Estimate'!$D143=0,0,'CMGC Cost Estimate'!$D143*'CMGC Cost Estimate'!$L143)</f>
        <v>#VALUE!</v>
      </c>
      <c r="N143" s="60" t="e">
        <f>'CMGC Cost Estimate'!$M143/M$500</f>
        <v>#VALUE!</v>
      </c>
      <c r="O143" s="80" t="e">
        <f>MIN(Table1[[#This Row],[Low Bidder 
or CM/GC]:[Bidder 23]])*D143</f>
        <v>#VALUE!</v>
      </c>
      <c r="P143" s="66" t="e">
        <f>Table24[[#This Row],[CM/GC
Amount]]</f>
        <v>#VALUE!</v>
      </c>
      <c r="Q143" s="81" t="e">
        <f>MAX(Table1[[#This Row],[Low Bidder 
or CM/GC]:[Bidder 23]])*D143</f>
        <v>#VALUE!</v>
      </c>
      <c r="R143" s="38" t="e">
        <f>('CMGC Cost Estimate'!$J143-'CMGC Cost Estimate'!$G143)/'CMGC Cost Estimate'!$G143</f>
        <v>#VALUE!</v>
      </c>
      <c r="S143" s="39" t="e">
        <f>('CMGC Cost Estimate'!$J143-'CMGC Cost Estimate'!$M143)/'CMGC Cost Estimate'!$M143</f>
        <v>#VALUE!</v>
      </c>
      <c r="T143" s="37" t="e">
        <f>'CMGC Cost Estimate'!$J143-'CMGC Cost Estimate'!$G143</f>
        <v>#VALUE!</v>
      </c>
      <c r="U143" s="29" t="e">
        <f>RANK('CMGC Cost Estimate'!$J143,'CMGC Cost Estimate'!$J$3:$J$499)</f>
        <v>#VALUE!</v>
      </c>
      <c r="V143" s="40" t="e">
        <f>LARGE('CMGC Cost Estimate'!$J$3:$J$499,COUNT(J$3:'CMGC Cost Estimate'!$J143))+IF(ISNUMBER(V142),V142,0)</f>
        <v>#VALUE!</v>
      </c>
      <c r="W143" s="29" t="e">
        <f>IF(V143/J$500&lt;0.8,COUNT(V$3:V143)+1,1)</f>
        <v>#VALUE!</v>
      </c>
      <c r="X143" s="41" t="e">
        <f>IF('CMGC Cost Estimate'!$U143&lt;=MAX('CMGC Cost Estimate'!$W$3:$W$499),"YES","NO")</f>
        <v>#VALUE!</v>
      </c>
      <c r="Y143" s="42" t="e">
        <f>IF(AND('CMGC Cost Estimate'!$X143="YES",OR('CMGC Cost Estimate'!$R143&gt;0.2,'CMGC Cost Estimate'!$R143&lt;-0.2)),"ANALYZE"," ")</f>
        <v>#VALUE!</v>
      </c>
      <c r="Z143" s="73" t="e">
        <f>IF(AND('CMGC Cost Estimate'!$X143="YES",OR('CMGC Cost Estimate'!$S143&gt;0.2,'CMGC Cost Estimate'!$S143&lt;-0.2)),"ANALYZE"," ")</f>
        <v>#VALUE!</v>
      </c>
      <c r="AA143" s="69" t="e">
        <f>RANK('CMGC Cost Estimate'!$G143,'CMGC Cost Estimate'!$G$3:$G$499)</f>
        <v>#VALUE!</v>
      </c>
      <c r="AB143" s="70" t="e">
        <f>LARGE('CMGC Cost Estimate'!$G$3:$G$499,COUNT(G$3:'CMGC Cost Estimate'!$G143))+IF(ISNUMBER(AB142),AB142,0)</f>
        <v>#VALUE!</v>
      </c>
      <c r="AC143" s="71" t="e">
        <f>IF(AB143/G$500&lt;0.8,COUNT(V$3:V143)+1,1)</f>
        <v>#VALUE!</v>
      </c>
      <c r="AD143" s="95" t="e">
        <f>IF('CMGC Cost Estimate'!$AA143&lt;=MAX('CMGC Cost Estimate'!$AC$3:$AC$499),"YES","NO")</f>
        <v>#VALUE!</v>
      </c>
      <c r="AE143" s="96" t="e">
        <f>IF(AND('Standard Cost Estimate'!$AD143="YES",ABS('Standard Cost Estimate'!$R143)&gt;0.2),"ANALYZE"," ")</f>
        <v>#VALUE!</v>
      </c>
      <c r="AF143" s="77"/>
    </row>
    <row r="144" spans="1:32" x14ac:dyDescent="0.35">
      <c r="A144" s="56" t="e">
        <f>Table1[[#This Row],[Item Line Number]]</f>
        <v>#VALUE!</v>
      </c>
      <c r="B144" s="56" t="e">
        <f>Table1[[#This Row],[Item Number]]</f>
        <v>#VALUE!</v>
      </c>
      <c r="C144" s="57" t="e">
        <f>Table1[[#This Row],[Item Description]]</f>
        <v>#VALUE!</v>
      </c>
      <c r="D144" s="56" t="e">
        <f>Table1[[#This Row],[Quantity]]</f>
        <v>#VALUE!</v>
      </c>
      <c r="E144" s="56" t="e">
        <f>Table1[[#This Row],[Units]]</f>
        <v>#VALUE!</v>
      </c>
      <c r="F144" s="58" t="e">
        <f>Table1[[#This Row],[Engineer''s Estimate (EE)]]</f>
        <v>#VALUE!</v>
      </c>
      <c r="G144" s="59" t="e">
        <f>'CMGC Cost Estimate'!$D144*'CMGC Cost Estimate'!$F144</f>
        <v>#VALUE!</v>
      </c>
      <c r="H144" s="60" t="e">
        <f>'CMGC Cost Estimate'!$G144/G$500</f>
        <v>#VALUE!</v>
      </c>
      <c r="I144" s="58" t="e">
        <f>Table1[[#This Row],[Low Bidder 
or CM/GC]]</f>
        <v>#VALUE!</v>
      </c>
      <c r="J144" s="59" t="e">
        <f>'CMGC Cost Estimate'!$I144*'CMGC Cost Estimate'!$D144</f>
        <v>#VALUE!</v>
      </c>
      <c r="K144" s="61" t="e">
        <f>'CMGC Cost Estimate'!$J144/J$500</f>
        <v>#VALUE!</v>
      </c>
      <c r="L144" s="58" t="e">
        <f>TRIMMEAN(Table1[[#This Row],[Low Bidder 
or CM/GC]:[Bidder 23]],2/COUNT(Table1[[#This Row],[Low Bidder 
or CM/GC]:[Bidder 23]]))</f>
        <v>#VALUE!</v>
      </c>
      <c r="M144" s="59" t="e">
        <f>IF('CMGC Cost Estimate'!$D144=0,0,'CMGC Cost Estimate'!$D144*'CMGC Cost Estimate'!$L144)</f>
        <v>#VALUE!</v>
      </c>
      <c r="N144" s="60" t="e">
        <f>'CMGC Cost Estimate'!$M144/M$500</f>
        <v>#VALUE!</v>
      </c>
      <c r="O144" s="80" t="e">
        <f>MIN(Table1[[#This Row],[Low Bidder 
or CM/GC]:[Bidder 23]])*D144</f>
        <v>#VALUE!</v>
      </c>
      <c r="P144" s="66" t="e">
        <f>Table24[[#This Row],[CM/GC
Amount]]</f>
        <v>#VALUE!</v>
      </c>
      <c r="Q144" s="81" t="e">
        <f>MAX(Table1[[#This Row],[Low Bidder 
or CM/GC]:[Bidder 23]])*D144</f>
        <v>#VALUE!</v>
      </c>
      <c r="R144" s="38" t="e">
        <f>('CMGC Cost Estimate'!$J144-'CMGC Cost Estimate'!$G144)/'CMGC Cost Estimate'!$G144</f>
        <v>#VALUE!</v>
      </c>
      <c r="S144" s="39" t="e">
        <f>('CMGC Cost Estimate'!$J144-'CMGC Cost Estimate'!$M144)/'CMGC Cost Estimate'!$M144</f>
        <v>#VALUE!</v>
      </c>
      <c r="T144" s="37" t="e">
        <f>'CMGC Cost Estimate'!$J144-'CMGC Cost Estimate'!$G144</f>
        <v>#VALUE!</v>
      </c>
      <c r="U144" s="29" t="e">
        <f>RANK('CMGC Cost Estimate'!$J144,'CMGC Cost Estimate'!$J$3:$J$499)</f>
        <v>#VALUE!</v>
      </c>
      <c r="V144" s="40" t="e">
        <f>LARGE('CMGC Cost Estimate'!$J$3:$J$499,COUNT(J$3:'CMGC Cost Estimate'!$J144))+IF(ISNUMBER(V143),V143,0)</f>
        <v>#VALUE!</v>
      </c>
      <c r="W144" s="29" t="e">
        <f>IF(V144/J$500&lt;0.8,COUNT(V$3:V144)+1,1)</f>
        <v>#VALUE!</v>
      </c>
      <c r="X144" s="41" t="e">
        <f>IF('CMGC Cost Estimate'!$U144&lt;=MAX('CMGC Cost Estimate'!$W$3:$W$499),"YES","NO")</f>
        <v>#VALUE!</v>
      </c>
      <c r="Y144" s="42" t="e">
        <f>IF(AND('CMGC Cost Estimate'!$X144="YES",OR('CMGC Cost Estimate'!$R144&gt;0.2,'CMGC Cost Estimate'!$R144&lt;-0.2)),"ANALYZE"," ")</f>
        <v>#VALUE!</v>
      </c>
      <c r="Z144" s="73" t="e">
        <f>IF(AND('CMGC Cost Estimate'!$X144="YES",OR('CMGC Cost Estimate'!$S144&gt;0.2,'CMGC Cost Estimate'!$S144&lt;-0.2)),"ANALYZE"," ")</f>
        <v>#VALUE!</v>
      </c>
      <c r="AA144" s="69" t="e">
        <f>RANK('CMGC Cost Estimate'!$G144,'CMGC Cost Estimate'!$G$3:$G$499)</f>
        <v>#VALUE!</v>
      </c>
      <c r="AB144" s="70" t="e">
        <f>LARGE('CMGC Cost Estimate'!$G$3:$G$499,COUNT(G$3:'CMGC Cost Estimate'!$G144))+IF(ISNUMBER(AB143),AB143,0)</f>
        <v>#VALUE!</v>
      </c>
      <c r="AC144" s="71" t="e">
        <f>IF(AB144/G$500&lt;0.8,COUNT(V$3:V144)+1,1)</f>
        <v>#VALUE!</v>
      </c>
      <c r="AD144" s="95" t="e">
        <f>IF('CMGC Cost Estimate'!$AA144&lt;=MAX('CMGC Cost Estimate'!$AC$3:$AC$499),"YES","NO")</f>
        <v>#VALUE!</v>
      </c>
      <c r="AE144" s="96" t="e">
        <f>IF(AND('Standard Cost Estimate'!$AD144="YES",ABS('Standard Cost Estimate'!$R144)&gt;0.2),"ANALYZE"," ")</f>
        <v>#VALUE!</v>
      </c>
      <c r="AF144" s="77"/>
    </row>
    <row r="145" spans="1:32" x14ac:dyDescent="0.35">
      <c r="A145" s="56" t="e">
        <f>Table1[[#This Row],[Item Line Number]]</f>
        <v>#VALUE!</v>
      </c>
      <c r="B145" s="56" t="e">
        <f>Table1[[#This Row],[Item Number]]</f>
        <v>#VALUE!</v>
      </c>
      <c r="C145" s="57" t="e">
        <f>Table1[[#This Row],[Item Description]]</f>
        <v>#VALUE!</v>
      </c>
      <c r="D145" s="56" t="e">
        <f>Table1[[#This Row],[Quantity]]</f>
        <v>#VALUE!</v>
      </c>
      <c r="E145" s="56" t="e">
        <f>Table1[[#This Row],[Units]]</f>
        <v>#VALUE!</v>
      </c>
      <c r="F145" s="58" t="e">
        <f>Table1[[#This Row],[Engineer''s Estimate (EE)]]</f>
        <v>#VALUE!</v>
      </c>
      <c r="G145" s="59" t="e">
        <f>'CMGC Cost Estimate'!$D145*'CMGC Cost Estimate'!$F145</f>
        <v>#VALUE!</v>
      </c>
      <c r="H145" s="60" t="e">
        <f>'CMGC Cost Estimate'!$G145/G$500</f>
        <v>#VALUE!</v>
      </c>
      <c r="I145" s="58" t="e">
        <f>Table1[[#This Row],[Low Bidder 
or CM/GC]]</f>
        <v>#VALUE!</v>
      </c>
      <c r="J145" s="59" t="e">
        <f>'CMGC Cost Estimate'!$I145*'CMGC Cost Estimate'!$D145</f>
        <v>#VALUE!</v>
      </c>
      <c r="K145" s="61" t="e">
        <f>'CMGC Cost Estimate'!$J145/J$500</f>
        <v>#VALUE!</v>
      </c>
      <c r="L145" s="58" t="e">
        <f>TRIMMEAN(Table1[[#This Row],[Low Bidder 
or CM/GC]:[Bidder 23]],2/COUNT(Table1[[#This Row],[Low Bidder 
or CM/GC]:[Bidder 23]]))</f>
        <v>#VALUE!</v>
      </c>
      <c r="M145" s="59" t="e">
        <f>IF('CMGC Cost Estimate'!$D145=0,0,'CMGC Cost Estimate'!$D145*'CMGC Cost Estimate'!$L145)</f>
        <v>#VALUE!</v>
      </c>
      <c r="N145" s="60" t="e">
        <f>'CMGC Cost Estimate'!$M145/M$500</f>
        <v>#VALUE!</v>
      </c>
      <c r="O145" s="80" t="e">
        <f>MIN(Table1[[#This Row],[Low Bidder 
or CM/GC]:[Bidder 23]])*D145</f>
        <v>#VALUE!</v>
      </c>
      <c r="P145" s="66" t="e">
        <f>Table24[[#This Row],[CM/GC
Amount]]</f>
        <v>#VALUE!</v>
      </c>
      <c r="Q145" s="81" t="e">
        <f>MAX(Table1[[#This Row],[Low Bidder 
or CM/GC]:[Bidder 23]])*D145</f>
        <v>#VALUE!</v>
      </c>
      <c r="R145" s="38" t="e">
        <f>('CMGC Cost Estimate'!$J145-'CMGC Cost Estimate'!$G145)/'CMGC Cost Estimate'!$G145</f>
        <v>#VALUE!</v>
      </c>
      <c r="S145" s="39" t="e">
        <f>('CMGC Cost Estimate'!$J145-'CMGC Cost Estimate'!$M145)/'CMGC Cost Estimate'!$M145</f>
        <v>#VALUE!</v>
      </c>
      <c r="T145" s="37" t="e">
        <f>'CMGC Cost Estimate'!$J145-'CMGC Cost Estimate'!$G145</f>
        <v>#VALUE!</v>
      </c>
      <c r="U145" s="29" t="e">
        <f>RANK('CMGC Cost Estimate'!$J145,'CMGC Cost Estimate'!$J$3:$J$499)</f>
        <v>#VALUE!</v>
      </c>
      <c r="V145" s="40" t="e">
        <f>LARGE('CMGC Cost Estimate'!$J$3:$J$499,COUNT(J$3:'CMGC Cost Estimate'!$J145))+IF(ISNUMBER(V144),V144,0)</f>
        <v>#VALUE!</v>
      </c>
      <c r="W145" s="29" t="e">
        <f>IF(V145/J$500&lt;0.8,COUNT(V$3:V145)+1,1)</f>
        <v>#VALUE!</v>
      </c>
      <c r="X145" s="41" t="e">
        <f>IF('CMGC Cost Estimate'!$U145&lt;=MAX('CMGC Cost Estimate'!$W$3:$W$499),"YES","NO")</f>
        <v>#VALUE!</v>
      </c>
      <c r="Y145" s="42" t="e">
        <f>IF(AND('CMGC Cost Estimate'!$X145="YES",OR('CMGC Cost Estimate'!$R145&gt;0.2,'CMGC Cost Estimate'!$R145&lt;-0.2)),"ANALYZE"," ")</f>
        <v>#VALUE!</v>
      </c>
      <c r="Z145" s="73" t="e">
        <f>IF(AND('CMGC Cost Estimate'!$X145="YES",OR('CMGC Cost Estimate'!$S145&gt;0.2,'CMGC Cost Estimate'!$S145&lt;-0.2)),"ANALYZE"," ")</f>
        <v>#VALUE!</v>
      </c>
      <c r="AA145" s="69" t="e">
        <f>RANK('CMGC Cost Estimate'!$G145,'CMGC Cost Estimate'!$G$3:$G$499)</f>
        <v>#VALUE!</v>
      </c>
      <c r="AB145" s="70" t="e">
        <f>LARGE('CMGC Cost Estimate'!$G$3:$G$499,COUNT(G$3:'CMGC Cost Estimate'!$G145))+IF(ISNUMBER(AB144),AB144,0)</f>
        <v>#VALUE!</v>
      </c>
      <c r="AC145" s="71" t="e">
        <f>IF(AB145/G$500&lt;0.8,COUNT(V$3:V145)+1,1)</f>
        <v>#VALUE!</v>
      </c>
      <c r="AD145" s="95" t="e">
        <f>IF('CMGC Cost Estimate'!$AA145&lt;=MAX('CMGC Cost Estimate'!$AC$3:$AC$499),"YES","NO")</f>
        <v>#VALUE!</v>
      </c>
      <c r="AE145" s="96" t="e">
        <f>IF(AND('Standard Cost Estimate'!$AD145="YES",ABS('Standard Cost Estimate'!$R145)&gt;0.2),"ANALYZE"," ")</f>
        <v>#VALUE!</v>
      </c>
      <c r="AF145" s="77"/>
    </row>
    <row r="146" spans="1:32" x14ac:dyDescent="0.35">
      <c r="A146" s="56" t="e">
        <f>Table1[[#This Row],[Item Line Number]]</f>
        <v>#VALUE!</v>
      </c>
      <c r="B146" s="56" t="e">
        <f>Table1[[#This Row],[Item Number]]</f>
        <v>#VALUE!</v>
      </c>
      <c r="C146" s="57" t="e">
        <f>Table1[[#This Row],[Item Description]]</f>
        <v>#VALUE!</v>
      </c>
      <c r="D146" s="56" t="e">
        <f>Table1[[#This Row],[Quantity]]</f>
        <v>#VALUE!</v>
      </c>
      <c r="E146" s="56" t="e">
        <f>Table1[[#This Row],[Units]]</f>
        <v>#VALUE!</v>
      </c>
      <c r="F146" s="58" t="e">
        <f>Table1[[#This Row],[Engineer''s Estimate (EE)]]</f>
        <v>#VALUE!</v>
      </c>
      <c r="G146" s="59" t="e">
        <f>'CMGC Cost Estimate'!$D146*'CMGC Cost Estimate'!$F146</f>
        <v>#VALUE!</v>
      </c>
      <c r="H146" s="60" t="e">
        <f>'CMGC Cost Estimate'!$G146/G$500</f>
        <v>#VALUE!</v>
      </c>
      <c r="I146" s="58" t="e">
        <f>Table1[[#This Row],[Low Bidder 
or CM/GC]]</f>
        <v>#VALUE!</v>
      </c>
      <c r="J146" s="59" t="e">
        <f>'CMGC Cost Estimate'!$I146*'CMGC Cost Estimate'!$D146</f>
        <v>#VALUE!</v>
      </c>
      <c r="K146" s="61" t="e">
        <f>'CMGC Cost Estimate'!$J146/J$500</f>
        <v>#VALUE!</v>
      </c>
      <c r="L146" s="58" t="e">
        <f>TRIMMEAN(Table1[[#This Row],[Low Bidder 
or CM/GC]:[Bidder 23]],2/COUNT(Table1[[#This Row],[Low Bidder 
or CM/GC]:[Bidder 23]]))</f>
        <v>#VALUE!</v>
      </c>
      <c r="M146" s="59" t="e">
        <f>IF('CMGC Cost Estimate'!$D146=0,0,'CMGC Cost Estimate'!$D146*'CMGC Cost Estimate'!$L146)</f>
        <v>#VALUE!</v>
      </c>
      <c r="N146" s="60" t="e">
        <f>'CMGC Cost Estimate'!$M146/M$500</f>
        <v>#VALUE!</v>
      </c>
      <c r="O146" s="80" t="e">
        <f>MIN(Table1[[#This Row],[Low Bidder 
or CM/GC]:[Bidder 23]])*D146</f>
        <v>#VALUE!</v>
      </c>
      <c r="P146" s="66" t="e">
        <f>Table24[[#This Row],[CM/GC
Amount]]</f>
        <v>#VALUE!</v>
      </c>
      <c r="Q146" s="81" t="e">
        <f>MAX(Table1[[#This Row],[Low Bidder 
or CM/GC]:[Bidder 23]])*D146</f>
        <v>#VALUE!</v>
      </c>
      <c r="R146" s="38" t="e">
        <f>('CMGC Cost Estimate'!$J146-'CMGC Cost Estimate'!$G146)/'CMGC Cost Estimate'!$G146</f>
        <v>#VALUE!</v>
      </c>
      <c r="S146" s="39" t="e">
        <f>('CMGC Cost Estimate'!$J146-'CMGC Cost Estimate'!$M146)/'CMGC Cost Estimate'!$M146</f>
        <v>#VALUE!</v>
      </c>
      <c r="T146" s="37" t="e">
        <f>'CMGC Cost Estimate'!$J146-'CMGC Cost Estimate'!$G146</f>
        <v>#VALUE!</v>
      </c>
      <c r="U146" s="29" t="e">
        <f>RANK('CMGC Cost Estimate'!$J146,'CMGC Cost Estimate'!$J$3:$J$499)</f>
        <v>#VALUE!</v>
      </c>
      <c r="V146" s="40" t="e">
        <f>LARGE('CMGC Cost Estimate'!$J$3:$J$499,COUNT(J$3:'CMGC Cost Estimate'!$J146))+IF(ISNUMBER(V145),V145,0)</f>
        <v>#VALUE!</v>
      </c>
      <c r="W146" s="29" t="e">
        <f>IF(V146/J$500&lt;0.8,COUNT(V$3:V146)+1,1)</f>
        <v>#VALUE!</v>
      </c>
      <c r="X146" s="41" t="e">
        <f>IF('CMGC Cost Estimate'!$U146&lt;=MAX('CMGC Cost Estimate'!$W$3:$W$499),"YES","NO")</f>
        <v>#VALUE!</v>
      </c>
      <c r="Y146" s="42" t="e">
        <f>IF(AND('CMGC Cost Estimate'!$X146="YES",OR('CMGC Cost Estimate'!$R146&gt;0.2,'CMGC Cost Estimate'!$R146&lt;-0.2)),"ANALYZE"," ")</f>
        <v>#VALUE!</v>
      </c>
      <c r="Z146" s="73" t="e">
        <f>IF(AND('CMGC Cost Estimate'!$X146="YES",OR('CMGC Cost Estimate'!$S146&gt;0.2,'CMGC Cost Estimate'!$S146&lt;-0.2)),"ANALYZE"," ")</f>
        <v>#VALUE!</v>
      </c>
      <c r="AA146" s="69" t="e">
        <f>RANK('CMGC Cost Estimate'!$G146,'CMGC Cost Estimate'!$G$3:$G$499)</f>
        <v>#VALUE!</v>
      </c>
      <c r="AB146" s="70" t="e">
        <f>LARGE('CMGC Cost Estimate'!$G$3:$G$499,COUNT(G$3:'CMGC Cost Estimate'!$G146))+IF(ISNUMBER(AB145),AB145,0)</f>
        <v>#VALUE!</v>
      </c>
      <c r="AC146" s="71" t="e">
        <f>IF(AB146/G$500&lt;0.8,COUNT(V$3:V146)+1,1)</f>
        <v>#VALUE!</v>
      </c>
      <c r="AD146" s="95" t="e">
        <f>IF('CMGC Cost Estimate'!$AA146&lt;=MAX('CMGC Cost Estimate'!$AC$3:$AC$499),"YES","NO")</f>
        <v>#VALUE!</v>
      </c>
      <c r="AE146" s="96" t="e">
        <f>IF(AND('Standard Cost Estimate'!$AD146="YES",ABS('Standard Cost Estimate'!$R146)&gt;0.2),"ANALYZE"," ")</f>
        <v>#VALUE!</v>
      </c>
      <c r="AF146" s="77"/>
    </row>
    <row r="147" spans="1:32" x14ac:dyDescent="0.35">
      <c r="A147" s="56" t="e">
        <f>Table1[[#This Row],[Item Line Number]]</f>
        <v>#VALUE!</v>
      </c>
      <c r="B147" s="56" t="e">
        <f>Table1[[#This Row],[Item Number]]</f>
        <v>#VALUE!</v>
      </c>
      <c r="C147" s="57" t="e">
        <f>Table1[[#This Row],[Item Description]]</f>
        <v>#VALUE!</v>
      </c>
      <c r="D147" s="56" t="e">
        <f>Table1[[#This Row],[Quantity]]</f>
        <v>#VALUE!</v>
      </c>
      <c r="E147" s="56" t="e">
        <f>Table1[[#This Row],[Units]]</f>
        <v>#VALUE!</v>
      </c>
      <c r="F147" s="58" t="e">
        <f>Table1[[#This Row],[Engineer''s Estimate (EE)]]</f>
        <v>#VALUE!</v>
      </c>
      <c r="G147" s="59" t="e">
        <f>'CMGC Cost Estimate'!$D147*'CMGC Cost Estimate'!$F147</f>
        <v>#VALUE!</v>
      </c>
      <c r="H147" s="60" t="e">
        <f>'CMGC Cost Estimate'!$G147/G$500</f>
        <v>#VALUE!</v>
      </c>
      <c r="I147" s="58" t="e">
        <f>Table1[[#This Row],[Low Bidder 
or CM/GC]]</f>
        <v>#VALUE!</v>
      </c>
      <c r="J147" s="59" t="e">
        <f>'CMGC Cost Estimate'!$I147*'CMGC Cost Estimate'!$D147</f>
        <v>#VALUE!</v>
      </c>
      <c r="K147" s="61" t="e">
        <f>'CMGC Cost Estimate'!$J147/J$500</f>
        <v>#VALUE!</v>
      </c>
      <c r="L147" s="58" t="e">
        <f>TRIMMEAN(Table1[[#This Row],[Low Bidder 
or CM/GC]:[Bidder 23]],2/COUNT(Table1[[#This Row],[Low Bidder 
or CM/GC]:[Bidder 23]]))</f>
        <v>#VALUE!</v>
      </c>
      <c r="M147" s="59" t="e">
        <f>IF('CMGC Cost Estimate'!$D147=0,0,'CMGC Cost Estimate'!$D147*'CMGC Cost Estimate'!$L147)</f>
        <v>#VALUE!</v>
      </c>
      <c r="N147" s="60" t="e">
        <f>'CMGC Cost Estimate'!$M147/M$500</f>
        <v>#VALUE!</v>
      </c>
      <c r="O147" s="80" t="e">
        <f>MIN(Table1[[#This Row],[Low Bidder 
or CM/GC]:[Bidder 23]])*D147</f>
        <v>#VALUE!</v>
      </c>
      <c r="P147" s="66" t="e">
        <f>Table24[[#This Row],[CM/GC
Amount]]</f>
        <v>#VALUE!</v>
      </c>
      <c r="Q147" s="81" t="e">
        <f>MAX(Table1[[#This Row],[Low Bidder 
or CM/GC]:[Bidder 23]])*D147</f>
        <v>#VALUE!</v>
      </c>
      <c r="R147" s="38" t="e">
        <f>('CMGC Cost Estimate'!$J147-'CMGC Cost Estimate'!$G147)/'CMGC Cost Estimate'!$G147</f>
        <v>#VALUE!</v>
      </c>
      <c r="S147" s="39" t="e">
        <f>('CMGC Cost Estimate'!$J147-'CMGC Cost Estimate'!$M147)/'CMGC Cost Estimate'!$M147</f>
        <v>#VALUE!</v>
      </c>
      <c r="T147" s="37" t="e">
        <f>'CMGC Cost Estimate'!$J147-'CMGC Cost Estimate'!$G147</f>
        <v>#VALUE!</v>
      </c>
      <c r="U147" s="29" t="e">
        <f>RANK('CMGC Cost Estimate'!$J147,'CMGC Cost Estimate'!$J$3:$J$499)</f>
        <v>#VALUE!</v>
      </c>
      <c r="V147" s="40" t="e">
        <f>LARGE('CMGC Cost Estimate'!$J$3:$J$499,COUNT(J$3:'CMGC Cost Estimate'!$J147))+IF(ISNUMBER(V146),V146,0)</f>
        <v>#VALUE!</v>
      </c>
      <c r="W147" s="29" t="e">
        <f>IF(V147/J$500&lt;0.8,COUNT(V$3:V147)+1,1)</f>
        <v>#VALUE!</v>
      </c>
      <c r="X147" s="41" t="e">
        <f>IF('CMGC Cost Estimate'!$U147&lt;=MAX('CMGC Cost Estimate'!$W$3:$W$499),"YES","NO")</f>
        <v>#VALUE!</v>
      </c>
      <c r="Y147" s="42" t="e">
        <f>IF(AND('CMGC Cost Estimate'!$X147="YES",OR('CMGC Cost Estimate'!$R147&gt;0.2,'CMGC Cost Estimate'!$R147&lt;-0.2)),"ANALYZE"," ")</f>
        <v>#VALUE!</v>
      </c>
      <c r="Z147" s="73" t="e">
        <f>IF(AND('CMGC Cost Estimate'!$X147="YES",OR('CMGC Cost Estimate'!$S147&gt;0.2,'CMGC Cost Estimate'!$S147&lt;-0.2)),"ANALYZE"," ")</f>
        <v>#VALUE!</v>
      </c>
      <c r="AA147" s="69" t="e">
        <f>RANK('CMGC Cost Estimate'!$G147,'CMGC Cost Estimate'!$G$3:$G$499)</f>
        <v>#VALUE!</v>
      </c>
      <c r="AB147" s="70" t="e">
        <f>LARGE('CMGC Cost Estimate'!$G$3:$G$499,COUNT(G$3:'CMGC Cost Estimate'!$G147))+IF(ISNUMBER(AB146),AB146,0)</f>
        <v>#VALUE!</v>
      </c>
      <c r="AC147" s="71" t="e">
        <f>IF(AB147/G$500&lt;0.8,COUNT(V$3:V147)+1,1)</f>
        <v>#VALUE!</v>
      </c>
      <c r="AD147" s="95" t="e">
        <f>IF('CMGC Cost Estimate'!$AA147&lt;=MAX('CMGC Cost Estimate'!$AC$3:$AC$499),"YES","NO")</f>
        <v>#VALUE!</v>
      </c>
      <c r="AE147" s="96" t="e">
        <f>IF(AND('Standard Cost Estimate'!$AD147="YES",ABS('Standard Cost Estimate'!$R147)&gt;0.2),"ANALYZE"," ")</f>
        <v>#VALUE!</v>
      </c>
      <c r="AF147" s="77"/>
    </row>
    <row r="148" spans="1:32" x14ac:dyDescent="0.35">
      <c r="A148" s="56" t="e">
        <f>Table1[[#This Row],[Item Line Number]]</f>
        <v>#VALUE!</v>
      </c>
      <c r="B148" s="56" t="e">
        <f>Table1[[#This Row],[Item Number]]</f>
        <v>#VALUE!</v>
      </c>
      <c r="C148" s="57" t="e">
        <f>Table1[[#This Row],[Item Description]]</f>
        <v>#VALUE!</v>
      </c>
      <c r="D148" s="56" t="e">
        <f>Table1[[#This Row],[Quantity]]</f>
        <v>#VALUE!</v>
      </c>
      <c r="E148" s="56" t="e">
        <f>Table1[[#This Row],[Units]]</f>
        <v>#VALUE!</v>
      </c>
      <c r="F148" s="58" t="e">
        <f>Table1[[#This Row],[Engineer''s Estimate (EE)]]</f>
        <v>#VALUE!</v>
      </c>
      <c r="G148" s="59" t="e">
        <f>'CMGC Cost Estimate'!$D148*'CMGC Cost Estimate'!$F148</f>
        <v>#VALUE!</v>
      </c>
      <c r="H148" s="60" t="e">
        <f>'CMGC Cost Estimate'!$G148/G$500</f>
        <v>#VALUE!</v>
      </c>
      <c r="I148" s="58" t="e">
        <f>Table1[[#This Row],[Low Bidder 
or CM/GC]]</f>
        <v>#VALUE!</v>
      </c>
      <c r="J148" s="59" t="e">
        <f>'CMGC Cost Estimate'!$I148*'CMGC Cost Estimate'!$D148</f>
        <v>#VALUE!</v>
      </c>
      <c r="K148" s="61" t="e">
        <f>'CMGC Cost Estimate'!$J148/J$500</f>
        <v>#VALUE!</v>
      </c>
      <c r="L148" s="58" t="e">
        <f>TRIMMEAN(Table1[[#This Row],[Low Bidder 
or CM/GC]:[Bidder 23]],2/COUNT(Table1[[#This Row],[Low Bidder 
or CM/GC]:[Bidder 23]]))</f>
        <v>#VALUE!</v>
      </c>
      <c r="M148" s="59" t="e">
        <f>IF('CMGC Cost Estimate'!$D148=0,0,'CMGC Cost Estimate'!$D148*'CMGC Cost Estimate'!$L148)</f>
        <v>#VALUE!</v>
      </c>
      <c r="N148" s="60" t="e">
        <f>'CMGC Cost Estimate'!$M148/M$500</f>
        <v>#VALUE!</v>
      </c>
      <c r="O148" s="80" t="e">
        <f>MIN(Table1[[#This Row],[Low Bidder 
or CM/GC]:[Bidder 23]])*D148</f>
        <v>#VALUE!</v>
      </c>
      <c r="P148" s="66" t="e">
        <f>Table24[[#This Row],[CM/GC
Amount]]</f>
        <v>#VALUE!</v>
      </c>
      <c r="Q148" s="81" t="e">
        <f>MAX(Table1[[#This Row],[Low Bidder 
or CM/GC]:[Bidder 23]])*D148</f>
        <v>#VALUE!</v>
      </c>
      <c r="R148" s="38" t="e">
        <f>('CMGC Cost Estimate'!$J148-'CMGC Cost Estimate'!$G148)/'CMGC Cost Estimate'!$G148</f>
        <v>#VALUE!</v>
      </c>
      <c r="S148" s="39" t="e">
        <f>('CMGC Cost Estimate'!$J148-'CMGC Cost Estimate'!$M148)/'CMGC Cost Estimate'!$M148</f>
        <v>#VALUE!</v>
      </c>
      <c r="T148" s="37" t="e">
        <f>'CMGC Cost Estimate'!$J148-'CMGC Cost Estimate'!$G148</f>
        <v>#VALUE!</v>
      </c>
      <c r="U148" s="29" t="e">
        <f>RANK('CMGC Cost Estimate'!$J148,'CMGC Cost Estimate'!$J$3:$J$499)</f>
        <v>#VALUE!</v>
      </c>
      <c r="V148" s="40" t="e">
        <f>LARGE('CMGC Cost Estimate'!$J$3:$J$499,COUNT(J$3:'CMGC Cost Estimate'!$J148))+IF(ISNUMBER(V147),V147,0)</f>
        <v>#VALUE!</v>
      </c>
      <c r="W148" s="29" t="e">
        <f>IF(V148/J$500&lt;0.8,COUNT(V$3:V148)+1,1)</f>
        <v>#VALUE!</v>
      </c>
      <c r="X148" s="41" t="e">
        <f>IF('CMGC Cost Estimate'!$U148&lt;=MAX('CMGC Cost Estimate'!$W$3:$W$499),"YES","NO")</f>
        <v>#VALUE!</v>
      </c>
      <c r="Y148" s="42" t="e">
        <f>IF(AND('CMGC Cost Estimate'!$X148="YES",OR('CMGC Cost Estimate'!$R148&gt;0.2,'CMGC Cost Estimate'!$R148&lt;-0.2)),"ANALYZE"," ")</f>
        <v>#VALUE!</v>
      </c>
      <c r="Z148" s="73" t="e">
        <f>IF(AND('CMGC Cost Estimate'!$X148="YES",OR('CMGC Cost Estimate'!$S148&gt;0.2,'CMGC Cost Estimate'!$S148&lt;-0.2)),"ANALYZE"," ")</f>
        <v>#VALUE!</v>
      </c>
      <c r="AA148" s="69" t="e">
        <f>RANK('CMGC Cost Estimate'!$G148,'CMGC Cost Estimate'!$G$3:$G$499)</f>
        <v>#VALUE!</v>
      </c>
      <c r="AB148" s="70" t="e">
        <f>LARGE('CMGC Cost Estimate'!$G$3:$G$499,COUNT(G$3:'CMGC Cost Estimate'!$G148))+IF(ISNUMBER(AB147),AB147,0)</f>
        <v>#VALUE!</v>
      </c>
      <c r="AC148" s="71" t="e">
        <f>IF(AB148/G$500&lt;0.8,COUNT(V$3:V148)+1,1)</f>
        <v>#VALUE!</v>
      </c>
      <c r="AD148" s="95" t="e">
        <f>IF('CMGC Cost Estimate'!$AA148&lt;=MAX('CMGC Cost Estimate'!$AC$3:$AC$499),"YES","NO")</f>
        <v>#VALUE!</v>
      </c>
      <c r="AE148" s="96" t="e">
        <f>IF(AND('Standard Cost Estimate'!$AD148="YES",ABS('Standard Cost Estimate'!$R148)&gt;0.2),"ANALYZE"," ")</f>
        <v>#VALUE!</v>
      </c>
      <c r="AF148" s="77"/>
    </row>
    <row r="149" spans="1:32" x14ac:dyDescent="0.35">
      <c r="A149" s="56" t="e">
        <f>Table1[[#This Row],[Item Line Number]]</f>
        <v>#VALUE!</v>
      </c>
      <c r="B149" s="56" t="e">
        <f>Table1[[#This Row],[Item Number]]</f>
        <v>#VALUE!</v>
      </c>
      <c r="C149" s="57" t="e">
        <f>Table1[[#This Row],[Item Description]]</f>
        <v>#VALUE!</v>
      </c>
      <c r="D149" s="56" t="e">
        <f>Table1[[#This Row],[Quantity]]</f>
        <v>#VALUE!</v>
      </c>
      <c r="E149" s="56" t="e">
        <f>Table1[[#This Row],[Units]]</f>
        <v>#VALUE!</v>
      </c>
      <c r="F149" s="58" t="e">
        <f>Table1[[#This Row],[Engineer''s Estimate (EE)]]</f>
        <v>#VALUE!</v>
      </c>
      <c r="G149" s="59" t="e">
        <f>'CMGC Cost Estimate'!$D149*'CMGC Cost Estimate'!$F149</f>
        <v>#VALUE!</v>
      </c>
      <c r="H149" s="60" t="e">
        <f>'CMGC Cost Estimate'!$G149/G$500</f>
        <v>#VALUE!</v>
      </c>
      <c r="I149" s="58" t="e">
        <f>Table1[[#This Row],[Low Bidder 
or CM/GC]]</f>
        <v>#VALUE!</v>
      </c>
      <c r="J149" s="59" t="e">
        <f>'CMGC Cost Estimate'!$I149*'CMGC Cost Estimate'!$D149</f>
        <v>#VALUE!</v>
      </c>
      <c r="K149" s="61" t="e">
        <f>'CMGC Cost Estimate'!$J149/J$500</f>
        <v>#VALUE!</v>
      </c>
      <c r="L149" s="58" t="e">
        <f>TRIMMEAN(Table1[[#This Row],[Low Bidder 
or CM/GC]:[Bidder 23]],2/COUNT(Table1[[#This Row],[Low Bidder 
or CM/GC]:[Bidder 23]]))</f>
        <v>#VALUE!</v>
      </c>
      <c r="M149" s="59" t="e">
        <f>IF('CMGC Cost Estimate'!$D149=0,0,'CMGC Cost Estimate'!$D149*'CMGC Cost Estimate'!$L149)</f>
        <v>#VALUE!</v>
      </c>
      <c r="N149" s="60" t="e">
        <f>'CMGC Cost Estimate'!$M149/M$500</f>
        <v>#VALUE!</v>
      </c>
      <c r="O149" s="80" t="e">
        <f>MIN(Table1[[#This Row],[Low Bidder 
or CM/GC]:[Bidder 23]])*D149</f>
        <v>#VALUE!</v>
      </c>
      <c r="P149" s="66" t="e">
        <f>Table24[[#This Row],[CM/GC
Amount]]</f>
        <v>#VALUE!</v>
      </c>
      <c r="Q149" s="81" t="e">
        <f>MAX(Table1[[#This Row],[Low Bidder 
or CM/GC]:[Bidder 23]])*D149</f>
        <v>#VALUE!</v>
      </c>
      <c r="R149" s="38" t="e">
        <f>('CMGC Cost Estimate'!$J149-'CMGC Cost Estimate'!$G149)/'CMGC Cost Estimate'!$G149</f>
        <v>#VALUE!</v>
      </c>
      <c r="S149" s="39" t="e">
        <f>('CMGC Cost Estimate'!$J149-'CMGC Cost Estimate'!$M149)/'CMGC Cost Estimate'!$M149</f>
        <v>#VALUE!</v>
      </c>
      <c r="T149" s="37" t="e">
        <f>'CMGC Cost Estimate'!$J149-'CMGC Cost Estimate'!$G149</f>
        <v>#VALUE!</v>
      </c>
      <c r="U149" s="29" t="e">
        <f>RANK('CMGC Cost Estimate'!$J149,'CMGC Cost Estimate'!$J$3:$J$499)</f>
        <v>#VALUE!</v>
      </c>
      <c r="V149" s="40" t="e">
        <f>LARGE('CMGC Cost Estimate'!$J$3:$J$499,COUNT(J$3:'CMGC Cost Estimate'!$J149))+IF(ISNUMBER(V148),V148,0)</f>
        <v>#VALUE!</v>
      </c>
      <c r="W149" s="29" t="e">
        <f>IF(V149/J$500&lt;0.8,COUNT(V$3:V149)+1,1)</f>
        <v>#VALUE!</v>
      </c>
      <c r="X149" s="41" t="e">
        <f>IF('CMGC Cost Estimate'!$U149&lt;=MAX('CMGC Cost Estimate'!$W$3:$W$499),"YES","NO")</f>
        <v>#VALUE!</v>
      </c>
      <c r="Y149" s="42" t="e">
        <f>IF(AND('CMGC Cost Estimate'!$X149="YES",OR('CMGC Cost Estimate'!$R149&gt;0.2,'CMGC Cost Estimate'!$R149&lt;-0.2)),"ANALYZE"," ")</f>
        <v>#VALUE!</v>
      </c>
      <c r="Z149" s="73" t="e">
        <f>IF(AND('CMGC Cost Estimate'!$X149="YES",OR('CMGC Cost Estimate'!$S149&gt;0.2,'CMGC Cost Estimate'!$S149&lt;-0.2)),"ANALYZE"," ")</f>
        <v>#VALUE!</v>
      </c>
      <c r="AA149" s="69" t="e">
        <f>RANK('CMGC Cost Estimate'!$G149,'CMGC Cost Estimate'!$G$3:$G$499)</f>
        <v>#VALUE!</v>
      </c>
      <c r="AB149" s="70" t="e">
        <f>LARGE('CMGC Cost Estimate'!$G$3:$G$499,COUNT(G$3:'CMGC Cost Estimate'!$G149))+IF(ISNUMBER(AB148),AB148,0)</f>
        <v>#VALUE!</v>
      </c>
      <c r="AC149" s="71" t="e">
        <f>IF(AB149/G$500&lt;0.8,COUNT(V$3:V149)+1,1)</f>
        <v>#VALUE!</v>
      </c>
      <c r="AD149" s="95" t="e">
        <f>IF('CMGC Cost Estimate'!$AA149&lt;=MAX('CMGC Cost Estimate'!$AC$3:$AC$499),"YES","NO")</f>
        <v>#VALUE!</v>
      </c>
      <c r="AE149" s="96" t="e">
        <f>IF(AND('Standard Cost Estimate'!$AD149="YES",ABS('Standard Cost Estimate'!$R149)&gt;0.2),"ANALYZE"," ")</f>
        <v>#VALUE!</v>
      </c>
      <c r="AF149" s="77"/>
    </row>
    <row r="150" spans="1:32" x14ac:dyDescent="0.35">
      <c r="A150" s="56" t="e">
        <f>Table1[[#This Row],[Item Line Number]]</f>
        <v>#VALUE!</v>
      </c>
      <c r="B150" s="56" t="e">
        <f>Table1[[#This Row],[Item Number]]</f>
        <v>#VALUE!</v>
      </c>
      <c r="C150" s="57" t="e">
        <f>Table1[[#This Row],[Item Description]]</f>
        <v>#VALUE!</v>
      </c>
      <c r="D150" s="56" t="e">
        <f>Table1[[#This Row],[Quantity]]</f>
        <v>#VALUE!</v>
      </c>
      <c r="E150" s="56" t="e">
        <f>Table1[[#This Row],[Units]]</f>
        <v>#VALUE!</v>
      </c>
      <c r="F150" s="58" t="e">
        <f>Table1[[#This Row],[Engineer''s Estimate (EE)]]</f>
        <v>#VALUE!</v>
      </c>
      <c r="G150" s="59" t="e">
        <f>'CMGC Cost Estimate'!$D150*'CMGC Cost Estimate'!$F150</f>
        <v>#VALUE!</v>
      </c>
      <c r="H150" s="60" t="e">
        <f>'CMGC Cost Estimate'!$G150/G$500</f>
        <v>#VALUE!</v>
      </c>
      <c r="I150" s="58" t="e">
        <f>Table1[[#This Row],[Low Bidder 
or CM/GC]]</f>
        <v>#VALUE!</v>
      </c>
      <c r="J150" s="59" t="e">
        <f>'CMGC Cost Estimate'!$I150*'CMGC Cost Estimate'!$D150</f>
        <v>#VALUE!</v>
      </c>
      <c r="K150" s="61" t="e">
        <f>'CMGC Cost Estimate'!$J150/J$500</f>
        <v>#VALUE!</v>
      </c>
      <c r="L150" s="58" t="e">
        <f>TRIMMEAN(Table1[[#This Row],[Low Bidder 
or CM/GC]:[Bidder 23]],2/COUNT(Table1[[#This Row],[Low Bidder 
or CM/GC]:[Bidder 23]]))</f>
        <v>#VALUE!</v>
      </c>
      <c r="M150" s="59" t="e">
        <f>IF('CMGC Cost Estimate'!$D150=0,0,'CMGC Cost Estimate'!$D150*'CMGC Cost Estimate'!$L150)</f>
        <v>#VALUE!</v>
      </c>
      <c r="N150" s="60" t="e">
        <f>'CMGC Cost Estimate'!$M150/M$500</f>
        <v>#VALUE!</v>
      </c>
      <c r="O150" s="80" t="e">
        <f>MIN(Table1[[#This Row],[Low Bidder 
or CM/GC]:[Bidder 23]])*D150</f>
        <v>#VALUE!</v>
      </c>
      <c r="P150" s="66" t="e">
        <f>Table24[[#This Row],[CM/GC
Amount]]</f>
        <v>#VALUE!</v>
      </c>
      <c r="Q150" s="81" t="e">
        <f>MAX(Table1[[#This Row],[Low Bidder 
or CM/GC]:[Bidder 23]])*D150</f>
        <v>#VALUE!</v>
      </c>
      <c r="R150" s="38" t="e">
        <f>('CMGC Cost Estimate'!$J150-'CMGC Cost Estimate'!$G150)/'CMGC Cost Estimate'!$G150</f>
        <v>#VALUE!</v>
      </c>
      <c r="S150" s="39" t="e">
        <f>('CMGC Cost Estimate'!$J150-'CMGC Cost Estimate'!$M150)/'CMGC Cost Estimate'!$M150</f>
        <v>#VALUE!</v>
      </c>
      <c r="T150" s="37" t="e">
        <f>'CMGC Cost Estimate'!$J150-'CMGC Cost Estimate'!$G150</f>
        <v>#VALUE!</v>
      </c>
      <c r="U150" s="29" t="e">
        <f>RANK('CMGC Cost Estimate'!$J150,'CMGC Cost Estimate'!$J$3:$J$499)</f>
        <v>#VALUE!</v>
      </c>
      <c r="V150" s="40" t="e">
        <f>LARGE('CMGC Cost Estimate'!$J$3:$J$499,COUNT(J$3:'CMGC Cost Estimate'!$J150))+IF(ISNUMBER(V149),V149,0)</f>
        <v>#VALUE!</v>
      </c>
      <c r="W150" s="29" t="e">
        <f>IF(V150/J$500&lt;0.8,COUNT(V$3:V150)+1,1)</f>
        <v>#VALUE!</v>
      </c>
      <c r="X150" s="41" t="e">
        <f>IF('CMGC Cost Estimate'!$U150&lt;=MAX('CMGC Cost Estimate'!$W$3:$W$499),"YES","NO")</f>
        <v>#VALUE!</v>
      </c>
      <c r="Y150" s="42" t="e">
        <f>IF(AND('CMGC Cost Estimate'!$X150="YES",OR('CMGC Cost Estimate'!$R150&gt;0.2,'CMGC Cost Estimate'!$R150&lt;-0.2)),"ANALYZE"," ")</f>
        <v>#VALUE!</v>
      </c>
      <c r="Z150" s="73" t="e">
        <f>IF(AND('CMGC Cost Estimate'!$X150="YES",OR('CMGC Cost Estimate'!$S150&gt;0.2,'CMGC Cost Estimate'!$S150&lt;-0.2)),"ANALYZE"," ")</f>
        <v>#VALUE!</v>
      </c>
      <c r="AA150" s="69" t="e">
        <f>RANK('CMGC Cost Estimate'!$G150,'CMGC Cost Estimate'!$G$3:$G$499)</f>
        <v>#VALUE!</v>
      </c>
      <c r="AB150" s="70" t="e">
        <f>LARGE('CMGC Cost Estimate'!$G$3:$G$499,COUNT(G$3:'CMGC Cost Estimate'!$G150))+IF(ISNUMBER(AB149),AB149,0)</f>
        <v>#VALUE!</v>
      </c>
      <c r="AC150" s="71" t="e">
        <f>IF(AB150/G$500&lt;0.8,COUNT(V$3:V150)+1,1)</f>
        <v>#VALUE!</v>
      </c>
      <c r="AD150" s="95" t="e">
        <f>IF('CMGC Cost Estimate'!$AA150&lt;=MAX('CMGC Cost Estimate'!$AC$3:$AC$499),"YES","NO")</f>
        <v>#VALUE!</v>
      </c>
      <c r="AE150" s="96" t="e">
        <f>IF(AND('Standard Cost Estimate'!$AD150="YES",ABS('Standard Cost Estimate'!$R150)&gt;0.2),"ANALYZE"," ")</f>
        <v>#VALUE!</v>
      </c>
      <c r="AF150" s="77"/>
    </row>
    <row r="151" spans="1:32" x14ac:dyDescent="0.35">
      <c r="A151" s="56" t="e">
        <f>Table1[[#This Row],[Item Line Number]]</f>
        <v>#VALUE!</v>
      </c>
      <c r="B151" s="56" t="e">
        <f>Table1[[#This Row],[Item Number]]</f>
        <v>#VALUE!</v>
      </c>
      <c r="C151" s="57" t="e">
        <f>Table1[[#This Row],[Item Description]]</f>
        <v>#VALUE!</v>
      </c>
      <c r="D151" s="56" t="e">
        <f>Table1[[#This Row],[Quantity]]</f>
        <v>#VALUE!</v>
      </c>
      <c r="E151" s="56" t="e">
        <f>Table1[[#This Row],[Units]]</f>
        <v>#VALUE!</v>
      </c>
      <c r="F151" s="58" t="e">
        <f>Table1[[#This Row],[Engineer''s Estimate (EE)]]</f>
        <v>#VALUE!</v>
      </c>
      <c r="G151" s="59" t="e">
        <f>'CMGC Cost Estimate'!$D151*'CMGC Cost Estimate'!$F151</f>
        <v>#VALUE!</v>
      </c>
      <c r="H151" s="60" t="e">
        <f>'CMGC Cost Estimate'!$G151/G$500</f>
        <v>#VALUE!</v>
      </c>
      <c r="I151" s="58" t="e">
        <f>Table1[[#This Row],[Low Bidder 
or CM/GC]]</f>
        <v>#VALUE!</v>
      </c>
      <c r="J151" s="59" t="e">
        <f>'CMGC Cost Estimate'!$I151*'CMGC Cost Estimate'!$D151</f>
        <v>#VALUE!</v>
      </c>
      <c r="K151" s="61" t="e">
        <f>'CMGC Cost Estimate'!$J151/J$500</f>
        <v>#VALUE!</v>
      </c>
      <c r="L151" s="58" t="e">
        <f>TRIMMEAN(Table1[[#This Row],[Low Bidder 
or CM/GC]:[Bidder 23]],2/COUNT(Table1[[#This Row],[Low Bidder 
or CM/GC]:[Bidder 23]]))</f>
        <v>#VALUE!</v>
      </c>
      <c r="M151" s="59" t="e">
        <f>IF('CMGC Cost Estimate'!$D151=0,0,'CMGC Cost Estimate'!$D151*'CMGC Cost Estimate'!$L151)</f>
        <v>#VALUE!</v>
      </c>
      <c r="N151" s="60" t="e">
        <f>'CMGC Cost Estimate'!$M151/M$500</f>
        <v>#VALUE!</v>
      </c>
      <c r="O151" s="80" t="e">
        <f>MIN(Table1[[#This Row],[Low Bidder 
or CM/GC]:[Bidder 23]])*D151</f>
        <v>#VALUE!</v>
      </c>
      <c r="P151" s="66" t="e">
        <f>Table24[[#This Row],[CM/GC
Amount]]</f>
        <v>#VALUE!</v>
      </c>
      <c r="Q151" s="81" t="e">
        <f>MAX(Table1[[#This Row],[Low Bidder 
or CM/GC]:[Bidder 23]])*D151</f>
        <v>#VALUE!</v>
      </c>
      <c r="R151" s="38" t="e">
        <f>('CMGC Cost Estimate'!$J151-'CMGC Cost Estimate'!$G151)/'CMGC Cost Estimate'!$G151</f>
        <v>#VALUE!</v>
      </c>
      <c r="S151" s="39" t="e">
        <f>('CMGC Cost Estimate'!$J151-'CMGC Cost Estimate'!$M151)/'CMGC Cost Estimate'!$M151</f>
        <v>#VALUE!</v>
      </c>
      <c r="T151" s="37" t="e">
        <f>'CMGC Cost Estimate'!$J151-'CMGC Cost Estimate'!$G151</f>
        <v>#VALUE!</v>
      </c>
      <c r="U151" s="29" t="e">
        <f>RANK('CMGC Cost Estimate'!$J151,'CMGC Cost Estimate'!$J$3:$J$499)</f>
        <v>#VALUE!</v>
      </c>
      <c r="V151" s="40" t="e">
        <f>LARGE('CMGC Cost Estimate'!$J$3:$J$499,COUNT(J$3:'CMGC Cost Estimate'!$J151))+IF(ISNUMBER(V150),V150,0)</f>
        <v>#VALUE!</v>
      </c>
      <c r="W151" s="29" t="e">
        <f>IF(V151/J$500&lt;0.8,COUNT(V$3:V151)+1,1)</f>
        <v>#VALUE!</v>
      </c>
      <c r="X151" s="41" t="e">
        <f>IF('CMGC Cost Estimate'!$U151&lt;=MAX('CMGC Cost Estimate'!$W$3:$W$499),"YES","NO")</f>
        <v>#VALUE!</v>
      </c>
      <c r="Y151" s="42" t="e">
        <f>IF(AND('CMGC Cost Estimate'!$X151="YES",OR('CMGC Cost Estimate'!$R151&gt;0.2,'CMGC Cost Estimate'!$R151&lt;-0.2)),"ANALYZE"," ")</f>
        <v>#VALUE!</v>
      </c>
      <c r="Z151" s="73" t="e">
        <f>IF(AND('CMGC Cost Estimate'!$X151="YES",OR('CMGC Cost Estimate'!$S151&gt;0.2,'CMGC Cost Estimate'!$S151&lt;-0.2)),"ANALYZE"," ")</f>
        <v>#VALUE!</v>
      </c>
      <c r="AA151" s="69" t="e">
        <f>RANK('CMGC Cost Estimate'!$G151,'CMGC Cost Estimate'!$G$3:$G$499)</f>
        <v>#VALUE!</v>
      </c>
      <c r="AB151" s="70" t="e">
        <f>LARGE('CMGC Cost Estimate'!$G$3:$G$499,COUNT(G$3:'CMGC Cost Estimate'!$G151))+IF(ISNUMBER(AB150),AB150,0)</f>
        <v>#VALUE!</v>
      </c>
      <c r="AC151" s="71" t="e">
        <f>IF(AB151/G$500&lt;0.8,COUNT(V$3:V151)+1,1)</f>
        <v>#VALUE!</v>
      </c>
      <c r="AD151" s="95" t="e">
        <f>IF('CMGC Cost Estimate'!$AA151&lt;=MAX('CMGC Cost Estimate'!$AC$3:$AC$499),"YES","NO")</f>
        <v>#VALUE!</v>
      </c>
      <c r="AE151" s="96" t="e">
        <f>IF(AND('Standard Cost Estimate'!$AD151="YES",ABS('Standard Cost Estimate'!$R151)&gt;0.2),"ANALYZE"," ")</f>
        <v>#VALUE!</v>
      </c>
      <c r="AF151" s="77"/>
    </row>
    <row r="152" spans="1:32" x14ac:dyDescent="0.35">
      <c r="A152" s="56" t="e">
        <f>Table1[[#This Row],[Item Line Number]]</f>
        <v>#VALUE!</v>
      </c>
      <c r="B152" s="56" t="e">
        <f>Table1[[#This Row],[Item Number]]</f>
        <v>#VALUE!</v>
      </c>
      <c r="C152" s="57" t="e">
        <f>Table1[[#This Row],[Item Description]]</f>
        <v>#VALUE!</v>
      </c>
      <c r="D152" s="56" t="e">
        <f>Table1[[#This Row],[Quantity]]</f>
        <v>#VALUE!</v>
      </c>
      <c r="E152" s="56" t="e">
        <f>Table1[[#This Row],[Units]]</f>
        <v>#VALUE!</v>
      </c>
      <c r="F152" s="58" t="e">
        <f>Table1[[#This Row],[Engineer''s Estimate (EE)]]</f>
        <v>#VALUE!</v>
      </c>
      <c r="G152" s="59" t="e">
        <f>'CMGC Cost Estimate'!$D152*'CMGC Cost Estimate'!$F152</f>
        <v>#VALUE!</v>
      </c>
      <c r="H152" s="60" t="e">
        <f>'CMGC Cost Estimate'!$G152/G$500</f>
        <v>#VALUE!</v>
      </c>
      <c r="I152" s="58" t="e">
        <f>Table1[[#This Row],[Low Bidder 
or CM/GC]]</f>
        <v>#VALUE!</v>
      </c>
      <c r="J152" s="59" t="e">
        <f>'CMGC Cost Estimate'!$I152*'CMGC Cost Estimate'!$D152</f>
        <v>#VALUE!</v>
      </c>
      <c r="K152" s="61" t="e">
        <f>'CMGC Cost Estimate'!$J152/J$500</f>
        <v>#VALUE!</v>
      </c>
      <c r="L152" s="58" t="e">
        <f>TRIMMEAN(Table1[[#This Row],[Low Bidder 
or CM/GC]:[Bidder 23]],2/COUNT(Table1[[#This Row],[Low Bidder 
or CM/GC]:[Bidder 23]]))</f>
        <v>#VALUE!</v>
      </c>
      <c r="M152" s="59" t="e">
        <f>IF('CMGC Cost Estimate'!$D152=0,0,'CMGC Cost Estimate'!$D152*'CMGC Cost Estimate'!$L152)</f>
        <v>#VALUE!</v>
      </c>
      <c r="N152" s="60" t="e">
        <f>'CMGC Cost Estimate'!$M152/M$500</f>
        <v>#VALUE!</v>
      </c>
      <c r="O152" s="80" t="e">
        <f>MIN(Table1[[#This Row],[Low Bidder 
or CM/GC]:[Bidder 23]])*D152</f>
        <v>#VALUE!</v>
      </c>
      <c r="P152" s="66" t="e">
        <f>Table24[[#This Row],[CM/GC
Amount]]</f>
        <v>#VALUE!</v>
      </c>
      <c r="Q152" s="81" t="e">
        <f>MAX(Table1[[#This Row],[Low Bidder 
or CM/GC]:[Bidder 23]])*D152</f>
        <v>#VALUE!</v>
      </c>
      <c r="R152" s="38" t="e">
        <f>('CMGC Cost Estimate'!$J152-'CMGC Cost Estimate'!$G152)/'CMGC Cost Estimate'!$G152</f>
        <v>#VALUE!</v>
      </c>
      <c r="S152" s="39" t="e">
        <f>('CMGC Cost Estimate'!$J152-'CMGC Cost Estimate'!$M152)/'CMGC Cost Estimate'!$M152</f>
        <v>#VALUE!</v>
      </c>
      <c r="T152" s="37" t="e">
        <f>'CMGC Cost Estimate'!$J152-'CMGC Cost Estimate'!$G152</f>
        <v>#VALUE!</v>
      </c>
      <c r="U152" s="29" t="e">
        <f>RANK('CMGC Cost Estimate'!$J152,'CMGC Cost Estimate'!$J$3:$J$499)</f>
        <v>#VALUE!</v>
      </c>
      <c r="V152" s="40" t="e">
        <f>LARGE('CMGC Cost Estimate'!$J$3:$J$499,COUNT(J$3:'CMGC Cost Estimate'!$J152))+IF(ISNUMBER(V151),V151,0)</f>
        <v>#VALUE!</v>
      </c>
      <c r="W152" s="29" t="e">
        <f>IF(V152/J$500&lt;0.8,COUNT(V$3:V152)+1,1)</f>
        <v>#VALUE!</v>
      </c>
      <c r="X152" s="41" t="e">
        <f>IF('CMGC Cost Estimate'!$U152&lt;=MAX('CMGC Cost Estimate'!$W$3:$W$499),"YES","NO")</f>
        <v>#VALUE!</v>
      </c>
      <c r="Y152" s="42" t="e">
        <f>IF(AND('CMGC Cost Estimate'!$X152="YES",OR('CMGC Cost Estimate'!$R152&gt;0.2,'CMGC Cost Estimate'!$R152&lt;-0.2)),"ANALYZE"," ")</f>
        <v>#VALUE!</v>
      </c>
      <c r="Z152" s="73" t="e">
        <f>IF(AND('CMGC Cost Estimate'!$X152="YES",OR('CMGC Cost Estimate'!$S152&gt;0.2,'CMGC Cost Estimate'!$S152&lt;-0.2)),"ANALYZE"," ")</f>
        <v>#VALUE!</v>
      </c>
      <c r="AA152" s="69" t="e">
        <f>RANK('CMGC Cost Estimate'!$G152,'CMGC Cost Estimate'!$G$3:$G$499)</f>
        <v>#VALUE!</v>
      </c>
      <c r="AB152" s="70" t="e">
        <f>LARGE('CMGC Cost Estimate'!$G$3:$G$499,COUNT(G$3:'CMGC Cost Estimate'!$G152))+IF(ISNUMBER(AB151),AB151,0)</f>
        <v>#VALUE!</v>
      </c>
      <c r="AC152" s="71" t="e">
        <f>IF(AB152/G$500&lt;0.8,COUNT(V$3:V152)+1,1)</f>
        <v>#VALUE!</v>
      </c>
      <c r="AD152" s="95" t="e">
        <f>IF('CMGC Cost Estimate'!$AA152&lt;=MAX('CMGC Cost Estimate'!$AC$3:$AC$499),"YES","NO")</f>
        <v>#VALUE!</v>
      </c>
      <c r="AE152" s="96" t="e">
        <f>IF(AND('Standard Cost Estimate'!$AD152="YES",ABS('Standard Cost Estimate'!$R152)&gt;0.2),"ANALYZE"," ")</f>
        <v>#VALUE!</v>
      </c>
      <c r="AF152" s="77"/>
    </row>
    <row r="153" spans="1:32" x14ac:dyDescent="0.35">
      <c r="A153" s="56" t="e">
        <f>Table1[[#This Row],[Item Line Number]]</f>
        <v>#VALUE!</v>
      </c>
      <c r="B153" s="56" t="e">
        <f>Table1[[#This Row],[Item Number]]</f>
        <v>#VALUE!</v>
      </c>
      <c r="C153" s="57" t="e">
        <f>Table1[[#This Row],[Item Description]]</f>
        <v>#VALUE!</v>
      </c>
      <c r="D153" s="56" t="e">
        <f>Table1[[#This Row],[Quantity]]</f>
        <v>#VALUE!</v>
      </c>
      <c r="E153" s="56" t="e">
        <f>Table1[[#This Row],[Units]]</f>
        <v>#VALUE!</v>
      </c>
      <c r="F153" s="58" t="e">
        <f>Table1[[#This Row],[Engineer''s Estimate (EE)]]</f>
        <v>#VALUE!</v>
      </c>
      <c r="G153" s="59" t="e">
        <f>'CMGC Cost Estimate'!$D153*'CMGC Cost Estimate'!$F153</f>
        <v>#VALUE!</v>
      </c>
      <c r="H153" s="60" t="e">
        <f>'CMGC Cost Estimate'!$G153/G$500</f>
        <v>#VALUE!</v>
      </c>
      <c r="I153" s="58" t="e">
        <f>Table1[[#This Row],[Low Bidder 
or CM/GC]]</f>
        <v>#VALUE!</v>
      </c>
      <c r="J153" s="59" t="e">
        <f>'CMGC Cost Estimate'!$I153*'CMGC Cost Estimate'!$D153</f>
        <v>#VALUE!</v>
      </c>
      <c r="K153" s="61" t="e">
        <f>'CMGC Cost Estimate'!$J153/J$500</f>
        <v>#VALUE!</v>
      </c>
      <c r="L153" s="58" t="e">
        <f>TRIMMEAN(Table1[[#This Row],[Low Bidder 
or CM/GC]:[Bidder 23]],2/COUNT(Table1[[#This Row],[Low Bidder 
or CM/GC]:[Bidder 23]]))</f>
        <v>#VALUE!</v>
      </c>
      <c r="M153" s="59" t="e">
        <f>IF('CMGC Cost Estimate'!$D153=0,0,'CMGC Cost Estimate'!$D153*'CMGC Cost Estimate'!$L153)</f>
        <v>#VALUE!</v>
      </c>
      <c r="N153" s="60" t="e">
        <f>'CMGC Cost Estimate'!$M153/M$500</f>
        <v>#VALUE!</v>
      </c>
      <c r="O153" s="80" t="e">
        <f>MIN(Table1[[#This Row],[Low Bidder 
or CM/GC]:[Bidder 23]])*D153</f>
        <v>#VALUE!</v>
      </c>
      <c r="P153" s="66" t="e">
        <f>Table24[[#This Row],[CM/GC
Amount]]</f>
        <v>#VALUE!</v>
      </c>
      <c r="Q153" s="81" t="e">
        <f>MAX(Table1[[#This Row],[Low Bidder 
or CM/GC]:[Bidder 23]])*D153</f>
        <v>#VALUE!</v>
      </c>
      <c r="R153" s="38" t="e">
        <f>('CMGC Cost Estimate'!$J153-'CMGC Cost Estimate'!$G153)/'CMGC Cost Estimate'!$G153</f>
        <v>#VALUE!</v>
      </c>
      <c r="S153" s="39" t="e">
        <f>('CMGC Cost Estimate'!$J153-'CMGC Cost Estimate'!$M153)/'CMGC Cost Estimate'!$M153</f>
        <v>#VALUE!</v>
      </c>
      <c r="T153" s="37" t="e">
        <f>'CMGC Cost Estimate'!$J153-'CMGC Cost Estimate'!$G153</f>
        <v>#VALUE!</v>
      </c>
      <c r="U153" s="29" t="e">
        <f>RANK('CMGC Cost Estimate'!$J153,'CMGC Cost Estimate'!$J$3:$J$499)</f>
        <v>#VALUE!</v>
      </c>
      <c r="V153" s="40" t="e">
        <f>LARGE('CMGC Cost Estimate'!$J$3:$J$499,COUNT(J$3:'CMGC Cost Estimate'!$J153))+IF(ISNUMBER(V152),V152,0)</f>
        <v>#VALUE!</v>
      </c>
      <c r="W153" s="29" t="e">
        <f>IF(V153/J$500&lt;0.8,COUNT(V$3:V153)+1,1)</f>
        <v>#VALUE!</v>
      </c>
      <c r="X153" s="41" t="e">
        <f>IF('CMGC Cost Estimate'!$U153&lt;=MAX('CMGC Cost Estimate'!$W$3:$W$499),"YES","NO")</f>
        <v>#VALUE!</v>
      </c>
      <c r="Y153" s="42" t="e">
        <f>IF(AND('CMGC Cost Estimate'!$X153="YES",OR('CMGC Cost Estimate'!$R153&gt;0.2,'CMGC Cost Estimate'!$R153&lt;-0.2)),"ANALYZE"," ")</f>
        <v>#VALUE!</v>
      </c>
      <c r="Z153" s="73" t="e">
        <f>IF(AND('CMGC Cost Estimate'!$X153="YES",OR('CMGC Cost Estimate'!$S153&gt;0.2,'CMGC Cost Estimate'!$S153&lt;-0.2)),"ANALYZE"," ")</f>
        <v>#VALUE!</v>
      </c>
      <c r="AA153" s="69" t="e">
        <f>RANK('CMGC Cost Estimate'!$G153,'CMGC Cost Estimate'!$G$3:$G$499)</f>
        <v>#VALUE!</v>
      </c>
      <c r="AB153" s="70" t="e">
        <f>LARGE('CMGC Cost Estimate'!$G$3:$G$499,COUNT(G$3:'CMGC Cost Estimate'!$G153))+IF(ISNUMBER(AB152),AB152,0)</f>
        <v>#VALUE!</v>
      </c>
      <c r="AC153" s="71" t="e">
        <f>IF(AB153/G$500&lt;0.8,COUNT(V$3:V153)+1,1)</f>
        <v>#VALUE!</v>
      </c>
      <c r="AD153" s="95" t="e">
        <f>IF('CMGC Cost Estimate'!$AA153&lt;=MAX('CMGC Cost Estimate'!$AC$3:$AC$499),"YES","NO")</f>
        <v>#VALUE!</v>
      </c>
      <c r="AE153" s="96" t="e">
        <f>IF(AND('Standard Cost Estimate'!$AD153="YES",ABS('Standard Cost Estimate'!$R153)&gt;0.2),"ANALYZE"," ")</f>
        <v>#VALUE!</v>
      </c>
      <c r="AF153" s="77"/>
    </row>
    <row r="154" spans="1:32" x14ac:dyDescent="0.35">
      <c r="A154" s="56" t="e">
        <f>Table1[[#This Row],[Item Line Number]]</f>
        <v>#VALUE!</v>
      </c>
      <c r="B154" s="56" t="e">
        <f>Table1[[#This Row],[Item Number]]</f>
        <v>#VALUE!</v>
      </c>
      <c r="C154" s="57" t="e">
        <f>Table1[[#This Row],[Item Description]]</f>
        <v>#VALUE!</v>
      </c>
      <c r="D154" s="56" t="e">
        <f>Table1[[#This Row],[Quantity]]</f>
        <v>#VALUE!</v>
      </c>
      <c r="E154" s="56" t="e">
        <f>Table1[[#This Row],[Units]]</f>
        <v>#VALUE!</v>
      </c>
      <c r="F154" s="58" t="e">
        <f>Table1[[#This Row],[Engineer''s Estimate (EE)]]</f>
        <v>#VALUE!</v>
      </c>
      <c r="G154" s="59" t="e">
        <f>'CMGC Cost Estimate'!$D154*'CMGC Cost Estimate'!$F154</f>
        <v>#VALUE!</v>
      </c>
      <c r="H154" s="60" t="e">
        <f>'CMGC Cost Estimate'!$G154/G$500</f>
        <v>#VALUE!</v>
      </c>
      <c r="I154" s="58" t="e">
        <f>Table1[[#This Row],[Low Bidder 
or CM/GC]]</f>
        <v>#VALUE!</v>
      </c>
      <c r="J154" s="59" t="e">
        <f>'CMGC Cost Estimate'!$I154*'CMGC Cost Estimate'!$D154</f>
        <v>#VALUE!</v>
      </c>
      <c r="K154" s="61" t="e">
        <f>'CMGC Cost Estimate'!$J154/J$500</f>
        <v>#VALUE!</v>
      </c>
      <c r="L154" s="58" t="e">
        <f>TRIMMEAN(Table1[[#This Row],[Low Bidder 
or CM/GC]:[Bidder 23]],2/COUNT(Table1[[#This Row],[Low Bidder 
or CM/GC]:[Bidder 23]]))</f>
        <v>#VALUE!</v>
      </c>
      <c r="M154" s="59" t="e">
        <f>IF('CMGC Cost Estimate'!$D154=0,0,'CMGC Cost Estimate'!$D154*'CMGC Cost Estimate'!$L154)</f>
        <v>#VALUE!</v>
      </c>
      <c r="N154" s="60" t="e">
        <f>'CMGC Cost Estimate'!$M154/M$500</f>
        <v>#VALUE!</v>
      </c>
      <c r="O154" s="80" t="e">
        <f>MIN(Table1[[#This Row],[Low Bidder 
or CM/GC]:[Bidder 23]])*D154</f>
        <v>#VALUE!</v>
      </c>
      <c r="P154" s="66" t="e">
        <f>Table24[[#This Row],[CM/GC
Amount]]</f>
        <v>#VALUE!</v>
      </c>
      <c r="Q154" s="81" t="e">
        <f>MAX(Table1[[#This Row],[Low Bidder 
or CM/GC]:[Bidder 23]])*D154</f>
        <v>#VALUE!</v>
      </c>
      <c r="R154" s="38" t="e">
        <f>('CMGC Cost Estimate'!$J154-'CMGC Cost Estimate'!$G154)/'CMGC Cost Estimate'!$G154</f>
        <v>#VALUE!</v>
      </c>
      <c r="S154" s="39" t="e">
        <f>('CMGC Cost Estimate'!$J154-'CMGC Cost Estimate'!$M154)/'CMGC Cost Estimate'!$M154</f>
        <v>#VALUE!</v>
      </c>
      <c r="T154" s="37" t="e">
        <f>'CMGC Cost Estimate'!$J154-'CMGC Cost Estimate'!$G154</f>
        <v>#VALUE!</v>
      </c>
      <c r="U154" s="29" t="e">
        <f>RANK('CMGC Cost Estimate'!$J154,'CMGC Cost Estimate'!$J$3:$J$499)</f>
        <v>#VALUE!</v>
      </c>
      <c r="V154" s="40" t="e">
        <f>LARGE('CMGC Cost Estimate'!$J$3:$J$499,COUNT(J$3:'CMGC Cost Estimate'!$J154))+IF(ISNUMBER(V153),V153,0)</f>
        <v>#VALUE!</v>
      </c>
      <c r="W154" s="29" t="e">
        <f>IF(V154/J$500&lt;0.8,COUNT(V$3:V154)+1,1)</f>
        <v>#VALUE!</v>
      </c>
      <c r="X154" s="41" t="e">
        <f>IF('CMGC Cost Estimate'!$U154&lt;=MAX('CMGC Cost Estimate'!$W$3:$W$499),"YES","NO")</f>
        <v>#VALUE!</v>
      </c>
      <c r="Y154" s="42" t="e">
        <f>IF(AND('CMGC Cost Estimate'!$X154="YES",OR('CMGC Cost Estimate'!$R154&gt;0.2,'CMGC Cost Estimate'!$R154&lt;-0.2)),"ANALYZE"," ")</f>
        <v>#VALUE!</v>
      </c>
      <c r="Z154" s="73" t="e">
        <f>IF(AND('CMGC Cost Estimate'!$X154="YES",OR('CMGC Cost Estimate'!$S154&gt;0.2,'CMGC Cost Estimate'!$S154&lt;-0.2)),"ANALYZE"," ")</f>
        <v>#VALUE!</v>
      </c>
      <c r="AA154" s="69" t="e">
        <f>RANK('CMGC Cost Estimate'!$G154,'CMGC Cost Estimate'!$G$3:$G$499)</f>
        <v>#VALUE!</v>
      </c>
      <c r="AB154" s="70" t="e">
        <f>LARGE('CMGC Cost Estimate'!$G$3:$G$499,COUNT(G$3:'CMGC Cost Estimate'!$G154))+IF(ISNUMBER(AB153),AB153,0)</f>
        <v>#VALUE!</v>
      </c>
      <c r="AC154" s="71" t="e">
        <f>IF(AB154/G$500&lt;0.8,COUNT(V$3:V154)+1,1)</f>
        <v>#VALUE!</v>
      </c>
      <c r="AD154" s="95" t="e">
        <f>IF('CMGC Cost Estimate'!$AA154&lt;=MAX('CMGC Cost Estimate'!$AC$3:$AC$499),"YES","NO")</f>
        <v>#VALUE!</v>
      </c>
      <c r="AE154" s="96" t="e">
        <f>IF(AND('Standard Cost Estimate'!$AD154="YES",ABS('Standard Cost Estimate'!$R154)&gt;0.2),"ANALYZE"," ")</f>
        <v>#VALUE!</v>
      </c>
      <c r="AF154" s="77"/>
    </row>
    <row r="155" spans="1:32" x14ac:dyDescent="0.35">
      <c r="A155" s="56" t="e">
        <f>Table1[[#This Row],[Item Line Number]]</f>
        <v>#VALUE!</v>
      </c>
      <c r="B155" s="56" t="e">
        <f>Table1[[#This Row],[Item Number]]</f>
        <v>#VALUE!</v>
      </c>
      <c r="C155" s="57" t="e">
        <f>Table1[[#This Row],[Item Description]]</f>
        <v>#VALUE!</v>
      </c>
      <c r="D155" s="56" t="e">
        <f>Table1[[#This Row],[Quantity]]</f>
        <v>#VALUE!</v>
      </c>
      <c r="E155" s="56" t="e">
        <f>Table1[[#This Row],[Units]]</f>
        <v>#VALUE!</v>
      </c>
      <c r="F155" s="58" t="e">
        <f>Table1[[#This Row],[Engineer''s Estimate (EE)]]</f>
        <v>#VALUE!</v>
      </c>
      <c r="G155" s="59" t="e">
        <f>'CMGC Cost Estimate'!$D155*'CMGC Cost Estimate'!$F155</f>
        <v>#VALUE!</v>
      </c>
      <c r="H155" s="60" t="e">
        <f>'CMGC Cost Estimate'!$G155/G$500</f>
        <v>#VALUE!</v>
      </c>
      <c r="I155" s="58" t="e">
        <f>Table1[[#This Row],[Low Bidder 
or CM/GC]]</f>
        <v>#VALUE!</v>
      </c>
      <c r="J155" s="59" t="e">
        <f>'CMGC Cost Estimate'!$I155*'CMGC Cost Estimate'!$D155</f>
        <v>#VALUE!</v>
      </c>
      <c r="K155" s="61" t="e">
        <f>'CMGC Cost Estimate'!$J155/J$500</f>
        <v>#VALUE!</v>
      </c>
      <c r="L155" s="58" t="e">
        <f>TRIMMEAN(Table1[[#This Row],[Low Bidder 
or CM/GC]:[Bidder 23]],2/COUNT(Table1[[#This Row],[Low Bidder 
or CM/GC]:[Bidder 23]]))</f>
        <v>#VALUE!</v>
      </c>
      <c r="M155" s="59" t="e">
        <f>IF('CMGC Cost Estimate'!$D155=0,0,'CMGC Cost Estimate'!$D155*'CMGC Cost Estimate'!$L155)</f>
        <v>#VALUE!</v>
      </c>
      <c r="N155" s="60" t="e">
        <f>'CMGC Cost Estimate'!$M155/M$500</f>
        <v>#VALUE!</v>
      </c>
      <c r="O155" s="80" t="e">
        <f>MIN(Table1[[#This Row],[Low Bidder 
or CM/GC]:[Bidder 23]])*D155</f>
        <v>#VALUE!</v>
      </c>
      <c r="P155" s="66" t="e">
        <f>Table24[[#This Row],[CM/GC
Amount]]</f>
        <v>#VALUE!</v>
      </c>
      <c r="Q155" s="81" t="e">
        <f>MAX(Table1[[#This Row],[Low Bidder 
or CM/GC]:[Bidder 23]])*D155</f>
        <v>#VALUE!</v>
      </c>
      <c r="R155" s="38" t="e">
        <f>('CMGC Cost Estimate'!$J155-'CMGC Cost Estimate'!$G155)/'CMGC Cost Estimate'!$G155</f>
        <v>#VALUE!</v>
      </c>
      <c r="S155" s="39" t="e">
        <f>('CMGC Cost Estimate'!$J155-'CMGC Cost Estimate'!$M155)/'CMGC Cost Estimate'!$M155</f>
        <v>#VALUE!</v>
      </c>
      <c r="T155" s="37" t="e">
        <f>'CMGC Cost Estimate'!$J155-'CMGC Cost Estimate'!$G155</f>
        <v>#VALUE!</v>
      </c>
      <c r="U155" s="29" t="e">
        <f>RANK('CMGC Cost Estimate'!$J155,'CMGC Cost Estimate'!$J$3:$J$499)</f>
        <v>#VALUE!</v>
      </c>
      <c r="V155" s="40" t="e">
        <f>LARGE('CMGC Cost Estimate'!$J$3:$J$499,COUNT(J$3:'CMGC Cost Estimate'!$J155))+IF(ISNUMBER(V154),V154,0)</f>
        <v>#VALUE!</v>
      </c>
      <c r="W155" s="29" t="e">
        <f>IF(V155/J$500&lt;0.8,COUNT(V$3:V155)+1,1)</f>
        <v>#VALUE!</v>
      </c>
      <c r="X155" s="41" t="e">
        <f>IF('CMGC Cost Estimate'!$U155&lt;=MAX('CMGC Cost Estimate'!$W$3:$W$499),"YES","NO")</f>
        <v>#VALUE!</v>
      </c>
      <c r="Y155" s="42" t="e">
        <f>IF(AND('CMGC Cost Estimate'!$X155="YES",OR('CMGC Cost Estimate'!$R155&gt;0.2,'CMGC Cost Estimate'!$R155&lt;-0.2)),"ANALYZE"," ")</f>
        <v>#VALUE!</v>
      </c>
      <c r="Z155" s="73" t="e">
        <f>IF(AND('CMGC Cost Estimate'!$X155="YES",OR('CMGC Cost Estimate'!$S155&gt;0.2,'CMGC Cost Estimate'!$S155&lt;-0.2)),"ANALYZE"," ")</f>
        <v>#VALUE!</v>
      </c>
      <c r="AA155" s="69" t="e">
        <f>RANK('CMGC Cost Estimate'!$G155,'CMGC Cost Estimate'!$G$3:$G$499)</f>
        <v>#VALUE!</v>
      </c>
      <c r="AB155" s="70" t="e">
        <f>LARGE('CMGC Cost Estimate'!$G$3:$G$499,COUNT(G$3:'CMGC Cost Estimate'!$G155))+IF(ISNUMBER(AB154),AB154,0)</f>
        <v>#VALUE!</v>
      </c>
      <c r="AC155" s="71" t="e">
        <f>IF(AB155/G$500&lt;0.8,COUNT(V$3:V155)+1,1)</f>
        <v>#VALUE!</v>
      </c>
      <c r="AD155" s="95" t="e">
        <f>IF('CMGC Cost Estimate'!$AA155&lt;=MAX('CMGC Cost Estimate'!$AC$3:$AC$499),"YES","NO")</f>
        <v>#VALUE!</v>
      </c>
      <c r="AE155" s="96" t="e">
        <f>IF(AND('Standard Cost Estimate'!$AD155="YES",ABS('Standard Cost Estimate'!$R155)&gt;0.2),"ANALYZE"," ")</f>
        <v>#VALUE!</v>
      </c>
      <c r="AF155" s="77"/>
    </row>
    <row r="156" spans="1:32" x14ac:dyDescent="0.35">
      <c r="A156" s="56" t="e">
        <f>Table1[[#This Row],[Item Line Number]]</f>
        <v>#VALUE!</v>
      </c>
      <c r="B156" s="56" t="e">
        <f>Table1[[#This Row],[Item Number]]</f>
        <v>#VALUE!</v>
      </c>
      <c r="C156" s="57" t="e">
        <f>Table1[[#This Row],[Item Description]]</f>
        <v>#VALUE!</v>
      </c>
      <c r="D156" s="56" t="e">
        <f>Table1[[#This Row],[Quantity]]</f>
        <v>#VALUE!</v>
      </c>
      <c r="E156" s="56" t="e">
        <f>Table1[[#This Row],[Units]]</f>
        <v>#VALUE!</v>
      </c>
      <c r="F156" s="58" t="e">
        <f>Table1[[#This Row],[Engineer''s Estimate (EE)]]</f>
        <v>#VALUE!</v>
      </c>
      <c r="G156" s="59" t="e">
        <f>'CMGC Cost Estimate'!$D156*'CMGC Cost Estimate'!$F156</f>
        <v>#VALUE!</v>
      </c>
      <c r="H156" s="60" t="e">
        <f>'CMGC Cost Estimate'!$G156/G$500</f>
        <v>#VALUE!</v>
      </c>
      <c r="I156" s="58" t="e">
        <f>Table1[[#This Row],[Low Bidder 
or CM/GC]]</f>
        <v>#VALUE!</v>
      </c>
      <c r="J156" s="59" t="e">
        <f>'CMGC Cost Estimate'!$I156*'CMGC Cost Estimate'!$D156</f>
        <v>#VALUE!</v>
      </c>
      <c r="K156" s="61" t="e">
        <f>'CMGC Cost Estimate'!$J156/J$500</f>
        <v>#VALUE!</v>
      </c>
      <c r="L156" s="58" t="e">
        <f>TRIMMEAN(Table1[[#This Row],[Low Bidder 
or CM/GC]:[Bidder 23]],2/COUNT(Table1[[#This Row],[Low Bidder 
or CM/GC]:[Bidder 23]]))</f>
        <v>#VALUE!</v>
      </c>
      <c r="M156" s="59" t="e">
        <f>IF('CMGC Cost Estimate'!$D156=0,0,'CMGC Cost Estimate'!$D156*'CMGC Cost Estimate'!$L156)</f>
        <v>#VALUE!</v>
      </c>
      <c r="N156" s="60" t="e">
        <f>'CMGC Cost Estimate'!$M156/M$500</f>
        <v>#VALUE!</v>
      </c>
      <c r="O156" s="80" t="e">
        <f>MIN(Table1[[#This Row],[Low Bidder 
or CM/GC]:[Bidder 23]])*D156</f>
        <v>#VALUE!</v>
      </c>
      <c r="P156" s="66" t="e">
        <f>Table24[[#This Row],[CM/GC
Amount]]</f>
        <v>#VALUE!</v>
      </c>
      <c r="Q156" s="81" t="e">
        <f>MAX(Table1[[#This Row],[Low Bidder 
or CM/GC]:[Bidder 23]])*D156</f>
        <v>#VALUE!</v>
      </c>
      <c r="R156" s="38" t="e">
        <f>('CMGC Cost Estimate'!$J156-'CMGC Cost Estimate'!$G156)/'CMGC Cost Estimate'!$G156</f>
        <v>#VALUE!</v>
      </c>
      <c r="S156" s="39" t="e">
        <f>('CMGC Cost Estimate'!$J156-'CMGC Cost Estimate'!$M156)/'CMGC Cost Estimate'!$M156</f>
        <v>#VALUE!</v>
      </c>
      <c r="T156" s="37" t="e">
        <f>'CMGC Cost Estimate'!$J156-'CMGC Cost Estimate'!$G156</f>
        <v>#VALUE!</v>
      </c>
      <c r="U156" s="29" t="e">
        <f>RANK('CMGC Cost Estimate'!$J156,'CMGC Cost Estimate'!$J$3:$J$499)</f>
        <v>#VALUE!</v>
      </c>
      <c r="V156" s="40" t="e">
        <f>LARGE('CMGC Cost Estimate'!$J$3:$J$499,COUNT(J$3:'CMGC Cost Estimate'!$J156))+IF(ISNUMBER(V155),V155,0)</f>
        <v>#VALUE!</v>
      </c>
      <c r="W156" s="29" t="e">
        <f>IF(V156/J$500&lt;0.8,COUNT(V$3:V156)+1,1)</f>
        <v>#VALUE!</v>
      </c>
      <c r="X156" s="41" t="e">
        <f>IF('CMGC Cost Estimate'!$U156&lt;=MAX('CMGC Cost Estimate'!$W$3:$W$499),"YES","NO")</f>
        <v>#VALUE!</v>
      </c>
      <c r="Y156" s="42" t="e">
        <f>IF(AND('CMGC Cost Estimate'!$X156="YES",OR('CMGC Cost Estimate'!$R156&gt;0.2,'CMGC Cost Estimate'!$R156&lt;-0.2)),"ANALYZE"," ")</f>
        <v>#VALUE!</v>
      </c>
      <c r="Z156" s="73" t="e">
        <f>IF(AND('CMGC Cost Estimate'!$X156="YES",OR('CMGC Cost Estimate'!$S156&gt;0.2,'CMGC Cost Estimate'!$S156&lt;-0.2)),"ANALYZE"," ")</f>
        <v>#VALUE!</v>
      </c>
      <c r="AA156" s="69" t="e">
        <f>RANK('CMGC Cost Estimate'!$G156,'CMGC Cost Estimate'!$G$3:$G$499)</f>
        <v>#VALUE!</v>
      </c>
      <c r="AB156" s="70" t="e">
        <f>LARGE('CMGC Cost Estimate'!$G$3:$G$499,COUNT(G$3:'CMGC Cost Estimate'!$G156))+IF(ISNUMBER(AB155),AB155,0)</f>
        <v>#VALUE!</v>
      </c>
      <c r="AC156" s="71" t="e">
        <f>IF(AB156/G$500&lt;0.8,COUNT(V$3:V156)+1,1)</f>
        <v>#VALUE!</v>
      </c>
      <c r="AD156" s="95" t="e">
        <f>IF('CMGC Cost Estimate'!$AA156&lt;=MAX('CMGC Cost Estimate'!$AC$3:$AC$499),"YES","NO")</f>
        <v>#VALUE!</v>
      </c>
      <c r="AE156" s="96" t="e">
        <f>IF(AND('Standard Cost Estimate'!$AD156="YES",ABS('Standard Cost Estimate'!$R156)&gt;0.2),"ANALYZE"," ")</f>
        <v>#VALUE!</v>
      </c>
      <c r="AF156" s="77"/>
    </row>
    <row r="157" spans="1:32" x14ac:dyDescent="0.35">
      <c r="A157" s="56" t="e">
        <f>Table1[[#This Row],[Item Line Number]]</f>
        <v>#VALUE!</v>
      </c>
      <c r="B157" s="56" t="e">
        <f>Table1[[#This Row],[Item Number]]</f>
        <v>#VALUE!</v>
      </c>
      <c r="C157" s="57" t="e">
        <f>Table1[[#This Row],[Item Description]]</f>
        <v>#VALUE!</v>
      </c>
      <c r="D157" s="56" t="e">
        <f>Table1[[#This Row],[Quantity]]</f>
        <v>#VALUE!</v>
      </c>
      <c r="E157" s="56" t="e">
        <f>Table1[[#This Row],[Units]]</f>
        <v>#VALUE!</v>
      </c>
      <c r="F157" s="58" t="e">
        <f>Table1[[#This Row],[Engineer''s Estimate (EE)]]</f>
        <v>#VALUE!</v>
      </c>
      <c r="G157" s="59" t="e">
        <f>'CMGC Cost Estimate'!$D157*'CMGC Cost Estimate'!$F157</f>
        <v>#VALUE!</v>
      </c>
      <c r="H157" s="60" t="e">
        <f>'CMGC Cost Estimate'!$G157/G$500</f>
        <v>#VALUE!</v>
      </c>
      <c r="I157" s="58" t="e">
        <f>Table1[[#This Row],[Low Bidder 
or CM/GC]]</f>
        <v>#VALUE!</v>
      </c>
      <c r="J157" s="59" t="e">
        <f>'CMGC Cost Estimate'!$I157*'CMGC Cost Estimate'!$D157</f>
        <v>#VALUE!</v>
      </c>
      <c r="K157" s="61" t="e">
        <f>'CMGC Cost Estimate'!$J157/J$500</f>
        <v>#VALUE!</v>
      </c>
      <c r="L157" s="58" t="e">
        <f>TRIMMEAN(Table1[[#This Row],[Low Bidder 
or CM/GC]:[Bidder 23]],2/COUNT(Table1[[#This Row],[Low Bidder 
or CM/GC]:[Bidder 23]]))</f>
        <v>#VALUE!</v>
      </c>
      <c r="M157" s="59" t="e">
        <f>IF('CMGC Cost Estimate'!$D157=0,0,'CMGC Cost Estimate'!$D157*'CMGC Cost Estimate'!$L157)</f>
        <v>#VALUE!</v>
      </c>
      <c r="N157" s="60" t="e">
        <f>'CMGC Cost Estimate'!$M157/M$500</f>
        <v>#VALUE!</v>
      </c>
      <c r="O157" s="80" t="e">
        <f>MIN(Table1[[#This Row],[Low Bidder 
or CM/GC]:[Bidder 23]])*D157</f>
        <v>#VALUE!</v>
      </c>
      <c r="P157" s="66" t="e">
        <f>Table24[[#This Row],[CM/GC
Amount]]</f>
        <v>#VALUE!</v>
      </c>
      <c r="Q157" s="81" t="e">
        <f>MAX(Table1[[#This Row],[Low Bidder 
or CM/GC]:[Bidder 23]])*D157</f>
        <v>#VALUE!</v>
      </c>
      <c r="R157" s="38" t="e">
        <f>('CMGC Cost Estimate'!$J157-'CMGC Cost Estimate'!$G157)/'CMGC Cost Estimate'!$G157</f>
        <v>#VALUE!</v>
      </c>
      <c r="S157" s="39" t="e">
        <f>('CMGC Cost Estimate'!$J157-'CMGC Cost Estimate'!$M157)/'CMGC Cost Estimate'!$M157</f>
        <v>#VALUE!</v>
      </c>
      <c r="T157" s="37" t="e">
        <f>'CMGC Cost Estimate'!$J157-'CMGC Cost Estimate'!$G157</f>
        <v>#VALUE!</v>
      </c>
      <c r="U157" s="29" t="e">
        <f>RANK('CMGC Cost Estimate'!$J157,'CMGC Cost Estimate'!$J$3:$J$499)</f>
        <v>#VALUE!</v>
      </c>
      <c r="V157" s="40" t="e">
        <f>LARGE('CMGC Cost Estimate'!$J$3:$J$499,COUNT(J$3:'CMGC Cost Estimate'!$J157))+IF(ISNUMBER(V156),V156,0)</f>
        <v>#VALUE!</v>
      </c>
      <c r="W157" s="29" t="e">
        <f>IF(V157/J$500&lt;0.8,COUNT(V$3:V157)+1,1)</f>
        <v>#VALUE!</v>
      </c>
      <c r="X157" s="41" t="e">
        <f>IF('CMGC Cost Estimate'!$U157&lt;=MAX('CMGC Cost Estimate'!$W$3:$W$499),"YES","NO")</f>
        <v>#VALUE!</v>
      </c>
      <c r="Y157" s="42" t="e">
        <f>IF(AND('CMGC Cost Estimate'!$X157="YES",OR('CMGC Cost Estimate'!$R157&gt;0.2,'CMGC Cost Estimate'!$R157&lt;-0.2)),"ANALYZE"," ")</f>
        <v>#VALUE!</v>
      </c>
      <c r="Z157" s="73" t="e">
        <f>IF(AND('CMGC Cost Estimate'!$X157="YES",OR('CMGC Cost Estimate'!$S157&gt;0.2,'CMGC Cost Estimate'!$S157&lt;-0.2)),"ANALYZE"," ")</f>
        <v>#VALUE!</v>
      </c>
      <c r="AA157" s="69" t="e">
        <f>RANK('CMGC Cost Estimate'!$G157,'CMGC Cost Estimate'!$G$3:$G$499)</f>
        <v>#VALUE!</v>
      </c>
      <c r="AB157" s="70" t="e">
        <f>LARGE('CMGC Cost Estimate'!$G$3:$G$499,COUNT(G$3:'CMGC Cost Estimate'!$G157))+IF(ISNUMBER(AB156),AB156,0)</f>
        <v>#VALUE!</v>
      </c>
      <c r="AC157" s="71" t="e">
        <f>IF(AB157/G$500&lt;0.8,COUNT(V$3:V157)+1,1)</f>
        <v>#VALUE!</v>
      </c>
      <c r="AD157" s="95" t="e">
        <f>IF('CMGC Cost Estimate'!$AA157&lt;=MAX('CMGC Cost Estimate'!$AC$3:$AC$499),"YES","NO")</f>
        <v>#VALUE!</v>
      </c>
      <c r="AE157" s="96" t="e">
        <f>IF(AND('Standard Cost Estimate'!$AD157="YES",ABS('Standard Cost Estimate'!$R157)&gt;0.2),"ANALYZE"," ")</f>
        <v>#VALUE!</v>
      </c>
      <c r="AF157" s="77"/>
    </row>
    <row r="158" spans="1:32" x14ac:dyDescent="0.35">
      <c r="A158" s="56" t="e">
        <f>Table1[[#This Row],[Item Line Number]]</f>
        <v>#VALUE!</v>
      </c>
      <c r="B158" s="56" t="e">
        <f>Table1[[#This Row],[Item Number]]</f>
        <v>#VALUE!</v>
      </c>
      <c r="C158" s="57" t="e">
        <f>Table1[[#This Row],[Item Description]]</f>
        <v>#VALUE!</v>
      </c>
      <c r="D158" s="56" t="e">
        <f>Table1[[#This Row],[Quantity]]</f>
        <v>#VALUE!</v>
      </c>
      <c r="E158" s="56" t="e">
        <f>Table1[[#This Row],[Units]]</f>
        <v>#VALUE!</v>
      </c>
      <c r="F158" s="58" t="e">
        <f>Table1[[#This Row],[Engineer''s Estimate (EE)]]</f>
        <v>#VALUE!</v>
      </c>
      <c r="G158" s="59" t="e">
        <f>'CMGC Cost Estimate'!$D158*'CMGC Cost Estimate'!$F158</f>
        <v>#VALUE!</v>
      </c>
      <c r="H158" s="60" t="e">
        <f>'CMGC Cost Estimate'!$G158/G$500</f>
        <v>#VALUE!</v>
      </c>
      <c r="I158" s="58" t="e">
        <f>Table1[[#This Row],[Low Bidder 
or CM/GC]]</f>
        <v>#VALUE!</v>
      </c>
      <c r="J158" s="59" t="e">
        <f>'CMGC Cost Estimate'!$I158*'CMGC Cost Estimate'!$D158</f>
        <v>#VALUE!</v>
      </c>
      <c r="K158" s="61" t="e">
        <f>'CMGC Cost Estimate'!$J158/J$500</f>
        <v>#VALUE!</v>
      </c>
      <c r="L158" s="58" t="e">
        <f>TRIMMEAN(Table1[[#This Row],[Low Bidder 
or CM/GC]:[Bidder 23]],2/COUNT(Table1[[#This Row],[Low Bidder 
or CM/GC]:[Bidder 23]]))</f>
        <v>#VALUE!</v>
      </c>
      <c r="M158" s="59" t="e">
        <f>IF('CMGC Cost Estimate'!$D158=0,0,'CMGC Cost Estimate'!$D158*'CMGC Cost Estimate'!$L158)</f>
        <v>#VALUE!</v>
      </c>
      <c r="N158" s="60" t="e">
        <f>'CMGC Cost Estimate'!$M158/M$500</f>
        <v>#VALUE!</v>
      </c>
      <c r="O158" s="80" t="e">
        <f>MIN(Table1[[#This Row],[Low Bidder 
or CM/GC]:[Bidder 23]])*D158</f>
        <v>#VALUE!</v>
      </c>
      <c r="P158" s="66" t="e">
        <f>Table24[[#This Row],[CM/GC
Amount]]</f>
        <v>#VALUE!</v>
      </c>
      <c r="Q158" s="81" t="e">
        <f>MAX(Table1[[#This Row],[Low Bidder 
or CM/GC]:[Bidder 23]])*D158</f>
        <v>#VALUE!</v>
      </c>
      <c r="R158" s="38" t="e">
        <f>('CMGC Cost Estimate'!$J158-'CMGC Cost Estimate'!$G158)/'CMGC Cost Estimate'!$G158</f>
        <v>#VALUE!</v>
      </c>
      <c r="S158" s="39" t="e">
        <f>('CMGC Cost Estimate'!$J158-'CMGC Cost Estimate'!$M158)/'CMGC Cost Estimate'!$M158</f>
        <v>#VALUE!</v>
      </c>
      <c r="T158" s="37" t="e">
        <f>'CMGC Cost Estimate'!$J158-'CMGC Cost Estimate'!$G158</f>
        <v>#VALUE!</v>
      </c>
      <c r="U158" s="29" t="e">
        <f>RANK('CMGC Cost Estimate'!$J158,'CMGC Cost Estimate'!$J$3:$J$499)</f>
        <v>#VALUE!</v>
      </c>
      <c r="V158" s="40" t="e">
        <f>LARGE('CMGC Cost Estimate'!$J$3:$J$499,COUNT(J$3:'CMGC Cost Estimate'!$J158))+IF(ISNUMBER(V157),V157,0)</f>
        <v>#VALUE!</v>
      </c>
      <c r="W158" s="29" t="e">
        <f>IF(V158/J$500&lt;0.8,COUNT(V$3:V158)+1,1)</f>
        <v>#VALUE!</v>
      </c>
      <c r="X158" s="41" t="e">
        <f>IF('CMGC Cost Estimate'!$U158&lt;=MAX('CMGC Cost Estimate'!$W$3:$W$499),"YES","NO")</f>
        <v>#VALUE!</v>
      </c>
      <c r="Y158" s="42" t="e">
        <f>IF(AND('CMGC Cost Estimate'!$X158="YES",OR('CMGC Cost Estimate'!$R158&gt;0.2,'CMGC Cost Estimate'!$R158&lt;-0.2)),"ANALYZE"," ")</f>
        <v>#VALUE!</v>
      </c>
      <c r="Z158" s="73" t="e">
        <f>IF(AND('CMGC Cost Estimate'!$X158="YES",OR('CMGC Cost Estimate'!$S158&gt;0.2,'CMGC Cost Estimate'!$S158&lt;-0.2)),"ANALYZE"," ")</f>
        <v>#VALUE!</v>
      </c>
      <c r="AA158" s="69" t="e">
        <f>RANK('CMGC Cost Estimate'!$G158,'CMGC Cost Estimate'!$G$3:$G$499)</f>
        <v>#VALUE!</v>
      </c>
      <c r="AB158" s="70" t="e">
        <f>LARGE('CMGC Cost Estimate'!$G$3:$G$499,COUNT(G$3:'CMGC Cost Estimate'!$G158))+IF(ISNUMBER(AB157),AB157,0)</f>
        <v>#VALUE!</v>
      </c>
      <c r="AC158" s="71" t="e">
        <f>IF(AB158/G$500&lt;0.8,COUNT(V$3:V158)+1,1)</f>
        <v>#VALUE!</v>
      </c>
      <c r="AD158" s="95" t="e">
        <f>IF('CMGC Cost Estimate'!$AA158&lt;=MAX('CMGC Cost Estimate'!$AC$3:$AC$499),"YES","NO")</f>
        <v>#VALUE!</v>
      </c>
      <c r="AE158" s="96" t="e">
        <f>IF(AND('Standard Cost Estimate'!$AD158="YES",ABS('Standard Cost Estimate'!$R158)&gt;0.2),"ANALYZE"," ")</f>
        <v>#VALUE!</v>
      </c>
      <c r="AF158" s="77"/>
    </row>
    <row r="159" spans="1:32" x14ac:dyDescent="0.35">
      <c r="A159" s="56" t="e">
        <f>Table1[[#This Row],[Item Line Number]]</f>
        <v>#VALUE!</v>
      </c>
      <c r="B159" s="56" t="e">
        <f>Table1[[#This Row],[Item Number]]</f>
        <v>#VALUE!</v>
      </c>
      <c r="C159" s="57" t="e">
        <f>Table1[[#This Row],[Item Description]]</f>
        <v>#VALUE!</v>
      </c>
      <c r="D159" s="56" t="e">
        <f>Table1[[#This Row],[Quantity]]</f>
        <v>#VALUE!</v>
      </c>
      <c r="E159" s="56" t="e">
        <f>Table1[[#This Row],[Units]]</f>
        <v>#VALUE!</v>
      </c>
      <c r="F159" s="58" t="e">
        <f>Table1[[#This Row],[Engineer''s Estimate (EE)]]</f>
        <v>#VALUE!</v>
      </c>
      <c r="G159" s="59" t="e">
        <f>'CMGC Cost Estimate'!$D159*'CMGC Cost Estimate'!$F159</f>
        <v>#VALUE!</v>
      </c>
      <c r="H159" s="60" t="e">
        <f>'CMGC Cost Estimate'!$G159/G$500</f>
        <v>#VALUE!</v>
      </c>
      <c r="I159" s="58" t="e">
        <f>Table1[[#This Row],[Low Bidder 
or CM/GC]]</f>
        <v>#VALUE!</v>
      </c>
      <c r="J159" s="59" t="e">
        <f>'CMGC Cost Estimate'!$I159*'CMGC Cost Estimate'!$D159</f>
        <v>#VALUE!</v>
      </c>
      <c r="K159" s="61" t="e">
        <f>'CMGC Cost Estimate'!$J159/J$500</f>
        <v>#VALUE!</v>
      </c>
      <c r="L159" s="58" t="e">
        <f>TRIMMEAN(Table1[[#This Row],[Low Bidder 
or CM/GC]:[Bidder 23]],2/COUNT(Table1[[#This Row],[Low Bidder 
or CM/GC]:[Bidder 23]]))</f>
        <v>#VALUE!</v>
      </c>
      <c r="M159" s="59" t="e">
        <f>IF('CMGC Cost Estimate'!$D159=0,0,'CMGC Cost Estimate'!$D159*'CMGC Cost Estimate'!$L159)</f>
        <v>#VALUE!</v>
      </c>
      <c r="N159" s="60" t="e">
        <f>'CMGC Cost Estimate'!$M159/M$500</f>
        <v>#VALUE!</v>
      </c>
      <c r="O159" s="80" t="e">
        <f>MIN(Table1[[#This Row],[Low Bidder 
or CM/GC]:[Bidder 23]])*D159</f>
        <v>#VALUE!</v>
      </c>
      <c r="P159" s="66" t="e">
        <f>Table24[[#This Row],[CM/GC
Amount]]</f>
        <v>#VALUE!</v>
      </c>
      <c r="Q159" s="81" t="e">
        <f>MAX(Table1[[#This Row],[Low Bidder 
or CM/GC]:[Bidder 23]])*D159</f>
        <v>#VALUE!</v>
      </c>
      <c r="R159" s="38" t="e">
        <f>('CMGC Cost Estimate'!$J159-'CMGC Cost Estimate'!$G159)/'CMGC Cost Estimate'!$G159</f>
        <v>#VALUE!</v>
      </c>
      <c r="S159" s="39" t="e">
        <f>('CMGC Cost Estimate'!$J159-'CMGC Cost Estimate'!$M159)/'CMGC Cost Estimate'!$M159</f>
        <v>#VALUE!</v>
      </c>
      <c r="T159" s="37" t="e">
        <f>'CMGC Cost Estimate'!$J159-'CMGC Cost Estimate'!$G159</f>
        <v>#VALUE!</v>
      </c>
      <c r="U159" s="29" t="e">
        <f>RANK('CMGC Cost Estimate'!$J159,'CMGC Cost Estimate'!$J$3:$J$499)</f>
        <v>#VALUE!</v>
      </c>
      <c r="V159" s="40" t="e">
        <f>LARGE('CMGC Cost Estimate'!$J$3:$J$499,COUNT(J$3:'CMGC Cost Estimate'!$J159))+IF(ISNUMBER(V158),V158,0)</f>
        <v>#VALUE!</v>
      </c>
      <c r="W159" s="29" t="e">
        <f>IF(V159/J$500&lt;0.8,COUNT(V$3:V159)+1,1)</f>
        <v>#VALUE!</v>
      </c>
      <c r="X159" s="41" t="e">
        <f>IF('CMGC Cost Estimate'!$U159&lt;=MAX('CMGC Cost Estimate'!$W$3:$W$499),"YES","NO")</f>
        <v>#VALUE!</v>
      </c>
      <c r="Y159" s="42" t="e">
        <f>IF(AND('CMGC Cost Estimate'!$X159="YES",OR('CMGC Cost Estimate'!$R159&gt;0.2,'CMGC Cost Estimate'!$R159&lt;-0.2)),"ANALYZE"," ")</f>
        <v>#VALUE!</v>
      </c>
      <c r="Z159" s="73" t="e">
        <f>IF(AND('CMGC Cost Estimate'!$X159="YES",OR('CMGC Cost Estimate'!$S159&gt;0.2,'CMGC Cost Estimate'!$S159&lt;-0.2)),"ANALYZE"," ")</f>
        <v>#VALUE!</v>
      </c>
      <c r="AA159" s="69" t="e">
        <f>RANK('CMGC Cost Estimate'!$G159,'CMGC Cost Estimate'!$G$3:$G$499)</f>
        <v>#VALUE!</v>
      </c>
      <c r="AB159" s="70" t="e">
        <f>LARGE('CMGC Cost Estimate'!$G$3:$G$499,COUNT(G$3:'CMGC Cost Estimate'!$G159))+IF(ISNUMBER(AB158),AB158,0)</f>
        <v>#VALUE!</v>
      </c>
      <c r="AC159" s="71" t="e">
        <f>IF(AB159/G$500&lt;0.8,COUNT(V$3:V159)+1,1)</f>
        <v>#VALUE!</v>
      </c>
      <c r="AD159" s="95" t="e">
        <f>IF('CMGC Cost Estimate'!$AA159&lt;=MAX('CMGC Cost Estimate'!$AC$3:$AC$499),"YES","NO")</f>
        <v>#VALUE!</v>
      </c>
      <c r="AE159" s="96" t="e">
        <f>IF(AND('Standard Cost Estimate'!$AD159="YES",ABS('Standard Cost Estimate'!$R159)&gt;0.2),"ANALYZE"," ")</f>
        <v>#VALUE!</v>
      </c>
      <c r="AF159" s="77"/>
    </row>
    <row r="160" spans="1:32" x14ac:dyDescent="0.35">
      <c r="A160" s="56" t="e">
        <f>Table1[[#This Row],[Item Line Number]]</f>
        <v>#VALUE!</v>
      </c>
      <c r="B160" s="56" t="e">
        <f>Table1[[#This Row],[Item Number]]</f>
        <v>#VALUE!</v>
      </c>
      <c r="C160" s="57" t="e">
        <f>Table1[[#This Row],[Item Description]]</f>
        <v>#VALUE!</v>
      </c>
      <c r="D160" s="56" t="e">
        <f>Table1[[#This Row],[Quantity]]</f>
        <v>#VALUE!</v>
      </c>
      <c r="E160" s="56" t="e">
        <f>Table1[[#This Row],[Units]]</f>
        <v>#VALUE!</v>
      </c>
      <c r="F160" s="58" t="e">
        <f>Table1[[#This Row],[Engineer''s Estimate (EE)]]</f>
        <v>#VALUE!</v>
      </c>
      <c r="G160" s="59" t="e">
        <f>'CMGC Cost Estimate'!$D160*'CMGC Cost Estimate'!$F160</f>
        <v>#VALUE!</v>
      </c>
      <c r="H160" s="60" t="e">
        <f>'CMGC Cost Estimate'!$G160/G$500</f>
        <v>#VALUE!</v>
      </c>
      <c r="I160" s="58" t="e">
        <f>Table1[[#This Row],[Low Bidder 
or CM/GC]]</f>
        <v>#VALUE!</v>
      </c>
      <c r="J160" s="59" t="e">
        <f>'CMGC Cost Estimate'!$I160*'CMGC Cost Estimate'!$D160</f>
        <v>#VALUE!</v>
      </c>
      <c r="K160" s="61" t="e">
        <f>'CMGC Cost Estimate'!$J160/J$500</f>
        <v>#VALUE!</v>
      </c>
      <c r="L160" s="58" t="e">
        <f>TRIMMEAN(Table1[[#This Row],[Low Bidder 
or CM/GC]:[Bidder 23]],2/COUNT(Table1[[#This Row],[Low Bidder 
or CM/GC]:[Bidder 23]]))</f>
        <v>#VALUE!</v>
      </c>
      <c r="M160" s="59" t="e">
        <f>IF('CMGC Cost Estimate'!$D160=0,0,'CMGC Cost Estimate'!$D160*'CMGC Cost Estimate'!$L160)</f>
        <v>#VALUE!</v>
      </c>
      <c r="N160" s="60" t="e">
        <f>'CMGC Cost Estimate'!$M160/M$500</f>
        <v>#VALUE!</v>
      </c>
      <c r="O160" s="80" t="e">
        <f>MIN(Table1[[#This Row],[Low Bidder 
or CM/GC]:[Bidder 23]])*D160</f>
        <v>#VALUE!</v>
      </c>
      <c r="P160" s="66" t="e">
        <f>Table24[[#This Row],[CM/GC
Amount]]</f>
        <v>#VALUE!</v>
      </c>
      <c r="Q160" s="81" t="e">
        <f>MAX(Table1[[#This Row],[Low Bidder 
or CM/GC]:[Bidder 23]])*D160</f>
        <v>#VALUE!</v>
      </c>
      <c r="R160" s="38" t="e">
        <f>('CMGC Cost Estimate'!$J160-'CMGC Cost Estimate'!$G160)/'CMGC Cost Estimate'!$G160</f>
        <v>#VALUE!</v>
      </c>
      <c r="S160" s="39" t="e">
        <f>('CMGC Cost Estimate'!$J160-'CMGC Cost Estimate'!$M160)/'CMGC Cost Estimate'!$M160</f>
        <v>#VALUE!</v>
      </c>
      <c r="T160" s="37" t="e">
        <f>'CMGC Cost Estimate'!$J160-'CMGC Cost Estimate'!$G160</f>
        <v>#VALUE!</v>
      </c>
      <c r="U160" s="29" t="e">
        <f>RANK('CMGC Cost Estimate'!$J160,'CMGC Cost Estimate'!$J$3:$J$499)</f>
        <v>#VALUE!</v>
      </c>
      <c r="V160" s="40" t="e">
        <f>LARGE('CMGC Cost Estimate'!$J$3:$J$499,COUNT(J$3:'CMGC Cost Estimate'!$J160))+IF(ISNUMBER(V159),V159,0)</f>
        <v>#VALUE!</v>
      </c>
      <c r="W160" s="29" t="e">
        <f>IF(V160/J$500&lt;0.8,COUNT(V$3:V160)+1,1)</f>
        <v>#VALUE!</v>
      </c>
      <c r="X160" s="41" t="e">
        <f>IF('CMGC Cost Estimate'!$U160&lt;=MAX('CMGC Cost Estimate'!$W$3:$W$499),"YES","NO")</f>
        <v>#VALUE!</v>
      </c>
      <c r="Y160" s="42" t="e">
        <f>IF(AND('CMGC Cost Estimate'!$X160="YES",OR('CMGC Cost Estimate'!$R160&gt;0.2,'CMGC Cost Estimate'!$R160&lt;-0.2)),"ANALYZE"," ")</f>
        <v>#VALUE!</v>
      </c>
      <c r="Z160" s="73" t="e">
        <f>IF(AND('CMGC Cost Estimate'!$X160="YES",OR('CMGC Cost Estimate'!$S160&gt;0.2,'CMGC Cost Estimate'!$S160&lt;-0.2)),"ANALYZE"," ")</f>
        <v>#VALUE!</v>
      </c>
      <c r="AA160" s="69" t="e">
        <f>RANK('CMGC Cost Estimate'!$G160,'CMGC Cost Estimate'!$G$3:$G$499)</f>
        <v>#VALUE!</v>
      </c>
      <c r="AB160" s="70" t="e">
        <f>LARGE('CMGC Cost Estimate'!$G$3:$G$499,COUNT(G$3:'CMGC Cost Estimate'!$G160))+IF(ISNUMBER(AB159),AB159,0)</f>
        <v>#VALUE!</v>
      </c>
      <c r="AC160" s="71" t="e">
        <f>IF(AB160/G$500&lt;0.8,COUNT(V$3:V160)+1,1)</f>
        <v>#VALUE!</v>
      </c>
      <c r="AD160" s="95" t="e">
        <f>IF('CMGC Cost Estimate'!$AA160&lt;=MAX('CMGC Cost Estimate'!$AC$3:$AC$499),"YES","NO")</f>
        <v>#VALUE!</v>
      </c>
      <c r="AE160" s="96" t="e">
        <f>IF(AND('Standard Cost Estimate'!$AD160="YES",ABS('Standard Cost Estimate'!$R160)&gt;0.2),"ANALYZE"," ")</f>
        <v>#VALUE!</v>
      </c>
      <c r="AF160" s="77"/>
    </row>
    <row r="161" spans="1:32" x14ac:dyDescent="0.35">
      <c r="A161" s="56" t="e">
        <f>Table1[[#This Row],[Item Line Number]]</f>
        <v>#VALUE!</v>
      </c>
      <c r="B161" s="56" t="e">
        <f>Table1[[#This Row],[Item Number]]</f>
        <v>#VALUE!</v>
      </c>
      <c r="C161" s="57" t="e">
        <f>Table1[[#This Row],[Item Description]]</f>
        <v>#VALUE!</v>
      </c>
      <c r="D161" s="56" t="e">
        <f>Table1[[#This Row],[Quantity]]</f>
        <v>#VALUE!</v>
      </c>
      <c r="E161" s="56" t="e">
        <f>Table1[[#This Row],[Units]]</f>
        <v>#VALUE!</v>
      </c>
      <c r="F161" s="58" t="e">
        <f>Table1[[#This Row],[Engineer''s Estimate (EE)]]</f>
        <v>#VALUE!</v>
      </c>
      <c r="G161" s="59" t="e">
        <f>'CMGC Cost Estimate'!$D161*'CMGC Cost Estimate'!$F161</f>
        <v>#VALUE!</v>
      </c>
      <c r="H161" s="60" t="e">
        <f>'CMGC Cost Estimate'!$G161/G$500</f>
        <v>#VALUE!</v>
      </c>
      <c r="I161" s="58" t="e">
        <f>Table1[[#This Row],[Low Bidder 
or CM/GC]]</f>
        <v>#VALUE!</v>
      </c>
      <c r="J161" s="59" t="e">
        <f>'CMGC Cost Estimate'!$I161*'CMGC Cost Estimate'!$D161</f>
        <v>#VALUE!</v>
      </c>
      <c r="K161" s="61" t="e">
        <f>'CMGC Cost Estimate'!$J161/J$500</f>
        <v>#VALUE!</v>
      </c>
      <c r="L161" s="58" t="e">
        <f>TRIMMEAN(Table1[[#This Row],[Low Bidder 
or CM/GC]:[Bidder 23]],2/COUNT(Table1[[#This Row],[Low Bidder 
or CM/GC]:[Bidder 23]]))</f>
        <v>#VALUE!</v>
      </c>
      <c r="M161" s="59" t="e">
        <f>IF('CMGC Cost Estimate'!$D161=0,0,'CMGC Cost Estimate'!$D161*'CMGC Cost Estimate'!$L161)</f>
        <v>#VALUE!</v>
      </c>
      <c r="N161" s="60" t="e">
        <f>'CMGC Cost Estimate'!$M161/M$500</f>
        <v>#VALUE!</v>
      </c>
      <c r="O161" s="80" t="e">
        <f>MIN(Table1[[#This Row],[Low Bidder 
or CM/GC]:[Bidder 23]])*D161</f>
        <v>#VALUE!</v>
      </c>
      <c r="P161" s="66" t="e">
        <f>Table24[[#This Row],[CM/GC
Amount]]</f>
        <v>#VALUE!</v>
      </c>
      <c r="Q161" s="81" t="e">
        <f>MAX(Table1[[#This Row],[Low Bidder 
or CM/GC]:[Bidder 23]])*D161</f>
        <v>#VALUE!</v>
      </c>
      <c r="R161" s="38" t="e">
        <f>('CMGC Cost Estimate'!$J161-'CMGC Cost Estimate'!$G161)/'CMGC Cost Estimate'!$G161</f>
        <v>#VALUE!</v>
      </c>
      <c r="S161" s="39" t="e">
        <f>('CMGC Cost Estimate'!$J161-'CMGC Cost Estimate'!$M161)/'CMGC Cost Estimate'!$M161</f>
        <v>#VALUE!</v>
      </c>
      <c r="T161" s="37" t="e">
        <f>'CMGC Cost Estimate'!$J161-'CMGC Cost Estimate'!$G161</f>
        <v>#VALUE!</v>
      </c>
      <c r="U161" s="29" t="e">
        <f>RANK('CMGC Cost Estimate'!$J161,'CMGC Cost Estimate'!$J$3:$J$499)</f>
        <v>#VALUE!</v>
      </c>
      <c r="V161" s="40" t="e">
        <f>LARGE('CMGC Cost Estimate'!$J$3:$J$499,COUNT(J$3:'CMGC Cost Estimate'!$J161))+IF(ISNUMBER(V160),V160,0)</f>
        <v>#VALUE!</v>
      </c>
      <c r="W161" s="29" t="e">
        <f>IF(V161/J$500&lt;0.8,COUNT(V$3:V161)+1,1)</f>
        <v>#VALUE!</v>
      </c>
      <c r="X161" s="41" t="e">
        <f>IF('CMGC Cost Estimate'!$U161&lt;=MAX('CMGC Cost Estimate'!$W$3:$W$499),"YES","NO")</f>
        <v>#VALUE!</v>
      </c>
      <c r="Y161" s="42" t="e">
        <f>IF(AND('CMGC Cost Estimate'!$X161="YES",OR('CMGC Cost Estimate'!$R161&gt;0.2,'CMGC Cost Estimate'!$R161&lt;-0.2)),"ANALYZE"," ")</f>
        <v>#VALUE!</v>
      </c>
      <c r="Z161" s="73" t="e">
        <f>IF(AND('CMGC Cost Estimate'!$X161="YES",OR('CMGC Cost Estimate'!$S161&gt;0.2,'CMGC Cost Estimate'!$S161&lt;-0.2)),"ANALYZE"," ")</f>
        <v>#VALUE!</v>
      </c>
      <c r="AA161" s="69" t="e">
        <f>RANK('CMGC Cost Estimate'!$G161,'CMGC Cost Estimate'!$G$3:$G$499)</f>
        <v>#VALUE!</v>
      </c>
      <c r="AB161" s="70" t="e">
        <f>LARGE('CMGC Cost Estimate'!$G$3:$G$499,COUNT(G$3:'CMGC Cost Estimate'!$G161))+IF(ISNUMBER(AB160),AB160,0)</f>
        <v>#VALUE!</v>
      </c>
      <c r="AC161" s="71" t="e">
        <f>IF(AB161/G$500&lt;0.8,COUNT(V$3:V161)+1,1)</f>
        <v>#VALUE!</v>
      </c>
      <c r="AD161" s="95" t="e">
        <f>IF('CMGC Cost Estimate'!$AA161&lt;=MAX('CMGC Cost Estimate'!$AC$3:$AC$499),"YES","NO")</f>
        <v>#VALUE!</v>
      </c>
      <c r="AE161" s="96" t="e">
        <f>IF(AND('Standard Cost Estimate'!$AD161="YES",ABS('Standard Cost Estimate'!$R161)&gt;0.2),"ANALYZE"," ")</f>
        <v>#VALUE!</v>
      </c>
      <c r="AF161" s="77"/>
    </row>
    <row r="162" spans="1:32" x14ac:dyDescent="0.35">
      <c r="A162" s="56" t="e">
        <f>Table1[[#This Row],[Item Line Number]]</f>
        <v>#VALUE!</v>
      </c>
      <c r="B162" s="56" t="e">
        <f>Table1[[#This Row],[Item Number]]</f>
        <v>#VALUE!</v>
      </c>
      <c r="C162" s="57" t="e">
        <f>Table1[[#This Row],[Item Description]]</f>
        <v>#VALUE!</v>
      </c>
      <c r="D162" s="56" t="e">
        <f>Table1[[#This Row],[Quantity]]</f>
        <v>#VALUE!</v>
      </c>
      <c r="E162" s="56" t="e">
        <f>Table1[[#This Row],[Units]]</f>
        <v>#VALUE!</v>
      </c>
      <c r="F162" s="58" t="e">
        <f>Table1[[#This Row],[Engineer''s Estimate (EE)]]</f>
        <v>#VALUE!</v>
      </c>
      <c r="G162" s="59" t="e">
        <f>'CMGC Cost Estimate'!$D162*'CMGC Cost Estimate'!$F162</f>
        <v>#VALUE!</v>
      </c>
      <c r="H162" s="60" t="e">
        <f>'CMGC Cost Estimate'!$G162/G$500</f>
        <v>#VALUE!</v>
      </c>
      <c r="I162" s="58" t="e">
        <f>Table1[[#This Row],[Low Bidder 
or CM/GC]]</f>
        <v>#VALUE!</v>
      </c>
      <c r="J162" s="59" t="e">
        <f>'CMGC Cost Estimate'!$I162*'CMGC Cost Estimate'!$D162</f>
        <v>#VALUE!</v>
      </c>
      <c r="K162" s="61" t="e">
        <f>'CMGC Cost Estimate'!$J162/J$500</f>
        <v>#VALUE!</v>
      </c>
      <c r="L162" s="58" t="e">
        <f>TRIMMEAN(Table1[[#This Row],[Low Bidder 
or CM/GC]:[Bidder 23]],2/COUNT(Table1[[#This Row],[Low Bidder 
or CM/GC]:[Bidder 23]]))</f>
        <v>#VALUE!</v>
      </c>
      <c r="M162" s="59" t="e">
        <f>IF('CMGC Cost Estimate'!$D162=0,0,'CMGC Cost Estimate'!$D162*'CMGC Cost Estimate'!$L162)</f>
        <v>#VALUE!</v>
      </c>
      <c r="N162" s="60" t="e">
        <f>'CMGC Cost Estimate'!$M162/M$500</f>
        <v>#VALUE!</v>
      </c>
      <c r="O162" s="80" t="e">
        <f>MIN(Table1[[#This Row],[Low Bidder 
or CM/GC]:[Bidder 23]])*D162</f>
        <v>#VALUE!</v>
      </c>
      <c r="P162" s="66" t="e">
        <f>Table24[[#This Row],[CM/GC
Amount]]</f>
        <v>#VALUE!</v>
      </c>
      <c r="Q162" s="81" t="e">
        <f>MAX(Table1[[#This Row],[Low Bidder 
or CM/GC]:[Bidder 23]])*D162</f>
        <v>#VALUE!</v>
      </c>
      <c r="R162" s="38" t="e">
        <f>('CMGC Cost Estimate'!$J162-'CMGC Cost Estimate'!$G162)/'CMGC Cost Estimate'!$G162</f>
        <v>#VALUE!</v>
      </c>
      <c r="S162" s="39" t="e">
        <f>('CMGC Cost Estimate'!$J162-'CMGC Cost Estimate'!$M162)/'CMGC Cost Estimate'!$M162</f>
        <v>#VALUE!</v>
      </c>
      <c r="T162" s="37" t="e">
        <f>'CMGC Cost Estimate'!$J162-'CMGC Cost Estimate'!$G162</f>
        <v>#VALUE!</v>
      </c>
      <c r="U162" s="29" t="e">
        <f>RANK('CMGC Cost Estimate'!$J162,'CMGC Cost Estimate'!$J$3:$J$499)</f>
        <v>#VALUE!</v>
      </c>
      <c r="V162" s="40" t="e">
        <f>LARGE('CMGC Cost Estimate'!$J$3:$J$499,COUNT(J$3:'CMGC Cost Estimate'!$J162))+IF(ISNUMBER(V161),V161,0)</f>
        <v>#VALUE!</v>
      </c>
      <c r="W162" s="29" t="e">
        <f>IF(V162/J$500&lt;0.8,COUNT(V$3:V162)+1,1)</f>
        <v>#VALUE!</v>
      </c>
      <c r="X162" s="41" t="e">
        <f>IF('CMGC Cost Estimate'!$U162&lt;=MAX('CMGC Cost Estimate'!$W$3:$W$499),"YES","NO")</f>
        <v>#VALUE!</v>
      </c>
      <c r="Y162" s="42" t="e">
        <f>IF(AND('CMGC Cost Estimate'!$X162="YES",OR('CMGC Cost Estimate'!$R162&gt;0.2,'CMGC Cost Estimate'!$R162&lt;-0.2)),"ANALYZE"," ")</f>
        <v>#VALUE!</v>
      </c>
      <c r="Z162" s="73" t="e">
        <f>IF(AND('CMGC Cost Estimate'!$X162="YES",OR('CMGC Cost Estimate'!$S162&gt;0.2,'CMGC Cost Estimate'!$S162&lt;-0.2)),"ANALYZE"," ")</f>
        <v>#VALUE!</v>
      </c>
      <c r="AA162" s="69" t="e">
        <f>RANK('CMGC Cost Estimate'!$G162,'CMGC Cost Estimate'!$G$3:$G$499)</f>
        <v>#VALUE!</v>
      </c>
      <c r="AB162" s="70" t="e">
        <f>LARGE('CMGC Cost Estimate'!$G$3:$G$499,COUNT(G$3:'CMGC Cost Estimate'!$G162))+IF(ISNUMBER(AB161),AB161,0)</f>
        <v>#VALUE!</v>
      </c>
      <c r="AC162" s="71" t="e">
        <f>IF(AB162/G$500&lt;0.8,COUNT(V$3:V162)+1,1)</f>
        <v>#VALUE!</v>
      </c>
      <c r="AD162" s="95" t="e">
        <f>IF('CMGC Cost Estimate'!$AA162&lt;=MAX('CMGC Cost Estimate'!$AC$3:$AC$499),"YES","NO")</f>
        <v>#VALUE!</v>
      </c>
      <c r="AE162" s="96" t="e">
        <f>IF(AND('Standard Cost Estimate'!$AD162="YES",ABS('Standard Cost Estimate'!$R162)&gt;0.2),"ANALYZE"," ")</f>
        <v>#VALUE!</v>
      </c>
      <c r="AF162" s="77"/>
    </row>
    <row r="163" spans="1:32" x14ac:dyDescent="0.35">
      <c r="A163" s="56" t="e">
        <f>Table1[[#This Row],[Item Line Number]]</f>
        <v>#VALUE!</v>
      </c>
      <c r="B163" s="56" t="e">
        <f>Table1[[#This Row],[Item Number]]</f>
        <v>#VALUE!</v>
      </c>
      <c r="C163" s="57" t="e">
        <f>Table1[[#This Row],[Item Description]]</f>
        <v>#VALUE!</v>
      </c>
      <c r="D163" s="56" t="e">
        <f>Table1[[#This Row],[Quantity]]</f>
        <v>#VALUE!</v>
      </c>
      <c r="E163" s="56" t="e">
        <f>Table1[[#This Row],[Units]]</f>
        <v>#VALUE!</v>
      </c>
      <c r="F163" s="58" t="e">
        <f>Table1[[#This Row],[Engineer''s Estimate (EE)]]</f>
        <v>#VALUE!</v>
      </c>
      <c r="G163" s="59" t="e">
        <f>'CMGC Cost Estimate'!$D163*'CMGC Cost Estimate'!$F163</f>
        <v>#VALUE!</v>
      </c>
      <c r="H163" s="60" t="e">
        <f>'CMGC Cost Estimate'!$G163/G$500</f>
        <v>#VALUE!</v>
      </c>
      <c r="I163" s="58" t="e">
        <f>Table1[[#This Row],[Low Bidder 
or CM/GC]]</f>
        <v>#VALUE!</v>
      </c>
      <c r="J163" s="59" t="e">
        <f>'CMGC Cost Estimate'!$I163*'CMGC Cost Estimate'!$D163</f>
        <v>#VALUE!</v>
      </c>
      <c r="K163" s="61" t="e">
        <f>'CMGC Cost Estimate'!$J163/J$500</f>
        <v>#VALUE!</v>
      </c>
      <c r="L163" s="58" t="e">
        <f>TRIMMEAN(Table1[[#This Row],[Low Bidder 
or CM/GC]:[Bidder 23]],2/COUNT(Table1[[#This Row],[Low Bidder 
or CM/GC]:[Bidder 23]]))</f>
        <v>#VALUE!</v>
      </c>
      <c r="M163" s="59" t="e">
        <f>IF('CMGC Cost Estimate'!$D163=0,0,'CMGC Cost Estimate'!$D163*'CMGC Cost Estimate'!$L163)</f>
        <v>#VALUE!</v>
      </c>
      <c r="N163" s="60" t="e">
        <f>'CMGC Cost Estimate'!$M163/M$500</f>
        <v>#VALUE!</v>
      </c>
      <c r="O163" s="80" t="e">
        <f>MIN(Table1[[#This Row],[Low Bidder 
or CM/GC]:[Bidder 23]])*D163</f>
        <v>#VALUE!</v>
      </c>
      <c r="P163" s="66" t="e">
        <f>Table24[[#This Row],[CM/GC
Amount]]</f>
        <v>#VALUE!</v>
      </c>
      <c r="Q163" s="81" t="e">
        <f>MAX(Table1[[#This Row],[Low Bidder 
or CM/GC]:[Bidder 23]])*D163</f>
        <v>#VALUE!</v>
      </c>
      <c r="R163" s="38" t="e">
        <f>('CMGC Cost Estimate'!$J163-'CMGC Cost Estimate'!$G163)/'CMGC Cost Estimate'!$G163</f>
        <v>#VALUE!</v>
      </c>
      <c r="S163" s="39" t="e">
        <f>('CMGC Cost Estimate'!$J163-'CMGC Cost Estimate'!$M163)/'CMGC Cost Estimate'!$M163</f>
        <v>#VALUE!</v>
      </c>
      <c r="T163" s="37" t="e">
        <f>'CMGC Cost Estimate'!$J163-'CMGC Cost Estimate'!$G163</f>
        <v>#VALUE!</v>
      </c>
      <c r="U163" s="29" t="e">
        <f>RANK('CMGC Cost Estimate'!$J163,'CMGC Cost Estimate'!$J$3:$J$499)</f>
        <v>#VALUE!</v>
      </c>
      <c r="V163" s="40" t="e">
        <f>LARGE('CMGC Cost Estimate'!$J$3:$J$499,COUNT(J$3:'CMGC Cost Estimate'!$J163))+IF(ISNUMBER(V162),V162,0)</f>
        <v>#VALUE!</v>
      </c>
      <c r="W163" s="29" t="e">
        <f>IF(V163/J$500&lt;0.8,COUNT(V$3:V163)+1,1)</f>
        <v>#VALUE!</v>
      </c>
      <c r="X163" s="41" t="e">
        <f>IF('CMGC Cost Estimate'!$U163&lt;=MAX('CMGC Cost Estimate'!$W$3:$W$499),"YES","NO")</f>
        <v>#VALUE!</v>
      </c>
      <c r="Y163" s="42" t="e">
        <f>IF(AND('CMGC Cost Estimate'!$X163="YES",OR('CMGC Cost Estimate'!$R163&gt;0.2,'CMGC Cost Estimate'!$R163&lt;-0.2)),"ANALYZE"," ")</f>
        <v>#VALUE!</v>
      </c>
      <c r="Z163" s="73" t="e">
        <f>IF(AND('CMGC Cost Estimate'!$X163="YES",OR('CMGC Cost Estimate'!$S163&gt;0.2,'CMGC Cost Estimate'!$S163&lt;-0.2)),"ANALYZE"," ")</f>
        <v>#VALUE!</v>
      </c>
      <c r="AA163" s="69" t="e">
        <f>RANK('CMGC Cost Estimate'!$G163,'CMGC Cost Estimate'!$G$3:$G$499)</f>
        <v>#VALUE!</v>
      </c>
      <c r="AB163" s="70" t="e">
        <f>LARGE('CMGC Cost Estimate'!$G$3:$G$499,COUNT(G$3:'CMGC Cost Estimate'!$G163))+IF(ISNUMBER(AB162),AB162,0)</f>
        <v>#VALUE!</v>
      </c>
      <c r="AC163" s="71" t="e">
        <f>IF(AB163/G$500&lt;0.8,COUNT(V$3:V163)+1,1)</f>
        <v>#VALUE!</v>
      </c>
      <c r="AD163" s="95" t="e">
        <f>IF('CMGC Cost Estimate'!$AA163&lt;=MAX('CMGC Cost Estimate'!$AC$3:$AC$499),"YES","NO")</f>
        <v>#VALUE!</v>
      </c>
      <c r="AE163" s="96" t="e">
        <f>IF(AND('Standard Cost Estimate'!$AD163="YES",ABS('Standard Cost Estimate'!$R163)&gt;0.2),"ANALYZE"," ")</f>
        <v>#VALUE!</v>
      </c>
      <c r="AF163" s="77"/>
    </row>
    <row r="164" spans="1:32" x14ac:dyDescent="0.35">
      <c r="A164" s="56" t="e">
        <f>Table1[[#This Row],[Item Line Number]]</f>
        <v>#VALUE!</v>
      </c>
      <c r="B164" s="56" t="e">
        <f>Table1[[#This Row],[Item Number]]</f>
        <v>#VALUE!</v>
      </c>
      <c r="C164" s="57" t="e">
        <f>Table1[[#This Row],[Item Description]]</f>
        <v>#VALUE!</v>
      </c>
      <c r="D164" s="56" t="e">
        <f>Table1[[#This Row],[Quantity]]</f>
        <v>#VALUE!</v>
      </c>
      <c r="E164" s="56" t="e">
        <f>Table1[[#This Row],[Units]]</f>
        <v>#VALUE!</v>
      </c>
      <c r="F164" s="58" t="e">
        <f>Table1[[#This Row],[Engineer''s Estimate (EE)]]</f>
        <v>#VALUE!</v>
      </c>
      <c r="G164" s="59" t="e">
        <f>'CMGC Cost Estimate'!$D164*'CMGC Cost Estimate'!$F164</f>
        <v>#VALUE!</v>
      </c>
      <c r="H164" s="60" t="e">
        <f>'CMGC Cost Estimate'!$G164/G$500</f>
        <v>#VALUE!</v>
      </c>
      <c r="I164" s="58" t="e">
        <f>Table1[[#This Row],[Low Bidder 
or CM/GC]]</f>
        <v>#VALUE!</v>
      </c>
      <c r="J164" s="59" t="e">
        <f>'CMGC Cost Estimate'!$I164*'CMGC Cost Estimate'!$D164</f>
        <v>#VALUE!</v>
      </c>
      <c r="K164" s="61" t="e">
        <f>'CMGC Cost Estimate'!$J164/J$500</f>
        <v>#VALUE!</v>
      </c>
      <c r="L164" s="58" t="e">
        <f>TRIMMEAN(Table1[[#This Row],[Low Bidder 
or CM/GC]:[Bidder 23]],2/COUNT(Table1[[#This Row],[Low Bidder 
or CM/GC]:[Bidder 23]]))</f>
        <v>#VALUE!</v>
      </c>
      <c r="M164" s="59" t="e">
        <f>IF('CMGC Cost Estimate'!$D164=0,0,'CMGC Cost Estimate'!$D164*'CMGC Cost Estimate'!$L164)</f>
        <v>#VALUE!</v>
      </c>
      <c r="N164" s="60" t="e">
        <f>'CMGC Cost Estimate'!$M164/M$500</f>
        <v>#VALUE!</v>
      </c>
      <c r="O164" s="80" t="e">
        <f>MIN(Table1[[#This Row],[Low Bidder 
or CM/GC]:[Bidder 23]])*D164</f>
        <v>#VALUE!</v>
      </c>
      <c r="P164" s="66" t="e">
        <f>Table24[[#This Row],[CM/GC
Amount]]</f>
        <v>#VALUE!</v>
      </c>
      <c r="Q164" s="81" t="e">
        <f>MAX(Table1[[#This Row],[Low Bidder 
or CM/GC]:[Bidder 23]])*D164</f>
        <v>#VALUE!</v>
      </c>
      <c r="R164" s="38" t="e">
        <f>('CMGC Cost Estimate'!$J164-'CMGC Cost Estimate'!$G164)/'CMGC Cost Estimate'!$G164</f>
        <v>#VALUE!</v>
      </c>
      <c r="S164" s="39" t="e">
        <f>('CMGC Cost Estimate'!$J164-'CMGC Cost Estimate'!$M164)/'CMGC Cost Estimate'!$M164</f>
        <v>#VALUE!</v>
      </c>
      <c r="T164" s="37" t="e">
        <f>'CMGC Cost Estimate'!$J164-'CMGC Cost Estimate'!$G164</f>
        <v>#VALUE!</v>
      </c>
      <c r="U164" s="29" t="e">
        <f>RANK('CMGC Cost Estimate'!$J164,'CMGC Cost Estimate'!$J$3:$J$499)</f>
        <v>#VALUE!</v>
      </c>
      <c r="V164" s="40" t="e">
        <f>LARGE('CMGC Cost Estimate'!$J$3:$J$499,COUNT(J$3:'CMGC Cost Estimate'!$J164))+IF(ISNUMBER(V163),V163,0)</f>
        <v>#VALUE!</v>
      </c>
      <c r="W164" s="29" t="e">
        <f>IF(V164/J$500&lt;0.8,COUNT(V$3:V164)+1,1)</f>
        <v>#VALUE!</v>
      </c>
      <c r="X164" s="41" t="e">
        <f>IF('CMGC Cost Estimate'!$U164&lt;=MAX('CMGC Cost Estimate'!$W$3:$W$499),"YES","NO")</f>
        <v>#VALUE!</v>
      </c>
      <c r="Y164" s="42" t="e">
        <f>IF(AND('CMGC Cost Estimate'!$X164="YES",OR('CMGC Cost Estimate'!$R164&gt;0.2,'CMGC Cost Estimate'!$R164&lt;-0.2)),"ANALYZE"," ")</f>
        <v>#VALUE!</v>
      </c>
      <c r="Z164" s="73" t="e">
        <f>IF(AND('CMGC Cost Estimate'!$X164="YES",OR('CMGC Cost Estimate'!$S164&gt;0.2,'CMGC Cost Estimate'!$S164&lt;-0.2)),"ANALYZE"," ")</f>
        <v>#VALUE!</v>
      </c>
      <c r="AA164" s="69" t="e">
        <f>RANK('CMGC Cost Estimate'!$G164,'CMGC Cost Estimate'!$G$3:$G$499)</f>
        <v>#VALUE!</v>
      </c>
      <c r="AB164" s="70" t="e">
        <f>LARGE('CMGC Cost Estimate'!$G$3:$G$499,COUNT(G$3:'CMGC Cost Estimate'!$G164))+IF(ISNUMBER(AB163),AB163,0)</f>
        <v>#VALUE!</v>
      </c>
      <c r="AC164" s="71" t="e">
        <f>IF(AB164/G$500&lt;0.8,COUNT(V$3:V164)+1,1)</f>
        <v>#VALUE!</v>
      </c>
      <c r="AD164" s="95" t="e">
        <f>IF('CMGC Cost Estimate'!$AA164&lt;=MAX('CMGC Cost Estimate'!$AC$3:$AC$499),"YES","NO")</f>
        <v>#VALUE!</v>
      </c>
      <c r="AE164" s="96" t="e">
        <f>IF(AND('Standard Cost Estimate'!$AD164="YES",ABS('Standard Cost Estimate'!$R164)&gt;0.2),"ANALYZE"," ")</f>
        <v>#VALUE!</v>
      </c>
      <c r="AF164" s="77"/>
    </row>
    <row r="165" spans="1:32" x14ac:dyDescent="0.35">
      <c r="A165" s="56" t="e">
        <f>Table1[[#This Row],[Item Line Number]]</f>
        <v>#VALUE!</v>
      </c>
      <c r="B165" s="56" t="e">
        <f>Table1[[#This Row],[Item Number]]</f>
        <v>#VALUE!</v>
      </c>
      <c r="C165" s="57" t="e">
        <f>Table1[[#This Row],[Item Description]]</f>
        <v>#VALUE!</v>
      </c>
      <c r="D165" s="56" t="e">
        <f>Table1[[#This Row],[Quantity]]</f>
        <v>#VALUE!</v>
      </c>
      <c r="E165" s="56" t="e">
        <f>Table1[[#This Row],[Units]]</f>
        <v>#VALUE!</v>
      </c>
      <c r="F165" s="58" t="e">
        <f>Table1[[#This Row],[Engineer''s Estimate (EE)]]</f>
        <v>#VALUE!</v>
      </c>
      <c r="G165" s="59" t="e">
        <f>'CMGC Cost Estimate'!$D165*'CMGC Cost Estimate'!$F165</f>
        <v>#VALUE!</v>
      </c>
      <c r="H165" s="60" t="e">
        <f>'CMGC Cost Estimate'!$G165/G$500</f>
        <v>#VALUE!</v>
      </c>
      <c r="I165" s="58" t="e">
        <f>Table1[[#This Row],[Low Bidder 
or CM/GC]]</f>
        <v>#VALUE!</v>
      </c>
      <c r="J165" s="59" t="e">
        <f>'CMGC Cost Estimate'!$I165*'CMGC Cost Estimate'!$D165</f>
        <v>#VALUE!</v>
      </c>
      <c r="K165" s="61" t="e">
        <f>'CMGC Cost Estimate'!$J165/J$500</f>
        <v>#VALUE!</v>
      </c>
      <c r="L165" s="58" t="e">
        <f>TRIMMEAN(Table1[[#This Row],[Low Bidder 
or CM/GC]:[Bidder 23]],2/COUNT(Table1[[#This Row],[Low Bidder 
or CM/GC]:[Bidder 23]]))</f>
        <v>#VALUE!</v>
      </c>
      <c r="M165" s="59" t="e">
        <f>IF('CMGC Cost Estimate'!$D165=0,0,'CMGC Cost Estimate'!$D165*'CMGC Cost Estimate'!$L165)</f>
        <v>#VALUE!</v>
      </c>
      <c r="N165" s="60" t="e">
        <f>'CMGC Cost Estimate'!$M165/M$500</f>
        <v>#VALUE!</v>
      </c>
      <c r="O165" s="80" t="e">
        <f>MIN(Table1[[#This Row],[Low Bidder 
or CM/GC]:[Bidder 23]])*D165</f>
        <v>#VALUE!</v>
      </c>
      <c r="P165" s="66" t="e">
        <f>Table24[[#This Row],[CM/GC
Amount]]</f>
        <v>#VALUE!</v>
      </c>
      <c r="Q165" s="81" t="e">
        <f>MAX(Table1[[#This Row],[Low Bidder 
or CM/GC]:[Bidder 23]])*D165</f>
        <v>#VALUE!</v>
      </c>
      <c r="R165" s="38" t="e">
        <f>('CMGC Cost Estimate'!$J165-'CMGC Cost Estimate'!$G165)/'CMGC Cost Estimate'!$G165</f>
        <v>#VALUE!</v>
      </c>
      <c r="S165" s="39" t="e">
        <f>('CMGC Cost Estimate'!$J165-'CMGC Cost Estimate'!$M165)/'CMGC Cost Estimate'!$M165</f>
        <v>#VALUE!</v>
      </c>
      <c r="T165" s="37" t="e">
        <f>'CMGC Cost Estimate'!$J165-'CMGC Cost Estimate'!$G165</f>
        <v>#VALUE!</v>
      </c>
      <c r="U165" s="29" t="e">
        <f>RANK('CMGC Cost Estimate'!$J165,'CMGC Cost Estimate'!$J$3:$J$499)</f>
        <v>#VALUE!</v>
      </c>
      <c r="V165" s="40" t="e">
        <f>LARGE('CMGC Cost Estimate'!$J$3:$J$499,COUNT(J$3:'CMGC Cost Estimate'!$J165))+IF(ISNUMBER(V164),V164,0)</f>
        <v>#VALUE!</v>
      </c>
      <c r="W165" s="29" t="e">
        <f>IF(V165/J$500&lt;0.8,COUNT(V$3:V165)+1,1)</f>
        <v>#VALUE!</v>
      </c>
      <c r="X165" s="41" t="e">
        <f>IF('CMGC Cost Estimate'!$U165&lt;=MAX('CMGC Cost Estimate'!$W$3:$W$499),"YES","NO")</f>
        <v>#VALUE!</v>
      </c>
      <c r="Y165" s="42" t="e">
        <f>IF(AND('CMGC Cost Estimate'!$X165="YES",OR('CMGC Cost Estimate'!$R165&gt;0.2,'CMGC Cost Estimate'!$R165&lt;-0.2)),"ANALYZE"," ")</f>
        <v>#VALUE!</v>
      </c>
      <c r="Z165" s="73" t="e">
        <f>IF(AND('CMGC Cost Estimate'!$X165="YES",OR('CMGC Cost Estimate'!$S165&gt;0.2,'CMGC Cost Estimate'!$S165&lt;-0.2)),"ANALYZE"," ")</f>
        <v>#VALUE!</v>
      </c>
      <c r="AA165" s="69" t="e">
        <f>RANK('CMGC Cost Estimate'!$G165,'CMGC Cost Estimate'!$G$3:$G$499)</f>
        <v>#VALUE!</v>
      </c>
      <c r="AB165" s="70" t="e">
        <f>LARGE('CMGC Cost Estimate'!$G$3:$G$499,COUNT(G$3:'CMGC Cost Estimate'!$G165))+IF(ISNUMBER(AB164),AB164,0)</f>
        <v>#VALUE!</v>
      </c>
      <c r="AC165" s="71" t="e">
        <f>IF(AB165/G$500&lt;0.8,COUNT(V$3:V165)+1,1)</f>
        <v>#VALUE!</v>
      </c>
      <c r="AD165" s="95" t="e">
        <f>IF('CMGC Cost Estimate'!$AA165&lt;=MAX('CMGC Cost Estimate'!$AC$3:$AC$499),"YES","NO")</f>
        <v>#VALUE!</v>
      </c>
      <c r="AE165" s="96" t="e">
        <f>IF(AND('Standard Cost Estimate'!$AD165="YES",ABS('Standard Cost Estimate'!$R165)&gt;0.2),"ANALYZE"," ")</f>
        <v>#VALUE!</v>
      </c>
      <c r="AF165" s="77"/>
    </row>
    <row r="166" spans="1:32" x14ac:dyDescent="0.35">
      <c r="A166" s="56" t="e">
        <f>Table1[[#This Row],[Item Line Number]]</f>
        <v>#VALUE!</v>
      </c>
      <c r="B166" s="56" t="e">
        <f>Table1[[#This Row],[Item Number]]</f>
        <v>#VALUE!</v>
      </c>
      <c r="C166" s="57" t="e">
        <f>Table1[[#This Row],[Item Description]]</f>
        <v>#VALUE!</v>
      </c>
      <c r="D166" s="56" t="e">
        <f>Table1[[#This Row],[Quantity]]</f>
        <v>#VALUE!</v>
      </c>
      <c r="E166" s="56" t="e">
        <f>Table1[[#This Row],[Units]]</f>
        <v>#VALUE!</v>
      </c>
      <c r="F166" s="58" t="e">
        <f>Table1[[#This Row],[Engineer''s Estimate (EE)]]</f>
        <v>#VALUE!</v>
      </c>
      <c r="G166" s="59" t="e">
        <f>'CMGC Cost Estimate'!$D166*'CMGC Cost Estimate'!$F166</f>
        <v>#VALUE!</v>
      </c>
      <c r="H166" s="60" t="e">
        <f>'CMGC Cost Estimate'!$G166/G$500</f>
        <v>#VALUE!</v>
      </c>
      <c r="I166" s="58" t="e">
        <f>Table1[[#This Row],[Low Bidder 
or CM/GC]]</f>
        <v>#VALUE!</v>
      </c>
      <c r="J166" s="59" t="e">
        <f>'CMGC Cost Estimate'!$I166*'CMGC Cost Estimate'!$D166</f>
        <v>#VALUE!</v>
      </c>
      <c r="K166" s="61" t="e">
        <f>'CMGC Cost Estimate'!$J166/J$500</f>
        <v>#VALUE!</v>
      </c>
      <c r="L166" s="58" t="e">
        <f>TRIMMEAN(Table1[[#This Row],[Low Bidder 
or CM/GC]:[Bidder 23]],2/COUNT(Table1[[#This Row],[Low Bidder 
or CM/GC]:[Bidder 23]]))</f>
        <v>#VALUE!</v>
      </c>
      <c r="M166" s="59" t="e">
        <f>IF('CMGC Cost Estimate'!$D166=0,0,'CMGC Cost Estimate'!$D166*'CMGC Cost Estimate'!$L166)</f>
        <v>#VALUE!</v>
      </c>
      <c r="N166" s="60" t="e">
        <f>'CMGC Cost Estimate'!$M166/M$500</f>
        <v>#VALUE!</v>
      </c>
      <c r="O166" s="80" t="e">
        <f>MIN(Table1[[#This Row],[Low Bidder 
or CM/GC]:[Bidder 23]])*D166</f>
        <v>#VALUE!</v>
      </c>
      <c r="P166" s="66" t="e">
        <f>Table24[[#This Row],[CM/GC
Amount]]</f>
        <v>#VALUE!</v>
      </c>
      <c r="Q166" s="81" t="e">
        <f>MAX(Table1[[#This Row],[Low Bidder 
or CM/GC]:[Bidder 23]])*D166</f>
        <v>#VALUE!</v>
      </c>
      <c r="R166" s="38" t="e">
        <f>('CMGC Cost Estimate'!$J166-'CMGC Cost Estimate'!$G166)/'CMGC Cost Estimate'!$G166</f>
        <v>#VALUE!</v>
      </c>
      <c r="S166" s="39" t="e">
        <f>('CMGC Cost Estimate'!$J166-'CMGC Cost Estimate'!$M166)/'CMGC Cost Estimate'!$M166</f>
        <v>#VALUE!</v>
      </c>
      <c r="T166" s="37" t="e">
        <f>'CMGC Cost Estimate'!$J166-'CMGC Cost Estimate'!$G166</f>
        <v>#VALUE!</v>
      </c>
      <c r="U166" s="29" t="e">
        <f>RANK('CMGC Cost Estimate'!$J166,'CMGC Cost Estimate'!$J$3:$J$499)</f>
        <v>#VALUE!</v>
      </c>
      <c r="V166" s="40" t="e">
        <f>LARGE('CMGC Cost Estimate'!$J$3:$J$499,COUNT(J$3:'CMGC Cost Estimate'!$J166))+IF(ISNUMBER(V165),V165,0)</f>
        <v>#VALUE!</v>
      </c>
      <c r="W166" s="29" t="e">
        <f>IF(V166/J$500&lt;0.8,COUNT(V$3:V166)+1,1)</f>
        <v>#VALUE!</v>
      </c>
      <c r="X166" s="41" t="e">
        <f>IF('CMGC Cost Estimate'!$U166&lt;=MAX('CMGC Cost Estimate'!$W$3:$W$499),"YES","NO")</f>
        <v>#VALUE!</v>
      </c>
      <c r="Y166" s="42" t="e">
        <f>IF(AND('CMGC Cost Estimate'!$X166="YES",OR('CMGC Cost Estimate'!$R166&gt;0.2,'CMGC Cost Estimate'!$R166&lt;-0.2)),"ANALYZE"," ")</f>
        <v>#VALUE!</v>
      </c>
      <c r="Z166" s="73" t="e">
        <f>IF(AND('CMGC Cost Estimate'!$X166="YES",OR('CMGC Cost Estimate'!$S166&gt;0.2,'CMGC Cost Estimate'!$S166&lt;-0.2)),"ANALYZE"," ")</f>
        <v>#VALUE!</v>
      </c>
      <c r="AA166" s="69" t="e">
        <f>RANK('CMGC Cost Estimate'!$G166,'CMGC Cost Estimate'!$G$3:$G$499)</f>
        <v>#VALUE!</v>
      </c>
      <c r="AB166" s="70" t="e">
        <f>LARGE('CMGC Cost Estimate'!$G$3:$G$499,COUNT(G$3:'CMGC Cost Estimate'!$G166))+IF(ISNUMBER(AB165),AB165,0)</f>
        <v>#VALUE!</v>
      </c>
      <c r="AC166" s="71" t="e">
        <f>IF(AB166/G$500&lt;0.8,COUNT(V$3:V166)+1,1)</f>
        <v>#VALUE!</v>
      </c>
      <c r="AD166" s="95" t="e">
        <f>IF('CMGC Cost Estimate'!$AA166&lt;=MAX('CMGC Cost Estimate'!$AC$3:$AC$499),"YES","NO")</f>
        <v>#VALUE!</v>
      </c>
      <c r="AE166" s="96" t="e">
        <f>IF(AND('Standard Cost Estimate'!$AD166="YES",ABS('Standard Cost Estimate'!$R166)&gt;0.2),"ANALYZE"," ")</f>
        <v>#VALUE!</v>
      </c>
      <c r="AF166" s="77"/>
    </row>
    <row r="167" spans="1:32" x14ac:dyDescent="0.35">
      <c r="A167" s="56" t="e">
        <f>Table1[[#This Row],[Item Line Number]]</f>
        <v>#VALUE!</v>
      </c>
      <c r="B167" s="56" t="e">
        <f>Table1[[#This Row],[Item Number]]</f>
        <v>#VALUE!</v>
      </c>
      <c r="C167" s="57" t="e">
        <f>Table1[[#This Row],[Item Description]]</f>
        <v>#VALUE!</v>
      </c>
      <c r="D167" s="56" t="e">
        <f>Table1[[#This Row],[Quantity]]</f>
        <v>#VALUE!</v>
      </c>
      <c r="E167" s="56" t="e">
        <f>Table1[[#This Row],[Units]]</f>
        <v>#VALUE!</v>
      </c>
      <c r="F167" s="58" t="e">
        <f>Table1[[#This Row],[Engineer''s Estimate (EE)]]</f>
        <v>#VALUE!</v>
      </c>
      <c r="G167" s="59" t="e">
        <f>'CMGC Cost Estimate'!$D167*'CMGC Cost Estimate'!$F167</f>
        <v>#VALUE!</v>
      </c>
      <c r="H167" s="60" t="e">
        <f>'CMGC Cost Estimate'!$G167/G$500</f>
        <v>#VALUE!</v>
      </c>
      <c r="I167" s="58" t="e">
        <f>Table1[[#This Row],[Low Bidder 
or CM/GC]]</f>
        <v>#VALUE!</v>
      </c>
      <c r="J167" s="59" t="e">
        <f>'CMGC Cost Estimate'!$I167*'CMGC Cost Estimate'!$D167</f>
        <v>#VALUE!</v>
      </c>
      <c r="K167" s="61" t="e">
        <f>'CMGC Cost Estimate'!$J167/J$500</f>
        <v>#VALUE!</v>
      </c>
      <c r="L167" s="58" t="e">
        <f>TRIMMEAN(Table1[[#This Row],[Low Bidder 
or CM/GC]:[Bidder 23]],2/COUNT(Table1[[#This Row],[Low Bidder 
or CM/GC]:[Bidder 23]]))</f>
        <v>#VALUE!</v>
      </c>
      <c r="M167" s="59" t="e">
        <f>IF('CMGC Cost Estimate'!$D167=0,0,'CMGC Cost Estimate'!$D167*'CMGC Cost Estimate'!$L167)</f>
        <v>#VALUE!</v>
      </c>
      <c r="N167" s="60" t="e">
        <f>'CMGC Cost Estimate'!$M167/M$500</f>
        <v>#VALUE!</v>
      </c>
      <c r="O167" s="80" t="e">
        <f>MIN(Table1[[#This Row],[Low Bidder 
or CM/GC]:[Bidder 23]])*D167</f>
        <v>#VALUE!</v>
      </c>
      <c r="P167" s="66" t="e">
        <f>Table24[[#This Row],[CM/GC
Amount]]</f>
        <v>#VALUE!</v>
      </c>
      <c r="Q167" s="81" t="e">
        <f>MAX(Table1[[#This Row],[Low Bidder 
or CM/GC]:[Bidder 23]])*D167</f>
        <v>#VALUE!</v>
      </c>
      <c r="R167" s="38" t="e">
        <f>('CMGC Cost Estimate'!$J167-'CMGC Cost Estimate'!$G167)/'CMGC Cost Estimate'!$G167</f>
        <v>#VALUE!</v>
      </c>
      <c r="S167" s="39" t="e">
        <f>('CMGC Cost Estimate'!$J167-'CMGC Cost Estimate'!$M167)/'CMGC Cost Estimate'!$M167</f>
        <v>#VALUE!</v>
      </c>
      <c r="T167" s="37" t="e">
        <f>'CMGC Cost Estimate'!$J167-'CMGC Cost Estimate'!$G167</f>
        <v>#VALUE!</v>
      </c>
      <c r="U167" s="29" t="e">
        <f>RANK('CMGC Cost Estimate'!$J167,'CMGC Cost Estimate'!$J$3:$J$499)</f>
        <v>#VALUE!</v>
      </c>
      <c r="V167" s="40" t="e">
        <f>LARGE('CMGC Cost Estimate'!$J$3:$J$499,COUNT(J$3:'CMGC Cost Estimate'!$J167))+IF(ISNUMBER(V166),V166,0)</f>
        <v>#VALUE!</v>
      </c>
      <c r="W167" s="29" t="e">
        <f>IF(V167/J$500&lt;0.8,COUNT(V$3:V167)+1,1)</f>
        <v>#VALUE!</v>
      </c>
      <c r="X167" s="41" t="e">
        <f>IF('CMGC Cost Estimate'!$U167&lt;=MAX('CMGC Cost Estimate'!$W$3:$W$499),"YES","NO")</f>
        <v>#VALUE!</v>
      </c>
      <c r="Y167" s="42" t="e">
        <f>IF(AND('CMGC Cost Estimate'!$X167="YES",OR('CMGC Cost Estimate'!$R167&gt;0.2,'CMGC Cost Estimate'!$R167&lt;-0.2)),"ANALYZE"," ")</f>
        <v>#VALUE!</v>
      </c>
      <c r="Z167" s="73" t="e">
        <f>IF(AND('CMGC Cost Estimate'!$X167="YES",OR('CMGC Cost Estimate'!$S167&gt;0.2,'CMGC Cost Estimate'!$S167&lt;-0.2)),"ANALYZE"," ")</f>
        <v>#VALUE!</v>
      </c>
      <c r="AA167" s="69" t="e">
        <f>RANK('CMGC Cost Estimate'!$G167,'CMGC Cost Estimate'!$G$3:$G$499)</f>
        <v>#VALUE!</v>
      </c>
      <c r="AB167" s="70" t="e">
        <f>LARGE('CMGC Cost Estimate'!$G$3:$G$499,COUNT(G$3:'CMGC Cost Estimate'!$G167))+IF(ISNUMBER(AB166),AB166,0)</f>
        <v>#VALUE!</v>
      </c>
      <c r="AC167" s="71" t="e">
        <f>IF(AB167/G$500&lt;0.8,COUNT(V$3:V167)+1,1)</f>
        <v>#VALUE!</v>
      </c>
      <c r="AD167" s="95" t="e">
        <f>IF('CMGC Cost Estimate'!$AA167&lt;=MAX('CMGC Cost Estimate'!$AC$3:$AC$499),"YES","NO")</f>
        <v>#VALUE!</v>
      </c>
      <c r="AE167" s="96" t="e">
        <f>IF(AND('Standard Cost Estimate'!$AD167="YES",ABS('Standard Cost Estimate'!$R167)&gt;0.2),"ANALYZE"," ")</f>
        <v>#VALUE!</v>
      </c>
      <c r="AF167" s="77"/>
    </row>
    <row r="168" spans="1:32" x14ac:dyDescent="0.35">
      <c r="A168" s="56" t="e">
        <f>Table1[[#This Row],[Item Line Number]]</f>
        <v>#VALUE!</v>
      </c>
      <c r="B168" s="56" t="e">
        <f>Table1[[#This Row],[Item Number]]</f>
        <v>#VALUE!</v>
      </c>
      <c r="C168" s="57" t="e">
        <f>Table1[[#This Row],[Item Description]]</f>
        <v>#VALUE!</v>
      </c>
      <c r="D168" s="56" t="e">
        <f>Table1[[#This Row],[Quantity]]</f>
        <v>#VALUE!</v>
      </c>
      <c r="E168" s="56" t="e">
        <f>Table1[[#This Row],[Units]]</f>
        <v>#VALUE!</v>
      </c>
      <c r="F168" s="58" t="e">
        <f>Table1[[#This Row],[Engineer''s Estimate (EE)]]</f>
        <v>#VALUE!</v>
      </c>
      <c r="G168" s="59" t="e">
        <f>'CMGC Cost Estimate'!$D168*'CMGC Cost Estimate'!$F168</f>
        <v>#VALUE!</v>
      </c>
      <c r="H168" s="60" t="e">
        <f>'CMGC Cost Estimate'!$G168/G$500</f>
        <v>#VALUE!</v>
      </c>
      <c r="I168" s="58" t="e">
        <f>Table1[[#This Row],[Low Bidder 
or CM/GC]]</f>
        <v>#VALUE!</v>
      </c>
      <c r="J168" s="59" t="e">
        <f>'CMGC Cost Estimate'!$I168*'CMGC Cost Estimate'!$D168</f>
        <v>#VALUE!</v>
      </c>
      <c r="K168" s="61" t="e">
        <f>'CMGC Cost Estimate'!$J168/J$500</f>
        <v>#VALUE!</v>
      </c>
      <c r="L168" s="58" t="e">
        <f>TRIMMEAN(Table1[[#This Row],[Low Bidder 
or CM/GC]:[Bidder 23]],2/COUNT(Table1[[#This Row],[Low Bidder 
or CM/GC]:[Bidder 23]]))</f>
        <v>#VALUE!</v>
      </c>
      <c r="M168" s="59" t="e">
        <f>IF('CMGC Cost Estimate'!$D168=0,0,'CMGC Cost Estimate'!$D168*'CMGC Cost Estimate'!$L168)</f>
        <v>#VALUE!</v>
      </c>
      <c r="N168" s="60" t="e">
        <f>'CMGC Cost Estimate'!$M168/M$500</f>
        <v>#VALUE!</v>
      </c>
      <c r="O168" s="80" t="e">
        <f>MIN(Table1[[#This Row],[Low Bidder 
or CM/GC]:[Bidder 23]])*D168</f>
        <v>#VALUE!</v>
      </c>
      <c r="P168" s="66" t="e">
        <f>Table24[[#This Row],[CM/GC
Amount]]</f>
        <v>#VALUE!</v>
      </c>
      <c r="Q168" s="81" t="e">
        <f>MAX(Table1[[#This Row],[Low Bidder 
or CM/GC]:[Bidder 23]])*D168</f>
        <v>#VALUE!</v>
      </c>
      <c r="R168" s="38" t="e">
        <f>('CMGC Cost Estimate'!$J168-'CMGC Cost Estimate'!$G168)/'CMGC Cost Estimate'!$G168</f>
        <v>#VALUE!</v>
      </c>
      <c r="S168" s="39" t="e">
        <f>('CMGC Cost Estimate'!$J168-'CMGC Cost Estimate'!$M168)/'CMGC Cost Estimate'!$M168</f>
        <v>#VALUE!</v>
      </c>
      <c r="T168" s="37" t="e">
        <f>'CMGC Cost Estimate'!$J168-'CMGC Cost Estimate'!$G168</f>
        <v>#VALUE!</v>
      </c>
      <c r="U168" s="29" t="e">
        <f>RANK('CMGC Cost Estimate'!$J168,'CMGC Cost Estimate'!$J$3:$J$499)</f>
        <v>#VALUE!</v>
      </c>
      <c r="V168" s="40" t="e">
        <f>LARGE('CMGC Cost Estimate'!$J$3:$J$499,COUNT(J$3:'CMGC Cost Estimate'!$J168))+IF(ISNUMBER(V167),V167,0)</f>
        <v>#VALUE!</v>
      </c>
      <c r="W168" s="29" t="e">
        <f>IF(V168/J$500&lt;0.8,COUNT(V$3:V168)+1,1)</f>
        <v>#VALUE!</v>
      </c>
      <c r="X168" s="41" t="e">
        <f>IF('CMGC Cost Estimate'!$U168&lt;=MAX('CMGC Cost Estimate'!$W$3:$W$499),"YES","NO")</f>
        <v>#VALUE!</v>
      </c>
      <c r="Y168" s="42" t="e">
        <f>IF(AND('CMGC Cost Estimate'!$X168="YES",OR('CMGC Cost Estimate'!$R168&gt;0.2,'CMGC Cost Estimate'!$R168&lt;-0.2)),"ANALYZE"," ")</f>
        <v>#VALUE!</v>
      </c>
      <c r="Z168" s="73" t="e">
        <f>IF(AND('CMGC Cost Estimate'!$X168="YES",OR('CMGC Cost Estimate'!$S168&gt;0.2,'CMGC Cost Estimate'!$S168&lt;-0.2)),"ANALYZE"," ")</f>
        <v>#VALUE!</v>
      </c>
      <c r="AA168" s="69" t="e">
        <f>RANK('CMGC Cost Estimate'!$G168,'CMGC Cost Estimate'!$G$3:$G$499)</f>
        <v>#VALUE!</v>
      </c>
      <c r="AB168" s="70" t="e">
        <f>LARGE('CMGC Cost Estimate'!$G$3:$G$499,COUNT(G$3:'CMGC Cost Estimate'!$G168))+IF(ISNUMBER(AB167),AB167,0)</f>
        <v>#VALUE!</v>
      </c>
      <c r="AC168" s="71" t="e">
        <f>IF(AB168/G$500&lt;0.8,COUNT(V$3:V168)+1,1)</f>
        <v>#VALUE!</v>
      </c>
      <c r="AD168" s="95" t="e">
        <f>IF('CMGC Cost Estimate'!$AA168&lt;=MAX('CMGC Cost Estimate'!$AC$3:$AC$499),"YES","NO")</f>
        <v>#VALUE!</v>
      </c>
      <c r="AE168" s="96" t="e">
        <f>IF(AND('Standard Cost Estimate'!$AD168="YES",ABS('Standard Cost Estimate'!$R168)&gt;0.2),"ANALYZE"," ")</f>
        <v>#VALUE!</v>
      </c>
      <c r="AF168" s="77"/>
    </row>
    <row r="169" spans="1:32" x14ac:dyDescent="0.35">
      <c r="A169" s="56" t="e">
        <f>Table1[[#This Row],[Item Line Number]]</f>
        <v>#VALUE!</v>
      </c>
      <c r="B169" s="56" t="e">
        <f>Table1[[#This Row],[Item Number]]</f>
        <v>#VALUE!</v>
      </c>
      <c r="C169" s="57" t="e">
        <f>Table1[[#This Row],[Item Description]]</f>
        <v>#VALUE!</v>
      </c>
      <c r="D169" s="56" t="e">
        <f>Table1[[#This Row],[Quantity]]</f>
        <v>#VALUE!</v>
      </c>
      <c r="E169" s="56" t="e">
        <f>Table1[[#This Row],[Units]]</f>
        <v>#VALUE!</v>
      </c>
      <c r="F169" s="58" t="e">
        <f>Table1[[#This Row],[Engineer''s Estimate (EE)]]</f>
        <v>#VALUE!</v>
      </c>
      <c r="G169" s="59" t="e">
        <f>'CMGC Cost Estimate'!$D169*'CMGC Cost Estimate'!$F169</f>
        <v>#VALUE!</v>
      </c>
      <c r="H169" s="60" t="e">
        <f>'CMGC Cost Estimate'!$G169/G$500</f>
        <v>#VALUE!</v>
      </c>
      <c r="I169" s="58" t="e">
        <f>Table1[[#This Row],[Low Bidder 
or CM/GC]]</f>
        <v>#VALUE!</v>
      </c>
      <c r="J169" s="59" t="e">
        <f>'CMGC Cost Estimate'!$I169*'CMGC Cost Estimate'!$D169</f>
        <v>#VALUE!</v>
      </c>
      <c r="K169" s="61" t="e">
        <f>'CMGC Cost Estimate'!$J169/J$500</f>
        <v>#VALUE!</v>
      </c>
      <c r="L169" s="58" t="e">
        <f>TRIMMEAN(Table1[[#This Row],[Low Bidder 
or CM/GC]:[Bidder 23]],2/COUNT(Table1[[#This Row],[Low Bidder 
or CM/GC]:[Bidder 23]]))</f>
        <v>#VALUE!</v>
      </c>
      <c r="M169" s="59" t="e">
        <f>IF('CMGC Cost Estimate'!$D169=0,0,'CMGC Cost Estimate'!$D169*'CMGC Cost Estimate'!$L169)</f>
        <v>#VALUE!</v>
      </c>
      <c r="N169" s="60" t="e">
        <f>'CMGC Cost Estimate'!$M169/M$500</f>
        <v>#VALUE!</v>
      </c>
      <c r="O169" s="80" t="e">
        <f>MIN(Table1[[#This Row],[Low Bidder 
or CM/GC]:[Bidder 23]])*D169</f>
        <v>#VALUE!</v>
      </c>
      <c r="P169" s="66" t="e">
        <f>Table24[[#This Row],[CM/GC
Amount]]</f>
        <v>#VALUE!</v>
      </c>
      <c r="Q169" s="81" t="e">
        <f>MAX(Table1[[#This Row],[Low Bidder 
or CM/GC]:[Bidder 23]])*D169</f>
        <v>#VALUE!</v>
      </c>
      <c r="R169" s="38" t="e">
        <f>('CMGC Cost Estimate'!$J169-'CMGC Cost Estimate'!$G169)/'CMGC Cost Estimate'!$G169</f>
        <v>#VALUE!</v>
      </c>
      <c r="S169" s="39" t="e">
        <f>('CMGC Cost Estimate'!$J169-'CMGC Cost Estimate'!$M169)/'CMGC Cost Estimate'!$M169</f>
        <v>#VALUE!</v>
      </c>
      <c r="T169" s="37" t="e">
        <f>'CMGC Cost Estimate'!$J169-'CMGC Cost Estimate'!$G169</f>
        <v>#VALUE!</v>
      </c>
      <c r="U169" s="29" t="e">
        <f>RANK('CMGC Cost Estimate'!$J169,'CMGC Cost Estimate'!$J$3:$J$499)</f>
        <v>#VALUE!</v>
      </c>
      <c r="V169" s="40" t="e">
        <f>LARGE('CMGC Cost Estimate'!$J$3:$J$499,COUNT(J$3:'CMGC Cost Estimate'!$J169))+IF(ISNUMBER(V168),V168,0)</f>
        <v>#VALUE!</v>
      </c>
      <c r="W169" s="29" t="e">
        <f>IF(V169/J$500&lt;0.8,COUNT(V$3:V169)+1,1)</f>
        <v>#VALUE!</v>
      </c>
      <c r="X169" s="41" t="e">
        <f>IF('CMGC Cost Estimate'!$U169&lt;=MAX('CMGC Cost Estimate'!$W$3:$W$499),"YES","NO")</f>
        <v>#VALUE!</v>
      </c>
      <c r="Y169" s="42" t="e">
        <f>IF(AND('CMGC Cost Estimate'!$X169="YES",OR('CMGC Cost Estimate'!$R169&gt;0.2,'CMGC Cost Estimate'!$R169&lt;-0.2)),"ANALYZE"," ")</f>
        <v>#VALUE!</v>
      </c>
      <c r="Z169" s="73" t="e">
        <f>IF(AND('CMGC Cost Estimate'!$X169="YES",OR('CMGC Cost Estimate'!$S169&gt;0.2,'CMGC Cost Estimate'!$S169&lt;-0.2)),"ANALYZE"," ")</f>
        <v>#VALUE!</v>
      </c>
      <c r="AA169" s="69" t="e">
        <f>RANK('CMGC Cost Estimate'!$G169,'CMGC Cost Estimate'!$G$3:$G$499)</f>
        <v>#VALUE!</v>
      </c>
      <c r="AB169" s="70" t="e">
        <f>LARGE('CMGC Cost Estimate'!$G$3:$G$499,COUNT(G$3:'CMGC Cost Estimate'!$G169))+IF(ISNUMBER(AB168),AB168,0)</f>
        <v>#VALUE!</v>
      </c>
      <c r="AC169" s="71" t="e">
        <f>IF(AB169/G$500&lt;0.8,COUNT(V$3:V169)+1,1)</f>
        <v>#VALUE!</v>
      </c>
      <c r="AD169" s="95" t="e">
        <f>IF('CMGC Cost Estimate'!$AA169&lt;=MAX('CMGC Cost Estimate'!$AC$3:$AC$499),"YES","NO")</f>
        <v>#VALUE!</v>
      </c>
      <c r="AE169" s="96" t="e">
        <f>IF(AND('Standard Cost Estimate'!$AD169="YES",ABS('Standard Cost Estimate'!$R169)&gt;0.2),"ANALYZE"," ")</f>
        <v>#VALUE!</v>
      </c>
      <c r="AF169" s="77"/>
    </row>
    <row r="170" spans="1:32" x14ac:dyDescent="0.35">
      <c r="A170" s="56" t="e">
        <f>Table1[[#This Row],[Item Line Number]]</f>
        <v>#VALUE!</v>
      </c>
      <c r="B170" s="56" t="e">
        <f>Table1[[#This Row],[Item Number]]</f>
        <v>#VALUE!</v>
      </c>
      <c r="C170" s="57" t="e">
        <f>Table1[[#This Row],[Item Description]]</f>
        <v>#VALUE!</v>
      </c>
      <c r="D170" s="56" t="e">
        <f>Table1[[#This Row],[Quantity]]</f>
        <v>#VALUE!</v>
      </c>
      <c r="E170" s="56" t="e">
        <f>Table1[[#This Row],[Units]]</f>
        <v>#VALUE!</v>
      </c>
      <c r="F170" s="58" t="e">
        <f>Table1[[#This Row],[Engineer''s Estimate (EE)]]</f>
        <v>#VALUE!</v>
      </c>
      <c r="G170" s="59" t="e">
        <f>'CMGC Cost Estimate'!$D170*'CMGC Cost Estimate'!$F170</f>
        <v>#VALUE!</v>
      </c>
      <c r="H170" s="60" t="e">
        <f>'CMGC Cost Estimate'!$G170/G$500</f>
        <v>#VALUE!</v>
      </c>
      <c r="I170" s="58" t="e">
        <f>Table1[[#This Row],[Low Bidder 
or CM/GC]]</f>
        <v>#VALUE!</v>
      </c>
      <c r="J170" s="59" t="e">
        <f>'CMGC Cost Estimate'!$I170*'CMGC Cost Estimate'!$D170</f>
        <v>#VALUE!</v>
      </c>
      <c r="K170" s="61" t="e">
        <f>'CMGC Cost Estimate'!$J170/J$500</f>
        <v>#VALUE!</v>
      </c>
      <c r="L170" s="58" t="e">
        <f>TRIMMEAN(Table1[[#This Row],[Low Bidder 
or CM/GC]:[Bidder 23]],2/COUNT(Table1[[#This Row],[Low Bidder 
or CM/GC]:[Bidder 23]]))</f>
        <v>#VALUE!</v>
      </c>
      <c r="M170" s="59" t="e">
        <f>IF('CMGC Cost Estimate'!$D170=0,0,'CMGC Cost Estimate'!$D170*'CMGC Cost Estimate'!$L170)</f>
        <v>#VALUE!</v>
      </c>
      <c r="N170" s="60" t="e">
        <f>'CMGC Cost Estimate'!$M170/M$500</f>
        <v>#VALUE!</v>
      </c>
      <c r="O170" s="80" t="e">
        <f>MIN(Table1[[#This Row],[Low Bidder 
or CM/GC]:[Bidder 23]])*D170</f>
        <v>#VALUE!</v>
      </c>
      <c r="P170" s="66" t="e">
        <f>Table24[[#This Row],[CM/GC
Amount]]</f>
        <v>#VALUE!</v>
      </c>
      <c r="Q170" s="81" t="e">
        <f>MAX(Table1[[#This Row],[Low Bidder 
or CM/GC]:[Bidder 23]])*D170</f>
        <v>#VALUE!</v>
      </c>
      <c r="R170" s="38" t="e">
        <f>('CMGC Cost Estimate'!$J170-'CMGC Cost Estimate'!$G170)/'CMGC Cost Estimate'!$G170</f>
        <v>#VALUE!</v>
      </c>
      <c r="S170" s="39" t="e">
        <f>('CMGC Cost Estimate'!$J170-'CMGC Cost Estimate'!$M170)/'CMGC Cost Estimate'!$M170</f>
        <v>#VALUE!</v>
      </c>
      <c r="T170" s="37" t="e">
        <f>'CMGC Cost Estimate'!$J170-'CMGC Cost Estimate'!$G170</f>
        <v>#VALUE!</v>
      </c>
      <c r="U170" s="29" t="e">
        <f>RANK('CMGC Cost Estimate'!$J170,'CMGC Cost Estimate'!$J$3:$J$499)</f>
        <v>#VALUE!</v>
      </c>
      <c r="V170" s="40" t="e">
        <f>LARGE('CMGC Cost Estimate'!$J$3:$J$499,COUNT(J$3:'CMGC Cost Estimate'!$J170))+IF(ISNUMBER(V169),V169,0)</f>
        <v>#VALUE!</v>
      </c>
      <c r="W170" s="29" t="e">
        <f>IF(V170/J$500&lt;0.8,COUNT(V$3:V170)+1,1)</f>
        <v>#VALUE!</v>
      </c>
      <c r="X170" s="41" t="e">
        <f>IF('CMGC Cost Estimate'!$U170&lt;=MAX('CMGC Cost Estimate'!$W$3:$W$499),"YES","NO")</f>
        <v>#VALUE!</v>
      </c>
      <c r="Y170" s="42" t="e">
        <f>IF(AND('CMGC Cost Estimate'!$X170="YES",OR('CMGC Cost Estimate'!$R170&gt;0.2,'CMGC Cost Estimate'!$R170&lt;-0.2)),"ANALYZE"," ")</f>
        <v>#VALUE!</v>
      </c>
      <c r="Z170" s="73" t="e">
        <f>IF(AND('CMGC Cost Estimate'!$X170="YES",OR('CMGC Cost Estimate'!$S170&gt;0.2,'CMGC Cost Estimate'!$S170&lt;-0.2)),"ANALYZE"," ")</f>
        <v>#VALUE!</v>
      </c>
      <c r="AA170" s="69" t="e">
        <f>RANK('CMGC Cost Estimate'!$G170,'CMGC Cost Estimate'!$G$3:$G$499)</f>
        <v>#VALUE!</v>
      </c>
      <c r="AB170" s="70" t="e">
        <f>LARGE('CMGC Cost Estimate'!$G$3:$G$499,COUNT(G$3:'CMGC Cost Estimate'!$G170))+IF(ISNUMBER(AB169),AB169,0)</f>
        <v>#VALUE!</v>
      </c>
      <c r="AC170" s="71" t="e">
        <f>IF(AB170/G$500&lt;0.8,COUNT(V$3:V170)+1,1)</f>
        <v>#VALUE!</v>
      </c>
      <c r="AD170" s="95" t="e">
        <f>IF('CMGC Cost Estimate'!$AA170&lt;=MAX('CMGC Cost Estimate'!$AC$3:$AC$499),"YES","NO")</f>
        <v>#VALUE!</v>
      </c>
      <c r="AE170" s="96" t="e">
        <f>IF(AND('Standard Cost Estimate'!$AD170="YES",ABS('Standard Cost Estimate'!$R170)&gt;0.2),"ANALYZE"," ")</f>
        <v>#VALUE!</v>
      </c>
      <c r="AF170" s="77"/>
    </row>
    <row r="171" spans="1:32" x14ac:dyDescent="0.35">
      <c r="A171" s="56" t="e">
        <f>Table1[[#This Row],[Item Line Number]]</f>
        <v>#VALUE!</v>
      </c>
      <c r="B171" s="56" t="e">
        <f>Table1[[#This Row],[Item Number]]</f>
        <v>#VALUE!</v>
      </c>
      <c r="C171" s="57" t="e">
        <f>Table1[[#This Row],[Item Description]]</f>
        <v>#VALUE!</v>
      </c>
      <c r="D171" s="56" t="e">
        <f>Table1[[#This Row],[Quantity]]</f>
        <v>#VALUE!</v>
      </c>
      <c r="E171" s="56" t="e">
        <f>Table1[[#This Row],[Units]]</f>
        <v>#VALUE!</v>
      </c>
      <c r="F171" s="58" t="e">
        <f>Table1[[#This Row],[Engineer''s Estimate (EE)]]</f>
        <v>#VALUE!</v>
      </c>
      <c r="G171" s="59" t="e">
        <f>'CMGC Cost Estimate'!$D171*'CMGC Cost Estimate'!$F171</f>
        <v>#VALUE!</v>
      </c>
      <c r="H171" s="60" t="e">
        <f>'CMGC Cost Estimate'!$G171/G$500</f>
        <v>#VALUE!</v>
      </c>
      <c r="I171" s="58" t="e">
        <f>Table1[[#This Row],[Low Bidder 
or CM/GC]]</f>
        <v>#VALUE!</v>
      </c>
      <c r="J171" s="59" t="e">
        <f>'CMGC Cost Estimate'!$I171*'CMGC Cost Estimate'!$D171</f>
        <v>#VALUE!</v>
      </c>
      <c r="K171" s="61" t="e">
        <f>'CMGC Cost Estimate'!$J171/J$500</f>
        <v>#VALUE!</v>
      </c>
      <c r="L171" s="58" t="e">
        <f>TRIMMEAN(Table1[[#This Row],[Low Bidder 
or CM/GC]:[Bidder 23]],2/COUNT(Table1[[#This Row],[Low Bidder 
or CM/GC]:[Bidder 23]]))</f>
        <v>#VALUE!</v>
      </c>
      <c r="M171" s="59" t="e">
        <f>IF('CMGC Cost Estimate'!$D171=0,0,'CMGC Cost Estimate'!$D171*'CMGC Cost Estimate'!$L171)</f>
        <v>#VALUE!</v>
      </c>
      <c r="N171" s="60" t="e">
        <f>'CMGC Cost Estimate'!$M171/M$500</f>
        <v>#VALUE!</v>
      </c>
      <c r="O171" s="80" t="e">
        <f>MIN(Table1[[#This Row],[Low Bidder 
or CM/GC]:[Bidder 23]])*D171</f>
        <v>#VALUE!</v>
      </c>
      <c r="P171" s="66" t="e">
        <f>Table24[[#This Row],[CM/GC
Amount]]</f>
        <v>#VALUE!</v>
      </c>
      <c r="Q171" s="81" t="e">
        <f>MAX(Table1[[#This Row],[Low Bidder 
or CM/GC]:[Bidder 23]])*D171</f>
        <v>#VALUE!</v>
      </c>
      <c r="R171" s="38" t="e">
        <f>('CMGC Cost Estimate'!$J171-'CMGC Cost Estimate'!$G171)/'CMGC Cost Estimate'!$G171</f>
        <v>#VALUE!</v>
      </c>
      <c r="S171" s="39" t="e">
        <f>('CMGC Cost Estimate'!$J171-'CMGC Cost Estimate'!$M171)/'CMGC Cost Estimate'!$M171</f>
        <v>#VALUE!</v>
      </c>
      <c r="T171" s="37" t="e">
        <f>'CMGC Cost Estimate'!$J171-'CMGC Cost Estimate'!$G171</f>
        <v>#VALUE!</v>
      </c>
      <c r="U171" s="29" t="e">
        <f>RANK('CMGC Cost Estimate'!$J171,'CMGC Cost Estimate'!$J$3:$J$499)</f>
        <v>#VALUE!</v>
      </c>
      <c r="V171" s="40" t="e">
        <f>LARGE('CMGC Cost Estimate'!$J$3:$J$499,COUNT(J$3:'CMGC Cost Estimate'!$J171))+IF(ISNUMBER(V170),V170,0)</f>
        <v>#VALUE!</v>
      </c>
      <c r="W171" s="29" t="e">
        <f>IF(V171/J$500&lt;0.8,COUNT(V$3:V171)+1,1)</f>
        <v>#VALUE!</v>
      </c>
      <c r="X171" s="41" t="e">
        <f>IF('CMGC Cost Estimate'!$U171&lt;=MAX('CMGC Cost Estimate'!$W$3:$W$499),"YES","NO")</f>
        <v>#VALUE!</v>
      </c>
      <c r="Y171" s="42" t="e">
        <f>IF(AND('CMGC Cost Estimate'!$X171="YES",OR('CMGC Cost Estimate'!$R171&gt;0.2,'CMGC Cost Estimate'!$R171&lt;-0.2)),"ANALYZE"," ")</f>
        <v>#VALUE!</v>
      </c>
      <c r="Z171" s="73" t="e">
        <f>IF(AND('CMGC Cost Estimate'!$X171="YES",OR('CMGC Cost Estimate'!$S171&gt;0.2,'CMGC Cost Estimate'!$S171&lt;-0.2)),"ANALYZE"," ")</f>
        <v>#VALUE!</v>
      </c>
      <c r="AA171" s="69" t="e">
        <f>RANK('CMGC Cost Estimate'!$G171,'CMGC Cost Estimate'!$G$3:$G$499)</f>
        <v>#VALUE!</v>
      </c>
      <c r="AB171" s="70" t="e">
        <f>LARGE('CMGC Cost Estimate'!$G$3:$G$499,COUNT(G$3:'CMGC Cost Estimate'!$G171))+IF(ISNUMBER(AB170),AB170,0)</f>
        <v>#VALUE!</v>
      </c>
      <c r="AC171" s="71" t="e">
        <f>IF(AB171/G$500&lt;0.8,COUNT(V$3:V171)+1,1)</f>
        <v>#VALUE!</v>
      </c>
      <c r="AD171" s="95" t="e">
        <f>IF('CMGC Cost Estimate'!$AA171&lt;=MAX('CMGC Cost Estimate'!$AC$3:$AC$499),"YES","NO")</f>
        <v>#VALUE!</v>
      </c>
      <c r="AE171" s="96" t="e">
        <f>IF(AND('Standard Cost Estimate'!$AD171="YES",ABS('Standard Cost Estimate'!$R171)&gt;0.2),"ANALYZE"," ")</f>
        <v>#VALUE!</v>
      </c>
      <c r="AF171" s="77"/>
    </row>
    <row r="172" spans="1:32" x14ac:dyDescent="0.35">
      <c r="A172" s="56" t="e">
        <f>Table1[[#This Row],[Item Line Number]]</f>
        <v>#VALUE!</v>
      </c>
      <c r="B172" s="56" t="e">
        <f>Table1[[#This Row],[Item Number]]</f>
        <v>#VALUE!</v>
      </c>
      <c r="C172" s="57" t="e">
        <f>Table1[[#This Row],[Item Description]]</f>
        <v>#VALUE!</v>
      </c>
      <c r="D172" s="56" t="e">
        <f>Table1[[#This Row],[Quantity]]</f>
        <v>#VALUE!</v>
      </c>
      <c r="E172" s="56" t="e">
        <f>Table1[[#This Row],[Units]]</f>
        <v>#VALUE!</v>
      </c>
      <c r="F172" s="58" t="e">
        <f>Table1[[#This Row],[Engineer''s Estimate (EE)]]</f>
        <v>#VALUE!</v>
      </c>
      <c r="G172" s="59" t="e">
        <f>'CMGC Cost Estimate'!$D172*'CMGC Cost Estimate'!$F172</f>
        <v>#VALUE!</v>
      </c>
      <c r="H172" s="60" t="e">
        <f>'CMGC Cost Estimate'!$G172/G$500</f>
        <v>#VALUE!</v>
      </c>
      <c r="I172" s="58" t="e">
        <f>Table1[[#This Row],[Low Bidder 
or CM/GC]]</f>
        <v>#VALUE!</v>
      </c>
      <c r="J172" s="59" t="e">
        <f>'CMGC Cost Estimate'!$I172*'CMGC Cost Estimate'!$D172</f>
        <v>#VALUE!</v>
      </c>
      <c r="K172" s="61" t="e">
        <f>'CMGC Cost Estimate'!$J172/J$500</f>
        <v>#VALUE!</v>
      </c>
      <c r="L172" s="58" t="e">
        <f>TRIMMEAN(Table1[[#This Row],[Low Bidder 
or CM/GC]:[Bidder 23]],2/COUNT(Table1[[#This Row],[Low Bidder 
or CM/GC]:[Bidder 23]]))</f>
        <v>#VALUE!</v>
      </c>
      <c r="M172" s="59" t="e">
        <f>IF('CMGC Cost Estimate'!$D172=0,0,'CMGC Cost Estimate'!$D172*'CMGC Cost Estimate'!$L172)</f>
        <v>#VALUE!</v>
      </c>
      <c r="N172" s="60" t="e">
        <f>'CMGC Cost Estimate'!$M172/M$500</f>
        <v>#VALUE!</v>
      </c>
      <c r="O172" s="80" t="e">
        <f>MIN(Table1[[#This Row],[Low Bidder 
or CM/GC]:[Bidder 23]])*D172</f>
        <v>#VALUE!</v>
      </c>
      <c r="P172" s="66" t="e">
        <f>Table24[[#This Row],[CM/GC
Amount]]</f>
        <v>#VALUE!</v>
      </c>
      <c r="Q172" s="81" t="e">
        <f>MAX(Table1[[#This Row],[Low Bidder 
or CM/GC]:[Bidder 23]])*D172</f>
        <v>#VALUE!</v>
      </c>
      <c r="R172" s="38" t="e">
        <f>('CMGC Cost Estimate'!$J172-'CMGC Cost Estimate'!$G172)/'CMGC Cost Estimate'!$G172</f>
        <v>#VALUE!</v>
      </c>
      <c r="S172" s="39" t="e">
        <f>('CMGC Cost Estimate'!$J172-'CMGC Cost Estimate'!$M172)/'CMGC Cost Estimate'!$M172</f>
        <v>#VALUE!</v>
      </c>
      <c r="T172" s="37" t="e">
        <f>'CMGC Cost Estimate'!$J172-'CMGC Cost Estimate'!$G172</f>
        <v>#VALUE!</v>
      </c>
      <c r="U172" s="29" t="e">
        <f>RANK('CMGC Cost Estimate'!$J172,'CMGC Cost Estimate'!$J$3:$J$499)</f>
        <v>#VALUE!</v>
      </c>
      <c r="V172" s="40" t="e">
        <f>LARGE('CMGC Cost Estimate'!$J$3:$J$499,COUNT(J$3:'CMGC Cost Estimate'!$J172))+IF(ISNUMBER(V171),V171,0)</f>
        <v>#VALUE!</v>
      </c>
      <c r="W172" s="29" t="e">
        <f>IF(V172/J$500&lt;0.8,COUNT(V$3:V172)+1,1)</f>
        <v>#VALUE!</v>
      </c>
      <c r="X172" s="41" t="e">
        <f>IF('CMGC Cost Estimate'!$U172&lt;=MAX('CMGC Cost Estimate'!$W$3:$W$499),"YES","NO")</f>
        <v>#VALUE!</v>
      </c>
      <c r="Y172" s="42" t="e">
        <f>IF(AND('CMGC Cost Estimate'!$X172="YES",OR('CMGC Cost Estimate'!$R172&gt;0.2,'CMGC Cost Estimate'!$R172&lt;-0.2)),"ANALYZE"," ")</f>
        <v>#VALUE!</v>
      </c>
      <c r="Z172" s="73" t="e">
        <f>IF(AND('CMGC Cost Estimate'!$X172="YES",OR('CMGC Cost Estimate'!$S172&gt;0.2,'CMGC Cost Estimate'!$S172&lt;-0.2)),"ANALYZE"," ")</f>
        <v>#VALUE!</v>
      </c>
      <c r="AA172" s="69" t="e">
        <f>RANK('CMGC Cost Estimate'!$G172,'CMGC Cost Estimate'!$G$3:$G$499)</f>
        <v>#VALUE!</v>
      </c>
      <c r="AB172" s="70" t="e">
        <f>LARGE('CMGC Cost Estimate'!$G$3:$G$499,COUNT(G$3:'CMGC Cost Estimate'!$G172))+IF(ISNUMBER(AB171),AB171,0)</f>
        <v>#VALUE!</v>
      </c>
      <c r="AC172" s="71" t="e">
        <f>IF(AB172/G$500&lt;0.8,COUNT(V$3:V172)+1,1)</f>
        <v>#VALUE!</v>
      </c>
      <c r="AD172" s="95" t="e">
        <f>IF('CMGC Cost Estimate'!$AA172&lt;=MAX('CMGC Cost Estimate'!$AC$3:$AC$499),"YES","NO")</f>
        <v>#VALUE!</v>
      </c>
      <c r="AE172" s="96" t="e">
        <f>IF(AND('Standard Cost Estimate'!$AD172="YES",ABS('Standard Cost Estimate'!$R172)&gt;0.2),"ANALYZE"," ")</f>
        <v>#VALUE!</v>
      </c>
      <c r="AF172" s="77"/>
    </row>
    <row r="173" spans="1:32" x14ac:dyDescent="0.35">
      <c r="A173" s="56" t="e">
        <f>Table1[[#This Row],[Item Line Number]]</f>
        <v>#VALUE!</v>
      </c>
      <c r="B173" s="56" t="e">
        <f>Table1[[#This Row],[Item Number]]</f>
        <v>#VALUE!</v>
      </c>
      <c r="C173" s="57" t="e">
        <f>Table1[[#This Row],[Item Description]]</f>
        <v>#VALUE!</v>
      </c>
      <c r="D173" s="56" t="e">
        <f>Table1[[#This Row],[Quantity]]</f>
        <v>#VALUE!</v>
      </c>
      <c r="E173" s="56" t="e">
        <f>Table1[[#This Row],[Units]]</f>
        <v>#VALUE!</v>
      </c>
      <c r="F173" s="58" t="e">
        <f>Table1[[#This Row],[Engineer''s Estimate (EE)]]</f>
        <v>#VALUE!</v>
      </c>
      <c r="G173" s="59" t="e">
        <f>'CMGC Cost Estimate'!$D173*'CMGC Cost Estimate'!$F173</f>
        <v>#VALUE!</v>
      </c>
      <c r="H173" s="60" t="e">
        <f>'CMGC Cost Estimate'!$G173/G$500</f>
        <v>#VALUE!</v>
      </c>
      <c r="I173" s="58" t="e">
        <f>Table1[[#This Row],[Low Bidder 
or CM/GC]]</f>
        <v>#VALUE!</v>
      </c>
      <c r="J173" s="59" t="e">
        <f>'CMGC Cost Estimate'!$I173*'CMGC Cost Estimate'!$D173</f>
        <v>#VALUE!</v>
      </c>
      <c r="K173" s="61" t="e">
        <f>'CMGC Cost Estimate'!$J173/J$500</f>
        <v>#VALUE!</v>
      </c>
      <c r="L173" s="58" t="e">
        <f>TRIMMEAN(Table1[[#This Row],[Low Bidder 
or CM/GC]:[Bidder 23]],2/COUNT(Table1[[#This Row],[Low Bidder 
or CM/GC]:[Bidder 23]]))</f>
        <v>#VALUE!</v>
      </c>
      <c r="M173" s="59" t="e">
        <f>IF('CMGC Cost Estimate'!$D173=0,0,'CMGC Cost Estimate'!$D173*'CMGC Cost Estimate'!$L173)</f>
        <v>#VALUE!</v>
      </c>
      <c r="N173" s="60" t="e">
        <f>'CMGC Cost Estimate'!$M173/M$500</f>
        <v>#VALUE!</v>
      </c>
      <c r="O173" s="80" t="e">
        <f>MIN(Table1[[#This Row],[Low Bidder 
or CM/GC]:[Bidder 23]])*D173</f>
        <v>#VALUE!</v>
      </c>
      <c r="P173" s="66" t="e">
        <f>Table24[[#This Row],[CM/GC
Amount]]</f>
        <v>#VALUE!</v>
      </c>
      <c r="Q173" s="81" t="e">
        <f>MAX(Table1[[#This Row],[Low Bidder 
or CM/GC]:[Bidder 23]])*D173</f>
        <v>#VALUE!</v>
      </c>
      <c r="R173" s="38" t="e">
        <f>('CMGC Cost Estimate'!$J173-'CMGC Cost Estimate'!$G173)/'CMGC Cost Estimate'!$G173</f>
        <v>#VALUE!</v>
      </c>
      <c r="S173" s="39" t="e">
        <f>('CMGC Cost Estimate'!$J173-'CMGC Cost Estimate'!$M173)/'CMGC Cost Estimate'!$M173</f>
        <v>#VALUE!</v>
      </c>
      <c r="T173" s="37" t="e">
        <f>'CMGC Cost Estimate'!$J173-'CMGC Cost Estimate'!$G173</f>
        <v>#VALUE!</v>
      </c>
      <c r="U173" s="29" t="e">
        <f>RANK('CMGC Cost Estimate'!$J173,'CMGC Cost Estimate'!$J$3:$J$499)</f>
        <v>#VALUE!</v>
      </c>
      <c r="V173" s="40" t="e">
        <f>LARGE('CMGC Cost Estimate'!$J$3:$J$499,COUNT(J$3:'CMGC Cost Estimate'!$J173))+IF(ISNUMBER(V172),V172,0)</f>
        <v>#VALUE!</v>
      </c>
      <c r="W173" s="29" t="e">
        <f>IF(V173/J$500&lt;0.8,COUNT(V$3:V173)+1,1)</f>
        <v>#VALUE!</v>
      </c>
      <c r="X173" s="41" t="e">
        <f>IF('CMGC Cost Estimate'!$U173&lt;=MAX('CMGC Cost Estimate'!$W$3:$W$499),"YES","NO")</f>
        <v>#VALUE!</v>
      </c>
      <c r="Y173" s="42" t="e">
        <f>IF(AND('CMGC Cost Estimate'!$X173="YES",OR('CMGC Cost Estimate'!$R173&gt;0.2,'CMGC Cost Estimate'!$R173&lt;-0.2)),"ANALYZE"," ")</f>
        <v>#VALUE!</v>
      </c>
      <c r="Z173" s="73" t="e">
        <f>IF(AND('CMGC Cost Estimate'!$X173="YES",OR('CMGC Cost Estimate'!$S173&gt;0.2,'CMGC Cost Estimate'!$S173&lt;-0.2)),"ANALYZE"," ")</f>
        <v>#VALUE!</v>
      </c>
      <c r="AA173" s="69" t="e">
        <f>RANK('CMGC Cost Estimate'!$G173,'CMGC Cost Estimate'!$G$3:$G$499)</f>
        <v>#VALUE!</v>
      </c>
      <c r="AB173" s="70" t="e">
        <f>LARGE('CMGC Cost Estimate'!$G$3:$G$499,COUNT(G$3:'CMGC Cost Estimate'!$G173))+IF(ISNUMBER(AB172),AB172,0)</f>
        <v>#VALUE!</v>
      </c>
      <c r="AC173" s="71" t="e">
        <f>IF(AB173/G$500&lt;0.8,COUNT(V$3:V173)+1,1)</f>
        <v>#VALUE!</v>
      </c>
      <c r="AD173" s="95" t="e">
        <f>IF('CMGC Cost Estimate'!$AA173&lt;=MAX('CMGC Cost Estimate'!$AC$3:$AC$499),"YES","NO")</f>
        <v>#VALUE!</v>
      </c>
      <c r="AE173" s="96" t="e">
        <f>IF(AND('Standard Cost Estimate'!$AD173="YES",ABS('Standard Cost Estimate'!$R173)&gt;0.2),"ANALYZE"," ")</f>
        <v>#VALUE!</v>
      </c>
      <c r="AF173" s="77"/>
    </row>
    <row r="174" spans="1:32" x14ac:dyDescent="0.35">
      <c r="A174" s="56" t="e">
        <f>Table1[[#This Row],[Item Line Number]]</f>
        <v>#VALUE!</v>
      </c>
      <c r="B174" s="56" t="e">
        <f>Table1[[#This Row],[Item Number]]</f>
        <v>#VALUE!</v>
      </c>
      <c r="C174" s="57" t="e">
        <f>Table1[[#This Row],[Item Description]]</f>
        <v>#VALUE!</v>
      </c>
      <c r="D174" s="56" t="e">
        <f>Table1[[#This Row],[Quantity]]</f>
        <v>#VALUE!</v>
      </c>
      <c r="E174" s="56" t="e">
        <f>Table1[[#This Row],[Units]]</f>
        <v>#VALUE!</v>
      </c>
      <c r="F174" s="58" t="e">
        <f>Table1[[#This Row],[Engineer''s Estimate (EE)]]</f>
        <v>#VALUE!</v>
      </c>
      <c r="G174" s="59" t="e">
        <f>'CMGC Cost Estimate'!$D174*'CMGC Cost Estimate'!$F174</f>
        <v>#VALUE!</v>
      </c>
      <c r="H174" s="60" t="e">
        <f>'CMGC Cost Estimate'!$G174/G$500</f>
        <v>#VALUE!</v>
      </c>
      <c r="I174" s="58" t="e">
        <f>Table1[[#This Row],[Low Bidder 
or CM/GC]]</f>
        <v>#VALUE!</v>
      </c>
      <c r="J174" s="59" t="e">
        <f>'CMGC Cost Estimate'!$I174*'CMGC Cost Estimate'!$D174</f>
        <v>#VALUE!</v>
      </c>
      <c r="K174" s="61" t="e">
        <f>'CMGC Cost Estimate'!$J174/J$500</f>
        <v>#VALUE!</v>
      </c>
      <c r="L174" s="58" t="e">
        <f>TRIMMEAN(Table1[[#This Row],[Low Bidder 
or CM/GC]:[Bidder 23]],2/COUNT(Table1[[#This Row],[Low Bidder 
or CM/GC]:[Bidder 23]]))</f>
        <v>#VALUE!</v>
      </c>
      <c r="M174" s="59" t="e">
        <f>IF('CMGC Cost Estimate'!$D174=0,0,'CMGC Cost Estimate'!$D174*'CMGC Cost Estimate'!$L174)</f>
        <v>#VALUE!</v>
      </c>
      <c r="N174" s="60" t="e">
        <f>'CMGC Cost Estimate'!$M174/M$500</f>
        <v>#VALUE!</v>
      </c>
      <c r="O174" s="80" t="e">
        <f>MIN(Table1[[#This Row],[Low Bidder 
or CM/GC]:[Bidder 23]])*D174</f>
        <v>#VALUE!</v>
      </c>
      <c r="P174" s="66" t="e">
        <f>Table24[[#This Row],[CM/GC
Amount]]</f>
        <v>#VALUE!</v>
      </c>
      <c r="Q174" s="81" t="e">
        <f>MAX(Table1[[#This Row],[Low Bidder 
or CM/GC]:[Bidder 23]])*D174</f>
        <v>#VALUE!</v>
      </c>
      <c r="R174" s="38" t="e">
        <f>('CMGC Cost Estimate'!$J174-'CMGC Cost Estimate'!$G174)/'CMGC Cost Estimate'!$G174</f>
        <v>#VALUE!</v>
      </c>
      <c r="S174" s="39" t="e">
        <f>('CMGC Cost Estimate'!$J174-'CMGC Cost Estimate'!$M174)/'CMGC Cost Estimate'!$M174</f>
        <v>#VALUE!</v>
      </c>
      <c r="T174" s="37" t="e">
        <f>'CMGC Cost Estimate'!$J174-'CMGC Cost Estimate'!$G174</f>
        <v>#VALUE!</v>
      </c>
      <c r="U174" s="29" t="e">
        <f>RANK('CMGC Cost Estimate'!$J174,'CMGC Cost Estimate'!$J$3:$J$499)</f>
        <v>#VALUE!</v>
      </c>
      <c r="V174" s="40" t="e">
        <f>LARGE('CMGC Cost Estimate'!$J$3:$J$499,COUNT(J$3:'CMGC Cost Estimate'!$J174))+IF(ISNUMBER(V173),V173,0)</f>
        <v>#VALUE!</v>
      </c>
      <c r="W174" s="29" t="e">
        <f>IF(V174/J$500&lt;0.8,COUNT(V$3:V174)+1,1)</f>
        <v>#VALUE!</v>
      </c>
      <c r="X174" s="41" t="e">
        <f>IF('CMGC Cost Estimate'!$U174&lt;=MAX('CMGC Cost Estimate'!$W$3:$W$499),"YES","NO")</f>
        <v>#VALUE!</v>
      </c>
      <c r="Y174" s="42" t="e">
        <f>IF(AND('CMGC Cost Estimate'!$X174="YES",OR('CMGC Cost Estimate'!$R174&gt;0.2,'CMGC Cost Estimate'!$R174&lt;-0.2)),"ANALYZE"," ")</f>
        <v>#VALUE!</v>
      </c>
      <c r="Z174" s="73" t="e">
        <f>IF(AND('CMGC Cost Estimate'!$X174="YES",OR('CMGC Cost Estimate'!$S174&gt;0.2,'CMGC Cost Estimate'!$S174&lt;-0.2)),"ANALYZE"," ")</f>
        <v>#VALUE!</v>
      </c>
      <c r="AA174" s="69" t="e">
        <f>RANK('CMGC Cost Estimate'!$G174,'CMGC Cost Estimate'!$G$3:$G$499)</f>
        <v>#VALUE!</v>
      </c>
      <c r="AB174" s="70" t="e">
        <f>LARGE('CMGC Cost Estimate'!$G$3:$G$499,COUNT(G$3:'CMGC Cost Estimate'!$G174))+IF(ISNUMBER(AB173),AB173,0)</f>
        <v>#VALUE!</v>
      </c>
      <c r="AC174" s="71" t="e">
        <f>IF(AB174/G$500&lt;0.8,COUNT(V$3:V174)+1,1)</f>
        <v>#VALUE!</v>
      </c>
      <c r="AD174" s="95" t="e">
        <f>IF('CMGC Cost Estimate'!$AA174&lt;=MAX('CMGC Cost Estimate'!$AC$3:$AC$499),"YES","NO")</f>
        <v>#VALUE!</v>
      </c>
      <c r="AE174" s="96" t="e">
        <f>IF(AND('Standard Cost Estimate'!$AD174="YES",ABS('Standard Cost Estimate'!$R174)&gt;0.2),"ANALYZE"," ")</f>
        <v>#VALUE!</v>
      </c>
      <c r="AF174" s="77"/>
    </row>
    <row r="175" spans="1:32" x14ac:dyDescent="0.35">
      <c r="A175" s="56" t="e">
        <f>Table1[[#This Row],[Item Line Number]]</f>
        <v>#VALUE!</v>
      </c>
      <c r="B175" s="56" t="e">
        <f>Table1[[#This Row],[Item Number]]</f>
        <v>#VALUE!</v>
      </c>
      <c r="C175" s="57" t="e">
        <f>Table1[[#This Row],[Item Description]]</f>
        <v>#VALUE!</v>
      </c>
      <c r="D175" s="56" t="e">
        <f>Table1[[#This Row],[Quantity]]</f>
        <v>#VALUE!</v>
      </c>
      <c r="E175" s="56" t="e">
        <f>Table1[[#This Row],[Units]]</f>
        <v>#VALUE!</v>
      </c>
      <c r="F175" s="58" t="e">
        <f>Table1[[#This Row],[Engineer''s Estimate (EE)]]</f>
        <v>#VALUE!</v>
      </c>
      <c r="G175" s="59" t="e">
        <f>'CMGC Cost Estimate'!$D175*'CMGC Cost Estimate'!$F175</f>
        <v>#VALUE!</v>
      </c>
      <c r="H175" s="60" t="e">
        <f>'CMGC Cost Estimate'!$G175/G$500</f>
        <v>#VALUE!</v>
      </c>
      <c r="I175" s="58" t="e">
        <f>Table1[[#This Row],[Low Bidder 
or CM/GC]]</f>
        <v>#VALUE!</v>
      </c>
      <c r="J175" s="59" t="e">
        <f>'CMGC Cost Estimate'!$I175*'CMGC Cost Estimate'!$D175</f>
        <v>#VALUE!</v>
      </c>
      <c r="K175" s="61" t="e">
        <f>'CMGC Cost Estimate'!$J175/J$500</f>
        <v>#VALUE!</v>
      </c>
      <c r="L175" s="58" t="e">
        <f>TRIMMEAN(Table1[[#This Row],[Low Bidder 
or CM/GC]:[Bidder 23]],2/COUNT(Table1[[#This Row],[Low Bidder 
or CM/GC]:[Bidder 23]]))</f>
        <v>#VALUE!</v>
      </c>
      <c r="M175" s="59" t="e">
        <f>IF('CMGC Cost Estimate'!$D175=0,0,'CMGC Cost Estimate'!$D175*'CMGC Cost Estimate'!$L175)</f>
        <v>#VALUE!</v>
      </c>
      <c r="N175" s="60" t="e">
        <f>'CMGC Cost Estimate'!$M175/M$500</f>
        <v>#VALUE!</v>
      </c>
      <c r="O175" s="80" t="e">
        <f>MIN(Table1[[#This Row],[Low Bidder 
or CM/GC]:[Bidder 23]])*D175</f>
        <v>#VALUE!</v>
      </c>
      <c r="P175" s="66" t="e">
        <f>Table24[[#This Row],[CM/GC
Amount]]</f>
        <v>#VALUE!</v>
      </c>
      <c r="Q175" s="81" t="e">
        <f>MAX(Table1[[#This Row],[Low Bidder 
or CM/GC]:[Bidder 23]])*D175</f>
        <v>#VALUE!</v>
      </c>
      <c r="R175" s="38" t="e">
        <f>('CMGC Cost Estimate'!$J175-'CMGC Cost Estimate'!$G175)/'CMGC Cost Estimate'!$G175</f>
        <v>#VALUE!</v>
      </c>
      <c r="S175" s="39" t="e">
        <f>('CMGC Cost Estimate'!$J175-'CMGC Cost Estimate'!$M175)/'CMGC Cost Estimate'!$M175</f>
        <v>#VALUE!</v>
      </c>
      <c r="T175" s="37" t="e">
        <f>'CMGC Cost Estimate'!$J175-'CMGC Cost Estimate'!$G175</f>
        <v>#VALUE!</v>
      </c>
      <c r="U175" s="29" t="e">
        <f>RANK('CMGC Cost Estimate'!$J175,'CMGC Cost Estimate'!$J$3:$J$499)</f>
        <v>#VALUE!</v>
      </c>
      <c r="V175" s="40" t="e">
        <f>LARGE('CMGC Cost Estimate'!$J$3:$J$499,COUNT(J$3:'CMGC Cost Estimate'!$J175))+IF(ISNUMBER(V174),V174,0)</f>
        <v>#VALUE!</v>
      </c>
      <c r="W175" s="29" t="e">
        <f>IF(V175/J$500&lt;0.8,COUNT(V$3:V175)+1,1)</f>
        <v>#VALUE!</v>
      </c>
      <c r="X175" s="41" t="e">
        <f>IF('CMGC Cost Estimate'!$U175&lt;=MAX('CMGC Cost Estimate'!$W$3:$W$499),"YES","NO")</f>
        <v>#VALUE!</v>
      </c>
      <c r="Y175" s="42" t="e">
        <f>IF(AND('CMGC Cost Estimate'!$X175="YES",OR('CMGC Cost Estimate'!$R175&gt;0.2,'CMGC Cost Estimate'!$R175&lt;-0.2)),"ANALYZE"," ")</f>
        <v>#VALUE!</v>
      </c>
      <c r="Z175" s="73" t="e">
        <f>IF(AND('CMGC Cost Estimate'!$X175="YES",OR('CMGC Cost Estimate'!$S175&gt;0.2,'CMGC Cost Estimate'!$S175&lt;-0.2)),"ANALYZE"," ")</f>
        <v>#VALUE!</v>
      </c>
      <c r="AA175" s="69" t="e">
        <f>RANK('CMGC Cost Estimate'!$G175,'CMGC Cost Estimate'!$G$3:$G$499)</f>
        <v>#VALUE!</v>
      </c>
      <c r="AB175" s="70" t="e">
        <f>LARGE('CMGC Cost Estimate'!$G$3:$G$499,COUNT(G$3:'CMGC Cost Estimate'!$G175))+IF(ISNUMBER(AB174),AB174,0)</f>
        <v>#VALUE!</v>
      </c>
      <c r="AC175" s="71" t="e">
        <f>IF(AB175/G$500&lt;0.8,COUNT(V$3:V175)+1,1)</f>
        <v>#VALUE!</v>
      </c>
      <c r="AD175" s="95" t="e">
        <f>IF('CMGC Cost Estimate'!$AA175&lt;=MAX('CMGC Cost Estimate'!$AC$3:$AC$499),"YES","NO")</f>
        <v>#VALUE!</v>
      </c>
      <c r="AE175" s="96" t="e">
        <f>IF(AND('Standard Cost Estimate'!$AD175="YES",ABS('Standard Cost Estimate'!$R175)&gt;0.2),"ANALYZE"," ")</f>
        <v>#VALUE!</v>
      </c>
      <c r="AF175" s="77"/>
    </row>
    <row r="176" spans="1:32" x14ac:dyDescent="0.35">
      <c r="A176" s="56" t="e">
        <f>Table1[[#This Row],[Item Line Number]]</f>
        <v>#VALUE!</v>
      </c>
      <c r="B176" s="56" t="e">
        <f>Table1[[#This Row],[Item Number]]</f>
        <v>#VALUE!</v>
      </c>
      <c r="C176" s="57" t="e">
        <f>Table1[[#This Row],[Item Description]]</f>
        <v>#VALUE!</v>
      </c>
      <c r="D176" s="56" t="e">
        <f>Table1[[#This Row],[Quantity]]</f>
        <v>#VALUE!</v>
      </c>
      <c r="E176" s="56" t="e">
        <f>Table1[[#This Row],[Units]]</f>
        <v>#VALUE!</v>
      </c>
      <c r="F176" s="58" t="e">
        <f>Table1[[#This Row],[Engineer''s Estimate (EE)]]</f>
        <v>#VALUE!</v>
      </c>
      <c r="G176" s="59" t="e">
        <f>'CMGC Cost Estimate'!$D176*'CMGC Cost Estimate'!$F176</f>
        <v>#VALUE!</v>
      </c>
      <c r="H176" s="60" t="e">
        <f>'CMGC Cost Estimate'!$G176/G$500</f>
        <v>#VALUE!</v>
      </c>
      <c r="I176" s="58" t="e">
        <f>Table1[[#This Row],[Low Bidder 
or CM/GC]]</f>
        <v>#VALUE!</v>
      </c>
      <c r="J176" s="59" t="e">
        <f>'CMGC Cost Estimate'!$I176*'CMGC Cost Estimate'!$D176</f>
        <v>#VALUE!</v>
      </c>
      <c r="K176" s="61" t="e">
        <f>'CMGC Cost Estimate'!$J176/J$500</f>
        <v>#VALUE!</v>
      </c>
      <c r="L176" s="58" t="e">
        <f>TRIMMEAN(Table1[[#This Row],[Low Bidder 
or CM/GC]:[Bidder 23]],2/COUNT(Table1[[#This Row],[Low Bidder 
or CM/GC]:[Bidder 23]]))</f>
        <v>#VALUE!</v>
      </c>
      <c r="M176" s="59" t="e">
        <f>IF('CMGC Cost Estimate'!$D176=0,0,'CMGC Cost Estimate'!$D176*'CMGC Cost Estimate'!$L176)</f>
        <v>#VALUE!</v>
      </c>
      <c r="N176" s="60" t="e">
        <f>'CMGC Cost Estimate'!$M176/M$500</f>
        <v>#VALUE!</v>
      </c>
      <c r="O176" s="80" t="e">
        <f>MIN(Table1[[#This Row],[Low Bidder 
or CM/GC]:[Bidder 23]])*D176</f>
        <v>#VALUE!</v>
      </c>
      <c r="P176" s="66" t="e">
        <f>Table24[[#This Row],[CM/GC
Amount]]</f>
        <v>#VALUE!</v>
      </c>
      <c r="Q176" s="81" t="e">
        <f>MAX(Table1[[#This Row],[Low Bidder 
or CM/GC]:[Bidder 23]])*D176</f>
        <v>#VALUE!</v>
      </c>
      <c r="R176" s="38" t="e">
        <f>('CMGC Cost Estimate'!$J176-'CMGC Cost Estimate'!$G176)/'CMGC Cost Estimate'!$G176</f>
        <v>#VALUE!</v>
      </c>
      <c r="S176" s="39" t="e">
        <f>('CMGC Cost Estimate'!$J176-'CMGC Cost Estimate'!$M176)/'CMGC Cost Estimate'!$M176</f>
        <v>#VALUE!</v>
      </c>
      <c r="T176" s="37" t="e">
        <f>'CMGC Cost Estimate'!$J176-'CMGC Cost Estimate'!$G176</f>
        <v>#VALUE!</v>
      </c>
      <c r="U176" s="29" t="e">
        <f>RANK('CMGC Cost Estimate'!$J176,'CMGC Cost Estimate'!$J$3:$J$499)</f>
        <v>#VALUE!</v>
      </c>
      <c r="V176" s="40" t="e">
        <f>LARGE('CMGC Cost Estimate'!$J$3:$J$499,COUNT(J$3:'CMGC Cost Estimate'!$J176))+IF(ISNUMBER(V175),V175,0)</f>
        <v>#VALUE!</v>
      </c>
      <c r="W176" s="29" t="e">
        <f>IF(V176/J$500&lt;0.8,COUNT(V$3:V176)+1,1)</f>
        <v>#VALUE!</v>
      </c>
      <c r="X176" s="41" t="e">
        <f>IF('CMGC Cost Estimate'!$U176&lt;=MAX('CMGC Cost Estimate'!$W$3:$W$499),"YES","NO")</f>
        <v>#VALUE!</v>
      </c>
      <c r="Y176" s="42" t="e">
        <f>IF(AND('CMGC Cost Estimate'!$X176="YES",OR('CMGC Cost Estimate'!$R176&gt;0.2,'CMGC Cost Estimate'!$R176&lt;-0.2)),"ANALYZE"," ")</f>
        <v>#VALUE!</v>
      </c>
      <c r="Z176" s="73" t="e">
        <f>IF(AND('CMGC Cost Estimate'!$X176="YES",OR('CMGC Cost Estimate'!$S176&gt;0.2,'CMGC Cost Estimate'!$S176&lt;-0.2)),"ANALYZE"," ")</f>
        <v>#VALUE!</v>
      </c>
      <c r="AA176" s="69" t="e">
        <f>RANK('CMGC Cost Estimate'!$G176,'CMGC Cost Estimate'!$G$3:$G$499)</f>
        <v>#VALUE!</v>
      </c>
      <c r="AB176" s="70" t="e">
        <f>LARGE('CMGC Cost Estimate'!$G$3:$G$499,COUNT(G$3:'CMGC Cost Estimate'!$G176))+IF(ISNUMBER(AB175),AB175,0)</f>
        <v>#VALUE!</v>
      </c>
      <c r="AC176" s="71" t="e">
        <f>IF(AB176/G$500&lt;0.8,COUNT(V$3:V176)+1,1)</f>
        <v>#VALUE!</v>
      </c>
      <c r="AD176" s="95" t="e">
        <f>IF('CMGC Cost Estimate'!$AA176&lt;=MAX('CMGC Cost Estimate'!$AC$3:$AC$499),"YES","NO")</f>
        <v>#VALUE!</v>
      </c>
      <c r="AE176" s="96" t="e">
        <f>IF(AND('Standard Cost Estimate'!$AD176="YES",ABS('Standard Cost Estimate'!$R176)&gt;0.2),"ANALYZE"," ")</f>
        <v>#VALUE!</v>
      </c>
      <c r="AF176" s="77"/>
    </row>
    <row r="177" spans="1:32" x14ac:dyDescent="0.35">
      <c r="A177" s="56" t="e">
        <f>Table1[[#This Row],[Item Line Number]]</f>
        <v>#VALUE!</v>
      </c>
      <c r="B177" s="56" t="e">
        <f>Table1[[#This Row],[Item Number]]</f>
        <v>#VALUE!</v>
      </c>
      <c r="C177" s="57" t="e">
        <f>Table1[[#This Row],[Item Description]]</f>
        <v>#VALUE!</v>
      </c>
      <c r="D177" s="56" t="e">
        <f>Table1[[#This Row],[Quantity]]</f>
        <v>#VALUE!</v>
      </c>
      <c r="E177" s="56" t="e">
        <f>Table1[[#This Row],[Units]]</f>
        <v>#VALUE!</v>
      </c>
      <c r="F177" s="58" t="e">
        <f>Table1[[#This Row],[Engineer''s Estimate (EE)]]</f>
        <v>#VALUE!</v>
      </c>
      <c r="G177" s="59" t="e">
        <f>'CMGC Cost Estimate'!$D177*'CMGC Cost Estimate'!$F177</f>
        <v>#VALUE!</v>
      </c>
      <c r="H177" s="60" t="e">
        <f>'CMGC Cost Estimate'!$G177/G$500</f>
        <v>#VALUE!</v>
      </c>
      <c r="I177" s="58" t="e">
        <f>Table1[[#This Row],[Low Bidder 
or CM/GC]]</f>
        <v>#VALUE!</v>
      </c>
      <c r="J177" s="59" t="e">
        <f>'CMGC Cost Estimate'!$I177*'CMGC Cost Estimate'!$D177</f>
        <v>#VALUE!</v>
      </c>
      <c r="K177" s="61" t="e">
        <f>'CMGC Cost Estimate'!$J177/J$500</f>
        <v>#VALUE!</v>
      </c>
      <c r="L177" s="58" t="e">
        <f>TRIMMEAN(Table1[[#This Row],[Low Bidder 
or CM/GC]:[Bidder 23]],2/COUNT(Table1[[#This Row],[Low Bidder 
or CM/GC]:[Bidder 23]]))</f>
        <v>#VALUE!</v>
      </c>
      <c r="M177" s="59" t="e">
        <f>IF('CMGC Cost Estimate'!$D177=0,0,'CMGC Cost Estimate'!$D177*'CMGC Cost Estimate'!$L177)</f>
        <v>#VALUE!</v>
      </c>
      <c r="N177" s="60" t="e">
        <f>'CMGC Cost Estimate'!$M177/M$500</f>
        <v>#VALUE!</v>
      </c>
      <c r="O177" s="80" t="e">
        <f>MIN(Table1[[#This Row],[Low Bidder 
or CM/GC]:[Bidder 23]])*D177</f>
        <v>#VALUE!</v>
      </c>
      <c r="P177" s="66" t="e">
        <f>Table24[[#This Row],[CM/GC
Amount]]</f>
        <v>#VALUE!</v>
      </c>
      <c r="Q177" s="81" t="e">
        <f>MAX(Table1[[#This Row],[Low Bidder 
or CM/GC]:[Bidder 23]])*D177</f>
        <v>#VALUE!</v>
      </c>
      <c r="R177" s="38" t="e">
        <f>('CMGC Cost Estimate'!$J177-'CMGC Cost Estimate'!$G177)/'CMGC Cost Estimate'!$G177</f>
        <v>#VALUE!</v>
      </c>
      <c r="S177" s="39" t="e">
        <f>('CMGC Cost Estimate'!$J177-'CMGC Cost Estimate'!$M177)/'CMGC Cost Estimate'!$M177</f>
        <v>#VALUE!</v>
      </c>
      <c r="T177" s="37" t="e">
        <f>'CMGC Cost Estimate'!$J177-'CMGC Cost Estimate'!$G177</f>
        <v>#VALUE!</v>
      </c>
      <c r="U177" s="29" t="e">
        <f>RANK('CMGC Cost Estimate'!$J177,'CMGC Cost Estimate'!$J$3:$J$499)</f>
        <v>#VALUE!</v>
      </c>
      <c r="V177" s="40" t="e">
        <f>LARGE('CMGC Cost Estimate'!$J$3:$J$499,COUNT(J$3:'CMGC Cost Estimate'!$J177))+IF(ISNUMBER(V176),V176,0)</f>
        <v>#VALUE!</v>
      </c>
      <c r="W177" s="29" t="e">
        <f>IF(V177/J$500&lt;0.8,COUNT(V$3:V177)+1,1)</f>
        <v>#VALUE!</v>
      </c>
      <c r="X177" s="41" t="e">
        <f>IF('CMGC Cost Estimate'!$U177&lt;=MAX('CMGC Cost Estimate'!$W$3:$W$499),"YES","NO")</f>
        <v>#VALUE!</v>
      </c>
      <c r="Y177" s="42" t="e">
        <f>IF(AND('CMGC Cost Estimate'!$X177="YES",OR('CMGC Cost Estimate'!$R177&gt;0.2,'CMGC Cost Estimate'!$R177&lt;-0.2)),"ANALYZE"," ")</f>
        <v>#VALUE!</v>
      </c>
      <c r="Z177" s="73" t="e">
        <f>IF(AND('CMGC Cost Estimate'!$X177="YES",OR('CMGC Cost Estimate'!$S177&gt;0.2,'CMGC Cost Estimate'!$S177&lt;-0.2)),"ANALYZE"," ")</f>
        <v>#VALUE!</v>
      </c>
      <c r="AA177" s="69" t="e">
        <f>RANK('CMGC Cost Estimate'!$G177,'CMGC Cost Estimate'!$G$3:$G$499)</f>
        <v>#VALUE!</v>
      </c>
      <c r="AB177" s="70" t="e">
        <f>LARGE('CMGC Cost Estimate'!$G$3:$G$499,COUNT(G$3:'CMGC Cost Estimate'!$G177))+IF(ISNUMBER(AB176),AB176,0)</f>
        <v>#VALUE!</v>
      </c>
      <c r="AC177" s="71" t="e">
        <f>IF(AB177/G$500&lt;0.8,COUNT(V$3:V177)+1,1)</f>
        <v>#VALUE!</v>
      </c>
      <c r="AD177" s="95" t="e">
        <f>IF('CMGC Cost Estimate'!$AA177&lt;=MAX('CMGC Cost Estimate'!$AC$3:$AC$499),"YES","NO")</f>
        <v>#VALUE!</v>
      </c>
      <c r="AE177" s="96" t="e">
        <f>IF(AND('Standard Cost Estimate'!$AD177="YES",ABS('Standard Cost Estimate'!$R177)&gt;0.2),"ANALYZE"," ")</f>
        <v>#VALUE!</v>
      </c>
      <c r="AF177" s="77"/>
    </row>
    <row r="178" spans="1:32" x14ac:dyDescent="0.35">
      <c r="A178" s="56" t="e">
        <f>Table1[[#This Row],[Item Line Number]]</f>
        <v>#VALUE!</v>
      </c>
      <c r="B178" s="56" t="e">
        <f>Table1[[#This Row],[Item Number]]</f>
        <v>#VALUE!</v>
      </c>
      <c r="C178" s="57" t="e">
        <f>Table1[[#This Row],[Item Description]]</f>
        <v>#VALUE!</v>
      </c>
      <c r="D178" s="56" t="e">
        <f>Table1[[#This Row],[Quantity]]</f>
        <v>#VALUE!</v>
      </c>
      <c r="E178" s="56" t="e">
        <f>Table1[[#This Row],[Units]]</f>
        <v>#VALUE!</v>
      </c>
      <c r="F178" s="58" t="e">
        <f>Table1[[#This Row],[Engineer''s Estimate (EE)]]</f>
        <v>#VALUE!</v>
      </c>
      <c r="G178" s="59" t="e">
        <f>'CMGC Cost Estimate'!$D178*'CMGC Cost Estimate'!$F178</f>
        <v>#VALUE!</v>
      </c>
      <c r="H178" s="60" t="e">
        <f>'CMGC Cost Estimate'!$G178/G$500</f>
        <v>#VALUE!</v>
      </c>
      <c r="I178" s="58" t="e">
        <f>Table1[[#This Row],[Low Bidder 
or CM/GC]]</f>
        <v>#VALUE!</v>
      </c>
      <c r="J178" s="59" t="e">
        <f>'CMGC Cost Estimate'!$I178*'CMGC Cost Estimate'!$D178</f>
        <v>#VALUE!</v>
      </c>
      <c r="K178" s="61" t="e">
        <f>'CMGC Cost Estimate'!$J178/J$500</f>
        <v>#VALUE!</v>
      </c>
      <c r="L178" s="58" t="e">
        <f>TRIMMEAN(Table1[[#This Row],[Low Bidder 
or CM/GC]:[Bidder 23]],2/COUNT(Table1[[#This Row],[Low Bidder 
or CM/GC]:[Bidder 23]]))</f>
        <v>#VALUE!</v>
      </c>
      <c r="M178" s="59" t="e">
        <f>IF('CMGC Cost Estimate'!$D178=0,0,'CMGC Cost Estimate'!$D178*'CMGC Cost Estimate'!$L178)</f>
        <v>#VALUE!</v>
      </c>
      <c r="N178" s="60" t="e">
        <f>'CMGC Cost Estimate'!$M178/M$500</f>
        <v>#VALUE!</v>
      </c>
      <c r="O178" s="80" t="e">
        <f>MIN(Table1[[#This Row],[Low Bidder 
or CM/GC]:[Bidder 23]])*D178</f>
        <v>#VALUE!</v>
      </c>
      <c r="P178" s="66" t="e">
        <f>Table24[[#This Row],[CM/GC
Amount]]</f>
        <v>#VALUE!</v>
      </c>
      <c r="Q178" s="81" t="e">
        <f>MAX(Table1[[#This Row],[Low Bidder 
or CM/GC]:[Bidder 23]])*D178</f>
        <v>#VALUE!</v>
      </c>
      <c r="R178" s="38" t="e">
        <f>('CMGC Cost Estimate'!$J178-'CMGC Cost Estimate'!$G178)/'CMGC Cost Estimate'!$G178</f>
        <v>#VALUE!</v>
      </c>
      <c r="S178" s="39" t="e">
        <f>('CMGC Cost Estimate'!$J178-'CMGC Cost Estimate'!$M178)/'CMGC Cost Estimate'!$M178</f>
        <v>#VALUE!</v>
      </c>
      <c r="T178" s="37" t="e">
        <f>'CMGC Cost Estimate'!$J178-'CMGC Cost Estimate'!$G178</f>
        <v>#VALUE!</v>
      </c>
      <c r="U178" s="29" t="e">
        <f>RANK('CMGC Cost Estimate'!$J178,'CMGC Cost Estimate'!$J$3:$J$499)</f>
        <v>#VALUE!</v>
      </c>
      <c r="V178" s="40" t="e">
        <f>LARGE('CMGC Cost Estimate'!$J$3:$J$499,COUNT(J$3:'CMGC Cost Estimate'!$J178))+IF(ISNUMBER(V177),V177,0)</f>
        <v>#VALUE!</v>
      </c>
      <c r="W178" s="29" t="e">
        <f>IF(V178/J$500&lt;0.8,COUNT(V$3:V178)+1,1)</f>
        <v>#VALUE!</v>
      </c>
      <c r="X178" s="41" t="e">
        <f>IF('CMGC Cost Estimate'!$U178&lt;=MAX('CMGC Cost Estimate'!$W$3:$W$499),"YES","NO")</f>
        <v>#VALUE!</v>
      </c>
      <c r="Y178" s="42" t="e">
        <f>IF(AND('CMGC Cost Estimate'!$X178="YES",OR('CMGC Cost Estimate'!$R178&gt;0.2,'CMGC Cost Estimate'!$R178&lt;-0.2)),"ANALYZE"," ")</f>
        <v>#VALUE!</v>
      </c>
      <c r="Z178" s="73" t="e">
        <f>IF(AND('CMGC Cost Estimate'!$X178="YES",OR('CMGC Cost Estimate'!$S178&gt;0.2,'CMGC Cost Estimate'!$S178&lt;-0.2)),"ANALYZE"," ")</f>
        <v>#VALUE!</v>
      </c>
      <c r="AA178" s="69" t="e">
        <f>RANK('CMGC Cost Estimate'!$G178,'CMGC Cost Estimate'!$G$3:$G$499)</f>
        <v>#VALUE!</v>
      </c>
      <c r="AB178" s="70" t="e">
        <f>LARGE('CMGC Cost Estimate'!$G$3:$G$499,COUNT(G$3:'CMGC Cost Estimate'!$G178))+IF(ISNUMBER(AB177),AB177,0)</f>
        <v>#VALUE!</v>
      </c>
      <c r="AC178" s="71" t="e">
        <f>IF(AB178/G$500&lt;0.8,COUNT(V$3:V178)+1,1)</f>
        <v>#VALUE!</v>
      </c>
      <c r="AD178" s="95" t="e">
        <f>IF('CMGC Cost Estimate'!$AA178&lt;=MAX('CMGC Cost Estimate'!$AC$3:$AC$499),"YES","NO")</f>
        <v>#VALUE!</v>
      </c>
      <c r="AE178" s="96" t="e">
        <f>IF(AND('Standard Cost Estimate'!$AD178="YES",ABS('Standard Cost Estimate'!$R178)&gt;0.2),"ANALYZE"," ")</f>
        <v>#VALUE!</v>
      </c>
      <c r="AF178" s="77"/>
    </row>
    <row r="179" spans="1:32" x14ac:dyDescent="0.35">
      <c r="A179" s="56" t="e">
        <f>Table1[[#This Row],[Item Line Number]]</f>
        <v>#VALUE!</v>
      </c>
      <c r="B179" s="56" t="e">
        <f>Table1[[#This Row],[Item Number]]</f>
        <v>#VALUE!</v>
      </c>
      <c r="C179" s="57" t="e">
        <f>Table1[[#This Row],[Item Description]]</f>
        <v>#VALUE!</v>
      </c>
      <c r="D179" s="56" t="e">
        <f>Table1[[#This Row],[Quantity]]</f>
        <v>#VALUE!</v>
      </c>
      <c r="E179" s="56" t="e">
        <f>Table1[[#This Row],[Units]]</f>
        <v>#VALUE!</v>
      </c>
      <c r="F179" s="58" t="e">
        <f>Table1[[#This Row],[Engineer''s Estimate (EE)]]</f>
        <v>#VALUE!</v>
      </c>
      <c r="G179" s="59" t="e">
        <f>'CMGC Cost Estimate'!$D179*'CMGC Cost Estimate'!$F179</f>
        <v>#VALUE!</v>
      </c>
      <c r="H179" s="60" t="e">
        <f>'CMGC Cost Estimate'!$G179/G$500</f>
        <v>#VALUE!</v>
      </c>
      <c r="I179" s="58" t="e">
        <f>Table1[[#This Row],[Low Bidder 
or CM/GC]]</f>
        <v>#VALUE!</v>
      </c>
      <c r="J179" s="59" t="e">
        <f>'CMGC Cost Estimate'!$I179*'CMGC Cost Estimate'!$D179</f>
        <v>#VALUE!</v>
      </c>
      <c r="K179" s="61" t="e">
        <f>'CMGC Cost Estimate'!$J179/J$500</f>
        <v>#VALUE!</v>
      </c>
      <c r="L179" s="58" t="e">
        <f>TRIMMEAN(Table1[[#This Row],[Low Bidder 
or CM/GC]:[Bidder 23]],2/COUNT(Table1[[#This Row],[Low Bidder 
or CM/GC]:[Bidder 23]]))</f>
        <v>#VALUE!</v>
      </c>
      <c r="M179" s="59" t="e">
        <f>IF('CMGC Cost Estimate'!$D179=0,0,'CMGC Cost Estimate'!$D179*'CMGC Cost Estimate'!$L179)</f>
        <v>#VALUE!</v>
      </c>
      <c r="N179" s="60" t="e">
        <f>'CMGC Cost Estimate'!$M179/M$500</f>
        <v>#VALUE!</v>
      </c>
      <c r="O179" s="80" t="e">
        <f>MIN(Table1[[#This Row],[Low Bidder 
or CM/GC]:[Bidder 23]])*D179</f>
        <v>#VALUE!</v>
      </c>
      <c r="P179" s="66" t="e">
        <f>Table24[[#This Row],[CM/GC
Amount]]</f>
        <v>#VALUE!</v>
      </c>
      <c r="Q179" s="81" t="e">
        <f>MAX(Table1[[#This Row],[Low Bidder 
or CM/GC]:[Bidder 23]])*D179</f>
        <v>#VALUE!</v>
      </c>
      <c r="R179" s="38" t="e">
        <f>('CMGC Cost Estimate'!$J179-'CMGC Cost Estimate'!$G179)/'CMGC Cost Estimate'!$G179</f>
        <v>#VALUE!</v>
      </c>
      <c r="S179" s="39" t="e">
        <f>('CMGC Cost Estimate'!$J179-'CMGC Cost Estimate'!$M179)/'CMGC Cost Estimate'!$M179</f>
        <v>#VALUE!</v>
      </c>
      <c r="T179" s="37" t="e">
        <f>'CMGC Cost Estimate'!$J179-'CMGC Cost Estimate'!$G179</f>
        <v>#VALUE!</v>
      </c>
      <c r="U179" s="29" t="e">
        <f>RANK('CMGC Cost Estimate'!$J179,'CMGC Cost Estimate'!$J$3:$J$499)</f>
        <v>#VALUE!</v>
      </c>
      <c r="V179" s="40" t="e">
        <f>LARGE('CMGC Cost Estimate'!$J$3:$J$499,COUNT(J$3:'CMGC Cost Estimate'!$J179))+IF(ISNUMBER(V178),V178,0)</f>
        <v>#VALUE!</v>
      </c>
      <c r="W179" s="29" t="e">
        <f>IF(V179/J$500&lt;0.8,COUNT(V$3:V179)+1,1)</f>
        <v>#VALUE!</v>
      </c>
      <c r="X179" s="41" t="e">
        <f>IF('CMGC Cost Estimate'!$U179&lt;=MAX('CMGC Cost Estimate'!$W$3:$W$499),"YES","NO")</f>
        <v>#VALUE!</v>
      </c>
      <c r="Y179" s="42" t="e">
        <f>IF(AND('CMGC Cost Estimate'!$X179="YES",OR('CMGC Cost Estimate'!$R179&gt;0.2,'CMGC Cost Estimate'!$R179&lt;-0.2)),"ANALYZE"," ")</f>
        <v>#VALUE!</v>
      </c>
      <c r="Z179" s="73" t="e">
        <f>IF(AND('CMGC Cost Estimate'!$X179="YES",OR('CMGC Cost Estimate'!$S179&gt;0.2,'CMGC Cost Estimate'!$S179&lt;-0.2)),"ANALYZE"," ")</f>
        <v>#VALUE!</v>
      </c>
      <c r="AA179" s="69" t="e">
        <f>RANK('CMGC Cost Estimate'!$G179,'CMGC Cost Estimate'!$G$3:$G$499)</f>
        <v>#VALUE!</v>
      </c>
      <c r="AB179" s="70" t="e">
        <f>LARGE('CMGC Cost Estimate'!$G$3:$G$499,COUNT(G$3:'CMGC Cost Estimate'!$G179))+IF(ISNUMBER(AB178),AB178,0)</f>
        <v>#VALUE!</v>
      </c>
      <c r="AC179" s="71" t="e">
        <f>IF(AB179/G$500&lt;0.8,COUNT(V$3:V179)+1,1)</f>
        <v>#VALUE!</v>
      </c>
      <c r="AD179" s="95" t="e">
        <f>IF('CMGC Cost Estimate'!$AA179&lt;=MAX('CMGC Cost Estimate'!$AC$3:$AC$499),"YES","NO")</f>
        <v>#VALUE!</v>
      </c>
      <c r="AE179" s="96" t="e">
        <f>IF(AND('Standard Cost Estimate'!$AD179="YES",ABS('Standard Cost Estimate'!$R179)&gt;0.2),"ANALYZE"," ")</f>
        <v>#VALUE!</v>
      </c>
      <c r="AF179" s="77"/>
    </row>
    <row r="180" spans="1:32" x14ac:dyDescent="0.35">
      <c r="A180" s="56" t="e">
        <f>Table1[[#This Row],[Item Line Number]]</f>
        <v>#VALUE!</v>
      </c>
      <c r="B180" s="56" t="e">
        <f>Table1[[#This Row],[Item Number]]</f>
        <v>#VALUE!</v>
      </c>
      <c r="C180" s="57" t="e">
        <f>Table1[[#This Row],[Item Description]]</f>
        <v>#VALUE!</v>
      </c>
      <c r="D180" s="56" t="e">
        <f>Table1[[#This Row],[Quantity]]</f>
        <v>#VALUE!</v>
      </c>
      <c r="E180" s="56" t="e">
        <f>Table1[[#This Row],[Units]]</f>
        <v>#VALUE!</v>
      </c>
      <c r="F180" s="58" t="e">
        <f>Table1[[#This Row],[Engineer''s Estimate (EE)]]</f>
        <v>#VALUE!</v>
      </c>
      <c r="G180" s="59" t="e">
        <f>'CMGC Cost Estimate'!$D180*'CMGC Cost Estimate'!$F180</f>
        <v>#VALUE!</v>
      </c>
      <c r="H180" s="60" t="e">
        <f>'CMGC Cost Estimate'!$G180/G$500</f>
        <v>#VALUE!</v>
      </c>
      <c r="I180" s="58" t="e">
        <f>Table1[[#This Row],[Low Bidder 
or CM/GC]]</f>
        <v>#VALUE!</v>
      </c>
      <c r="J180" s="59" t="e">
        <f>'CMGC Cost Estimate'!$I180*'CMGC Cost Estimate'!$D180</f>
        <v>#VALUE!</v>
      </c>
      <c r="K180" s="61" t="e">
        <f>'CMGC Cost Estimate'!$J180/J$500</f>
        <v>#VALUE!</v>
      </c>
      <c r="L180" s="58" t="e">
        <f>TRIMMEAN(Table1[[#This Row],[Low Bidder 
or CM/GC]:[Bidder 23]],2/COUNT(Table1[[#This Row],[Low Bidder 
or CM/GC]:[Bidder 23]]))</f>
        <v>#VALUE!</v>
      </c>
      <c r="M180" s="59" t="e">
        <f>IF('CMGC Cost Estimate'!$D180=0,0,'CMGC Cost Estimate'!$D180*'CMGC Cost Estimate'!$L180)</f>
        <v>#VALUE!</v>
      </c>
      <c r="N180" s="60" t="e">
        <f>'CMGC Cost Estimate'!$M180/M$500</f>
        <v>#VALUE!</v>
      </c>
      <c r="O180" s="80" t="e">
        <f>MIN(Table1[[#This Row],[Low Bidder 
or CM/GC]:[Bidder 23]])*D180</f>
        <v>#VALUE!</v>
      </c>
      <c r="P180" s="66" t="e">
        <f>Table24[[#This Row],[CM/GC
Amount]]</f>
        <v>#VALUE!</v>
      </c>
      <c r="Q180" s="81" t="e">
        <f>MAX(Table1[[#This Row],[Low Bidder 
or CM/GC]:[Bidder 23]])*D180</f>
        <v>#VALUE!</v>
      </c>
      <c r="R180" s="38" t="e">
        <f>('CMGC Cost Estimate'!$J180-'CMGC Cost Estimate'!$G180)/'CMGC Cost Estimate'!$G180</f>
        <v>#VALUE!</v>
      </c>
      <c r="S180" s="39" t="e">
        <f>('CMGC Cost Estimate'!$J180-'CMGC Cost Estimate'!$M180)/'CMGC Cost Estimate'!$M180</f>
        <v>#VALUE!</v>
      </c>
      <c r="T180" s="37" t="e">
        <f>'CMGC Cost Estimate'!$J180-'CMGC Cost Estimate'!$G180</f>
        <v>#VALUE!</v>
      </c>
      <c r="U180" s="29" t="e">
        <f>RANK('CMGC Cost Estimate'!$J180,'CMGC Cost Estimate'!$J$3:$J$499)</f>
        <v>#VALUE!</v>
      </c>
      <c r="V180" s="40" t="e">
        <f>LARGE('CMGC Cost Estimate'!$J$3:$J$499,COUNT(J$3:'CMGC Cost Estimate'!$J180))+IF(ISNUMBER(V179),V179,0)</f>
        <v>#VALUE!</v>
      </c>
      <c r="W180" s="29" t="e">
        <f>IF(V180/J$500&lt;0.8,COUNT(V$3:V180)+1,1)</f>
        <v>#VALUE!</v>
      </c>
      <c r="X180" s="41" t="e">
        <f>IF('CMGC Cost Estimate'!$U180&lt;=MAX('CMGC Cost Estimate'!$W$3:$W$499),"YES","NO")</f>
        <v>#VALUE!</v>
      </c>
      <c r="Y180" s="42" t="e">
        <f>IF(AND('CMGC Cost Estimate'!$X180="YES",OR('CMGC Cost Estimate'!$R180&gt;0.2,'CMGC Cost Estimate'!$R180&lt;-0.2)),"ANALYZE"," ")</f>
        <v>#VALUE!</v>
      </c>
      <c r="Z180" s="73" t="e">
        <f>IF(AND('CMGC Cost Estimate'!$X180="YES",OR('CMGC Cost Estimate'!$S180&gt;0.2,'CMGC Cost Estimate'!$S180&lt;-0.2)),"ANALYZE"," ")</f>
        <v>#VALUE!</v>
      </c>
      <c r="AA180" s="69" t="e">
        <f>RANK('CMGC Cost Estimate'!$G180,'CMGC Cost Estimate'!$G$3:$G$499)</f>
        <v>#VALUE!</v>
      </c>
      <c r="AB180" s="70" t="e">
        <f>LARGE('CMGC Cost Estimate'!$G$3:$G$499,COUNT(G$3:'CMGC Cost Estimate'!$G180))+IF(ISNUMBER(AB179),AB179,0)</f>
        <v>#VALUE!</v>
      </c>
      <c r="AC180" s="71" t="e">
        <f>IF(AB180/G$500&lt;0.8,COUNT(V$3:V180)+1,1)</f>
        <v>#VALUE!</v>
      </c>
      <c r="AD180" s="95" t="e">
        <f>IF('CMGC Cost Estimate'!$AA180&lt;=MAX('CMGC Cost Estimate'!$AC$3:$AC$499),"YES","NO")</f>
        <v>#VALUE!</v>
      </c>
      <c r="AE180" s="96" t="e">
        <f>IF(AND('Standard Cost Estimate'!$AD180="YES",ABS('Standard Cost Estimate'!$R180)&gt;0.2),"ANALYZE"," ")</f>
        <v>#VALUE!</v>
      </c>
      <c r="AF180" s="77"/>
    </row>
    <row r="181" spans="1:32" x14ac:dyDescent="0.35">
      <c r="A181" s="56" t="e">
        <f>Table1[[#This Row],[Item Line Number]]</f>
        <v>#VALUE!</v>
      </c>
      <c r="B181" s="56" t="e">
        <f>Table1[[#This Row],[Item Number]]</f>
        <v>#VALUE!</v>
      </c>
      <c r="C181" s="57" t="e">
        <f>Table1[[#This Row],[Item Description]]</f>
        <v>#VALUE!</v>
      </c>
      <c r="D181" s="56" t="e">
        <f>Table1[[#This Row],[Quantity]]</f>
        <v>#VALUE!</v>
      </c>
      <c r="E181" s="56" t="e">
        <f>Table1[[#This Row],[Units]]</f>
        <v>#VALUE!</v>
      </c>
      <c r="F181" s="58" t="e">
        <f>Table1[[#This Row],[Engineer''s Estimate (EE)]]</f>
        <v>#VALUE!</v>
      </c>
      <c r="G181" s="59" t="e">
        <f>'CMGC Cost Estimate'!$D181*'CMGC Cost Estimate'!$F181</f>
        <v>#VALUE!</v>
      </c>
      <c r="H181" s="60" t="e">
        <f>'CMGC Cost Estimate'!$G181/G$500</f>
        <v>#VALUE!</v>
      </c>
      <c r="I181" s="58" t="e">
        <f>Table1[[#This Row],[Low Bidder 
or CM/GC]]</f>
        <v>#VALUE!</v>
      </c>
      <c r="J181" s="59" t="e">
        <f>'CMGC Cost Estimate'!$I181*'CMGC Cost Estimate'!$D181</f>
        <v>#VALUE!</v>
      </c>
      <c r="K181" s="61" t="e">
        <f>'CMGC Cost Estimate'!$J181/J$500</f>
        <v>#VALUE!</v>
      </c>
      <c r="L181" s="58" t="e">
        <f>TRIMMEAN(Table1[[#This Row],[Low Bidder 
or CM/GC]:[Bidder 23]],2/COUNT(Table1[[#This Row],[Low Bidder 
or CM/GC]:[Bidder 23]]))</f>
        <v>#VALUE!</v>
      </c>
      <c r="M181" s="59" t="e">
        <f>IF('CMGC Cost Estimate'!$D181=0,0,'CMGC Cost Estimate'!$D181*'CMGC Cost Estimate'!$L181)</f>
        <v>#VALUE!</v>
      </c>
      <c r="N181" s="60" t="e">
        <f>'CMGC Cost Estimate'!$M181/M$500</f>
        <v>#VALUE!</v>
      </c>
      <c r="O181" s="80" t="e">
        <f>MIN(Table1[[#This Row],[Low Bidder 
or CM/GC]:[Bidder 23]])*D181</f>
        <v>#VALUE!</v>
      </c>
      <c r="P181" s="66" t="e">
        <f>Table24[[#This Row],[CM/GC
Amount]]</f>
        <v>#VALUE!</v>
      </c>
      <c r="Q181" s="81" t="e">
        <f>MAX(Table1[[#This Row],[Low Bidder 
or CM/GC]:[Bidder 23]])*D181</f>
        <v>#VALUE!</v>
      </c>
      <c r="R181" s="38" t="e">
        <f>('CMGC Cost Estimate'!$J181-'CMGC Cost Estimate'!$G181)/'CMGC Cost Estimate'!$G181</f>
        <v>#VALUE!</v>
      </c>
      <c r="S181" s="39" t="e">
        <f>('CMGC Cost Estimate'!$J181-'CMGC Cost Estimate'!$M181)/'CMGC Cost Estimate'!$M181</f>
        <v>#VALUE!</v>
      </c>
      <c r="T181" s="37" t="e">
        <f>'CMGC Cost Estimate'!$J181-'CMGC Cost Estimate'!$G181</f>
        <v>#VALUE!</v>
      </c>
      <c r="U181" s="29" t="e">
        <f>RANK('CMGC Cost Estimate'!$J181,'CMGC Cost Estimate'!$J$3:$J$499)</f>
        <v>#VALUE!</v>
      </c>
      <c r="V181" s="40" t="e">
        <f>LARGE('CMGC Cost Estimate'!$J$3:$J$499,COUNT(J$3:'CMGC Cost Estimate'!$J181))+IF(ISNUMBER(V180),V180,0)</f>
        <v>#VALUE!</v>
      </c>
      <c r="W181" s="29" t="e">
        <f>IF(V181/J$500&lt;0.8,COUNT(V$3:V181)+1,1)</f>
        <v>#VALUE!</v>
      </c>
      <c r="X181" s="41" t="e">
        <f>IF('CMGC Cost Estimate'!$U181&lt;=MAX('CMGC Cost Estimate'!$W$3:$W$499),"YES","NO")</f>
        <v>#VALUE!</v>
      </c>
      <c r="Y181" s="42" t="e">
        <f>IF(AND('CMGC Cost Estimate'!$X181="YES",OR('CMGC Cost Estimate'!$R181&gt;0.2,'CMGC Cost Estimate'!$R181&lt;-0.2)),"ANALYZE"," ")</f>
        <v>#VALUE!</v>
      </c>
      <c r="Z181" s="73" t="e">
        <f>IF(AND('CMGC Cost Estimate'!$X181="YES",OR('CMGC Cost Estimate'!$S181&gt;0.2,'CMGC Cost Estimate'!$S181&lt;-0.2)),"ANALYZE"," ")</f>
        <v>#VALUE!</v>
      </c>
      <c r="AA181" s="69" t="e">
        <f>RANK('CMGC Cost Estimate'!$G181,'CMGC Cost Estimate'!$G$3:$G$499)</f>
        <v>#VALUE!</v>
      </c>
      <c r="AB181" s="70" t="e">
        <f>LARGE('CMGC Cost Estimate'!$G$3:$G$499,COUNT(G$3:'CMGC Cost Estimate'!$G181))+IF(ISNUMBER(AB180),AB180,0)</f>
        <v>#VALUE!</v>
      </c>
      <c r="AC181" s="71" t="e">
        <f>IF(AB181/G$500&lt;0.8,COUNT(V$3:V181)+1,1)</f>
        <v>#VALUE!</v>
      </c>
      <c r="AD181" s="95" t="e">
        <f>IF('CMGC Cost Estimate'!$AA181&lt;=MAX('CMGC Cost Estimate'!$AC$3:$AC$499),"YES","NO")</f>
        <v>#VALUE!</v>
      </c>
      <c r="AE181" s="96" t="e">
        <f>IF(AND('Standard Cost Estimate'!$AD181="YES",ABS('Standard Cost Estimate'!$R181)&gt;0.2),"ANALYZE"," ")</f>
        <v>#VALUE!</v>
      </c>
      <c r="AF181" s="77"/>
    </row>
    <row r="182" spans="1:32" x14ac:dyDescent="0.35">
      <c r="A182" s="56" t="e">
        <f>Table1[[#This Row],[Item Line Number]]</f>
        <v>#VALUE!</v>
      </c>
      <c r="B182" s="56" t="e">
        <f>Table1[[#This Row],[Item Number]]</f>
        <v>#VALUE!</v>
      </c>
      <c r="C182" s="57" t="e">
        <f>Table1[[#This Row],[Item Description]]</f>
        <v>#VALUE!</v>
      </c>
      <c r="D182" s="56" t="e">
        <f>Table1[[#This Row],[Quantity]]</f>
        <v>#VALUE!</v>
      </c>
      <c r="E182" s="56" t="e">
        <f>Table1[[#This Row],[Units]]</f>
        <v>#VALUE!</v>
      </c>
      <c r="F182" s="58" t="e">
        <f>Table1[[#This Row],[Engineer''s Estimate (EE)]]</f>
        <v>#VALUE!</v>
      </c>
      <c r="G182" s="59" t="e">
        <f>'CMGC Cost Estimate'!$D182*'CMGC Cost Estimate'!$F182</f>
        <v>#VALUE!</v>
      </c>
      <c r="H182" s="60" t="e">
        <f>'CMGC Cost Estimate'!$G182/G$500</f>
        <v>#VALUE!</v>
      </c>
      <c r="I182" s="58" t="e">
        <f>Table1[[#This Row],[Low Bidder 
or CM/GC]]</f>
        <v>#VALUE!</v>
      </c>
      <c r="J182" s="59" t="e">
        <f>'CMGC Cost Estimate'!$I182*'CMGC Cost Estimate'!$D182</f>
        <v>#VALUE!</v>
      </c>
      <c r="K182" s="61" t="e">
        <f>'CMGC Cost Estimate'!$J182/J$500</f>
        <v>#VALUE!</v>
      </c>
      <c r="L182" s="58" t="e">
        <f>TRIMMEAN(Table1[[#This Row],[Low Bidder 
or CM/GC]:[Bidder 23]],2/COUNT(Table1[[#This Row],[Low Bidder 
or CM/GC]:[Bidder 23]]))</f>
        <v>#VALUE!</v>
      </c>
      <c r="M182" s="59" t="e">
        <f>IF('CMGC Cost Estimate'!$D182=0,0,'CMGC Cost Estimate'!$D182*'CMGC Cost Estimate'!$L182)</f>
        <v>#VALUE!</v>
      </c>
      <c r="N182" s="60" t="e">
        <f>'CMGC Cost Estimate'!$M182/M$500</f>
        <v>#VALUE!</v>
      </c>
      <c r="O182" s="80" t="e">
        <f>MIN(Table1[[#This Row],[Low Bidder 
or CM/GC]:[Bidder 23]])*D182</f>
        <v>#VALUE!</v>
      </c>
      <c r="P182" s="66" t="e">
        <f>Table24[[#This Row],[CM/GC
Amount]]</f>
        <v>#VALUE!</v>
      </c>
      <c r="Q182" s="81" t="e">
        <f>MAX(Table1[[#This Row],[Low Bidder 
or CM/GC]:[Bidder 23]])*D182</f>
        <v>#VALUE!</v>
      </c>
      <c r="R182" s="38" t="e">
        <f>('CMGC Cost Estimate'!$J182-'CMGC Cost Estimate'!$G182)/'CMGC Cost Estimate'!$G182</f>
        <v>#VALUE!</v>
      </c>
      <c r="S182" s="39" t="e">
        <f>('CMGC Cost Estimate'!$J182-'CMGC Cost Estimate'!$M182)/'CMGC Cost Estimate'!$M182</f>
        <v>#VALUE!</v>
      </c>
      <c r="T182" s="37" t="e">
        <f>'CMGC Cost Estimate'!$J182-'CMGC Cost Estimate'!$G182</f>
        <v>#VALUE!</v>
      </c>
      <c r="U182" s="29" t="e">
        <f>RANK('CMGC Cost Estimate'!$J182,'CMGC Cost Estimate'!$J$3:$J$499)</f>
        <v>#VALUE!</v>
      </c>
      <c r="V182" s="40" t="e">
        <f>LARGE('CMGC Cost Estimate'!$J$3:$J$499,COUNT(J$3:'CMGC Cost Estimate'!$J182))+IF(ISNUMBER(V181),V181,0)</f>
        <v>#VALUE!</v>
      </c>
      <c r="W182" s="29" t="e">
        <f>IF(V182/J$500&lt;0.8,COUNT(V$3:V182)+1,1)</f>
        <v>#VALUE!</v>
      </c>
      <c r="X182" s="41" t="e">
        <f>IF('CMGC Cost Estimate'!$U182&lt;=MAX('CMGC Cost Estimate'!$W$3:$W$499),"YES","NO")</f>
        <v>#VALUE!</v>
      </c>
      <c r="Y182" s="42" t="e">
        <f>IF(AND('CMGC Cost Estimate'!$X182="YES",OR('CMGC Cost Estimate'!$R182&gt;0.2,'CMGC Cost Estimate'!$R182&lt;-0.2)),"ANALYZE"," ")</f>
        <v>#VALUE!</v>
      </c>
      <c r="Z182" s="73" t="e">
        <f>IF(AND('CMGC Cost Estimate'!$X182="YES",OR('CMGC Cost Estimate'!$S182&gt;0.2,'CMGC Cost Estimate'!$S182&lt;-0.2)),"ANALYZE"," ")</f>
        <v>#VALUE!</v>
      </c>
      <c r="AA182" s="69" t="e">
        <f>RANK('CMGC Cost Estimate'!$G182,'CMGC Cost Estimate'!$G$3:$G$499)</f>
        <v>#VALUE!</v>
      </c>
      <c r="AB182" s="70" t="e">
        <f>LARGE('CMGC Cost Estimate'!$G$3:$G$499,COUNT(G$3:'CMGC Cost Estimate'!$G182))+IF(ISNUMBER(AB181),AB181,0)</f>
        <v>#VALUE!</v>
      </c>
      <c r="AC182" s="71" t="e">
        <f>IF(AB182/G$500&lt;0.8,COUNT(V$3:V182)+1,1)</f>
        <v>#VALUE!</v>
      </c>
      <c r="AD182" s="95" t="e">
        <f>IF('CMGC Cost Estimate'!$AA182&lt;=MAX('CMGC Cost Estimate'!$AC$3:$AC$499),"YES","NO")</f>
        <v>#VALUE!</v>
      </c>
      <c r="AE182" s="96" t="e">
        <f>IF(AND('Standard Cost Estimate'!$AD182="YES",ABS('Standard Cost Estimate'!$R182)&gt;0.2),"ANALYZE"," ")</f>
        <v>#VALUE!</v>
      </c>
      <c r="AF182" s="77"/>
    </row>
    <row r="183" spans="1:32" x14ac:dyDescent="0.35">
      <c r="A183" s="56" t="e">
        <f>Table1[[#This Row],[Item Line Number]]</f>
        <v>#VALUE!</v>
      </c>
      <c r="B183" s="56" t="e">
        <f>Table1[[#This Row],[Item Number]]</f>
        <v>#VALUE!</v>
      </c>
      <c r="C183" s="57" t="e">
        <f>Table1[[#This Row],[Item Description]]</f>
        <v>#VALUE!</v>
      </c>
      <c r="D183" s="56" t="e">
        <f>Table1[[#This Row],[Quantity]]</f>
        <v>#VALUE!</v>
      </c>
      <c r="E183" s="56" t="e">
        <f>Table1[[#This Row],[Units]]</f>
        <v>#VALUE!</v>
      </c>
      <c r="F183" s="58" t="e">
        <f>Table1[[#This Row],[Engineer''s Estimate (EE)]]</f>
        <v>#VALUE!</v>
      </c>
      <c r="G183" s="59" t="e">
        <f>'CMGC Cost Estimate'!$D183*'CMGC Cost Estimate'!$F183</f>
        <v>#VALUE!</v>
      </c>
      <c r="H183" s="60" t="e">
        <f>'CMGC Cost Estimate'!$G183/G$500</f>
        <v>#VALUE!</v>
      </c>
      <c r="I183" s="58" t="e">
        <f>Table1[[#This Row],[Low Bidder 
or CM/GC]]</f>
        <v>#VALUE!</v>
      </c>
      <c r="J183" s="59" t="e">
        <f>'CMGC Cost Estimate'!$I183*'CMGC Cost Estimate'!$D183</f>
        <v>#VALUE!</v>
      </c>
      <c r="K183" s="61" t="e">
        <f>'CMGC Cost Estimate'!$J183/J$500</f>
        <v>#VALUE!</v>
      </c>
      <c r="L183" s="58" t="e">
        <f>TRIMMEAN(Table1[[#This Row],[Low Bidder 
or CM/GC]:[Bidder 23]],2/COUNT(Table1[[#This Row],[Low Bidder 
or CM/GC]:[Bidder 23]]))</f>
        <v>#VALUE!</v>
      </c>
      <c r="M183" s="59" t="e">
        <f>IF('CMGC Cost Estimate'!$D183=0,0,'CMGC Cost Estimate'!$D183*'CMGC Cost Estimate'!$L183)</f>
        <v>#VALUE!</v>
      </c>
      <c r="N183" s="60" t="e">
        <f>'CMGC Cost Estimate'!$M183/M$500</f>
        <v>#VALUE!</v>
      </c>
      <c r="O183" s="80" t="e">
        <f>MIN(Table1[[#This Row],[Low Bidder 
or CM/GC]:[Bidder 23]])*D183</f>
        <v>#VALUE!</v>
      </c>
      <c r="P183" s="66" t="e">
        <f>Table24[[#This Row],[CM/GC
Amount]]</f>
        <v>#VALUE!</v>
      </c>
      <c r="Q183" s="81" t="e">
        <f>MAX(Table1[[#This Row],[Low Bidder 
or CM/GC]:[Bidder 23]])*D183</f>
        <v>#VALUE!</v>
      </c>
      <c r="R183" s="38" t="e">
        <f>('CMGC Cost Estimate'!$J183-'CMGC Cost Estimate'!$G183)/'CMGC Cost Estimate'!$G183</f>
        <v>#VALUE!</v>
      </c>
      <c r="S183" s="39" t="e">
        <f>('CMGC Cost Estimate'!$J183-'CMGC Cost Estimate'!$M183)/'CMGC Cost Estimate'!$M183</f>
        <v>#VALUE!</v>
      </c>
      <c r="T183" s="37" t="e">
        <f>'CMGC Cost Estimate'!$J183-'CMGC Cost Estimate'!$G183</f>
        <v>#VALUE!</v>
      </c>
      <c r="U183" s="29" t="e">
        <f>RANK('CMGC Cost Estimate'!$J183,'CMGC Cost Estimate'!$J$3:$J$499)</f>
        <v>#VALUE!</v>
      </c>
      <c r="V183" s="40" t="e">
        <f>LARGE('CMGC Cost Estimate'!$J$3:$J$499,COUNT(J$3:'CMGC Cost Estimate'!$J183))+IF(ISNUMBER(V182),V182,0)</f>
        <v>#VALUE!</v>
      </c>
      <c r="W183" s="29" t="e">
        <f>IF(V183/J$500&lt;0.8,COUNT(V$3:V183)+1,1)</f>
        <v>#VALUE!</v>
      </c>
      <c r="X183" s="41" t="e">
        <f>IF('CMGC Cost Estimate'!$U183&lt;=MAX('CMGC Cost Estimate'!$W$3:$W$499),"YES","NO")</f>
        <v>#VALUE!</v>
      </c>
      <c r="Y183" s="42" t="e">
        <f>IF(AND('CMGC Cost Estimate'!$X183="YES",OR('CMGC Cost Estimate'!$R183&gt;0.2,'CMGC Cost Estimate'!$R183&lt;-0.2)),"ANALYZE"," ")</f>
        <v>#VALUE!</v>
      </c>
      <c r="Z183" s="73" t="e">
        <f>IF(AND('CMGC Cost Estimate'!$X183="YES",OR('CMGC Cost Estimate'!$S183&gt;0.2,'CMGC Cost Estimate'!$S183&lt;-0.2)),"ANALYZE"," ")</f>
        <v>#VALUE!</v>
      </c>
      <c r="AA183" s="69" t="e">
        <f>RANK('CMGC Cost Estimate'!$G183,'CMGC Cost Estimate'!$G$3:$G$499)</f>
        <v>#VALUE!</v>
      </c>
      <c r="AB183" s="70" t="e">
        <f>LARGE('CMGC Cost Estimate'!$G$3:$G$499,COUNT(G$3:'CMGC Cost Estimate'!$G183))+IF(ISNUMBER(AB182),AB182,0)</f>
        <v>#VALUE!</v>
      </c>
      <c r="AC183" s="71" t="e">
        <f>IF(AB183/G$500&lt;0.8,COUNT(V$3:V183)+1,1)</f>
        <v>#VALUE!</v>
      </c>
      <c r="AD183" s="95" t="e">
        <f>IF('CMGC Cost Estimate'!$AA183&lt;=MAX('CMGC Cost Estimate'!$AC$3:$AC$499),"YES","NO")</f>
        <v>#VALUE!</v>
      </c>
      <c r="AE183" s="96" t="e">
        <f>IF(AND('Standard Cost Estimate'!$AD183="YES",ABS('Standard Cost Estimate'!$R183)&gt;0.2),"ANALYZE"," ")</f>
        <v>#VALUE!</v>
      </c>
      <c r="AF183" s="77"/>
    </row>
    <row r="184" spans="1:32" x14ac:dyDescent="0.35">
      <c r="A184" s="56" t="e">
        <f>Table1[[#This Row],[Item Line Number]]</f>
        <v>#VALUE!</v>
      </c>
      <c r="B184" s="56" t="e">
        <f>Table1[[#This Row],[Item Number]]</f>
        <v>#VALUE!</v>
      </c>
      <c r="C184" s="57" t="e">
        <f>Table1[[#This Row],[Item Description]]</f>
        <v>#VALUE!</v>
      </c>
      <c r="D184" s="56" t="e">
        <f>Table1[[#This Row],[Quantity]]</f>
        <v>#VALUE!</v>
      </c>
      <c r="E184" s="56" t="e">
        <f>Table1[[#This Row],[Units]]</f>
        <v>#VALUE!</v>
      </c>
      <c r="F184" s="58" t="e">
        <f>Table1[[#This Row],[Engineer''s Estimate (EE)]]</f>
        <v>#VALUE!</v>
      </c>
      <c r="G184" s="59" t="e">
        <f>'CMGC Cost Estimate'!$D184*'CMGC Cost Estimate'!$F184</f>
        <v>#VALUE!</v>
      </c>
      <c r="H184" s="60" t="e">
        <f>'CMGC Cost Estimate'!$G184/G$500</f>
        <v>#VALUE!</v>
      </c>
      <c r="I184" s="58" t="e">
        <f>Table1[[#This Row],[Low Bidder 
or CM/GC]]</f>
        <v>#VALUE!</v>
      </c>
      <c r="J184" s="59" t="e">
        <f>'CMGC Cost Estimate'!$I184*'CMGC Cost Estimate'!$D184</f>
        <v>#VALUE!</v>
      </c>
      <c r="K184" s="61" t="e">
        <f>'CMGC Cost Estimate'!$J184/J$500</f>
        <v>#VALUE!</v>
      </c>
      <c r="L184" s="58" t="e">
        <f>TRIMMEAN(Table1[[#This Row],[Low Bidder 
or CM/GC]:[Bidder 23]],2/COUNT(Table1[[#This Row],[Low Bidder 
or CM/GC]:[Bidder 23]]))</f>
        <v>#VALUE!</v>
      </c>
      <c r="M184" s="59" t="e">
        <f>IF('CMGC Cost Estimate'!$D184=0,0,'CMGC Cost Estimate'!$D184*'CMGC Cost Estimate'!$L184)</f>
        <v>#VALUE!</v>
      </c>
      <c r="N184" s="60" t="e">
        <f>'CMGC Cost Estimate'!$M184/M$500</f>
        <v>#VALUE!</v>
      </c>
      <c r="O184" s="80" t="e">
        <f>MIN(Table1[[#This Row],[Low Bidder 
or CM/GC]:[Bidder 23]])*D184</f>
        <v>#VALUE!</v>
      </c>
      <c r="P184" s="66" t="e">
        <f>Table24[[#This Row],[CM/GC
Amount]]</f>
        <v>#VALUE!</v>
      </c>
      <c r="Q184" s="81" t="e">
        <f>MAX(Table1[[#This Row],[Low Bidder 
or CM/GC]:[Bidder 23]])*D184</f>
        <v>#VALUE!</v>
      </c>
      <c r="R184" s="38" t="e">
        <f>('CMGC Cost Estimate'!$J184-'CMGC Cost Estimate'!$G184)/'CMGC Cost Estimate'!$G184</f>
        <v>#VALUE!</v>
      </c>
      <c r="S184" s="39" t="e">
        <f>('CMGC Cost Estimate'!$J184-'CMGC Cost Estimate'!$M184)/'CMGC Cost Estimate'!$M184</f>
        <v>#VALUE!</v>
      </c>
      <c r="T184" s="37" t="e">
        <f>'CMGC Cost Estimate'!$J184-'CMGC Cost Estimate'!$G184</f>
        <v>#VALUE!</v>
      </c>
      <c r="U184" s="29" t="e">
        <f>RANK('CMGC Cost Estimate'!$J184,'CMGC Cost Estimate'!$J$3:$J$499)</f>
        <v>#VALUE!</v>
      </c>
      <c r="V184" s="40" t="e">
        <f>LARGE('CMGC Cost Estimate'!$J$3:$J$499,COUNT(J$3:'CMGC Cost Estimate'!$J184))+IF(ISNUMBER(V183),V183,0)</f>
        <v>#VALUE!</v>
      </c>
      <c r="W184" s="29" t="e">
        <f>IF(V184/J$500&lt;0.8,COUNT(V$3:V184)+1,1)</f>
        <v>#VALUE!</v>
      </c>
      <c r="X184" s="41" t="e">
        <f>IF('CMGC Cost Estimate'!$U184&lt;=MAX('CMGC Cost Estimate'!$W$3:$W$499),"YES","NO")</f>
        <v>#VALUE!</v>
      </c>
      <c r="Y184" s="42" t="e">
        <f>IF(AND('CMGC Cost Estimate'!$X184="YES",OR('CMGC Cost Estimate'!$R184&gt;0.2,'CMGC Cost Estimate'!$R184&lt;-0.2)),"ANALYZE"," ")</f>
        <v>#VALUE!</v>
      </c>
      <c r="Z184" s="73" t="e">
        <f>IF(AND('CMGC Cost Estimate'!$X184="YES",OR('CMGC Cost Estimate'!$S184&gt;0.2,'CMGC Cost Estimate'!$S184&lt;-0.2)),"ANALYZE"," ")</f>
        <v>#VALUE!</v>
      </c>
      <c r="AA184" s="69" t="e">
        <f>RANK('CMGC Cost Estimate'!$G184,'CMGC Cost Estimate'!$G$3:$G$499)</f>
        <v>#VALUE!</v>
      </c>
      <c r="AB184" s="70" t="e">
        <f>LARGE('CMGC Cost Estimate'!$G$3:$G$499,COUNT(G$3:'CMGC Cost Estimate'!$G184))+IF(ISNUMBER(AB183),AB183,0)</f>
        <v>#VALUE!</v>
      </c>
      <c r="AC184" s="71" t="e">
        <f>IF(AB184/G$500&lt;0.8,COUNT(V$3:V184)+1,1)</f>
        <v>#VALUE!</v>
      </c>
      <c r="AD184" s="95" t="e">
        <f>IF('CMGC Cost Estimate'!$AA184&lt;=MAX('CMGC Cost Estimate'!$AC$3:$AC$499),"YES","NO")</f>
        <v>#VALUE!</v>
      </c>
      <c r="AE184" s="96" t="e">
        <f>IF(AND('Standard Cost Estimate'!$AD184="YES",ABS('Standard Cost Estimate'!$R184)&gt;0.2),"ANALYZE"," ")</f>
        <v>#VALUE!</v>
      </c>
      <c r="AF184" s="77"/>
    </row>
    <row r="185" spans="1:32" x14ac:dyDescent="0.35">
      <c r="A185" s="56" t="e">
        <f>Table1[[#This Row],[Item Line Number]]</f>
        <v>#VALUE!</v>
      </c>
      <c r="B185" s="56" t="e">
        <f>Table1[[#This Row],[Item Number]]</f>
        <v>#VALUE!</v>
      </c>
      <c r="C185" s="57" t="e">
        <f>Table1[[#This Row],[Item Description]]</f>
        <v>#VALUE!</v>
      </c>
      <c r="D185" s="56" t="e">
        <f>Table1[[#This Row],[Quantity]]</f>
        <v>#VALUE!</v>
      </c>
      <c r="E185" s="56" t="e">
        <f>Table1[[#This Row],[Units]]</f>
        <v>#VALUE!</v>
      </c>
      <c r="F185" s="58" t="e">
        <f>Table1[[#This Row],[Engineer''s Estimate (EE)]]</f>
        <v>#VALUE!</v>
      </c>
      <c r="G185" s="59" t="e">
        <f>'CMGC Cost Estimate'!$D185*'CMGC Cost Estimate'!$F185</f>
        <v>#VALUE!</v>
      </c>
      <c r="H185" s="60" t="e">
        <f>'CMGC Cost Estimate'!$G185/G$500</f>
        <v>#VALUE!</v>
      </c>
      <c r="I185" s="58" t="e">
        <f>Table1[[#This Row],[Low Bidder 
or CM/GC]]</f>
        <v>#VALUE!</v>
      </c>
      <c r="J185" s="59" t="e">
        <f>'CMGC Cost Estimate'!$I185*'CMGC Cost Estimate'!$D185</f>
        <v>#VALUE!</v>
      </c>
      <c r="K185" s="61" t="e">
        <f>'CMGC Cost Estimate'!$J185/J$500</f>
        <v>#VALUE!</v>
      </c>
      <c r="L185" s="58" t="e">
        <f>TRIMMEAN(Table1[[#This Row],[Low Bidder 
or CM/GC]:[Bidder 23]],2/COUNT(Table1[[#This Row],[Low Bidder 
or CM/GC]:[Bidder 23]]))</f>
        <v>#VALUE!</v>
      </c>
      <c r="M185" s="59" t="e">
        <f>IF('CMGC Cost Estimate'!$D185=0,0,'CMGC Cost Estimate'!$D185*'CMGC Cost Estimate'!$L185)</f>
        <v>#VALUE!</v>
      </c>
      <c r="N185" s="60" t="e">
        <f>'CMGC Cost Estimate'!$M185/M$500</f>
        <v>#VALUE!</v>
      </c>
      <c r="O185" s="80" t="e">
        <f>MIN(Table1[[#This Row],[Low Bidder 
or CM/GC]:[Bidder 23]])*D185</f>
        <v>#VALUE!</v>
      </c>
      <c r="P185" s="66" t="e">
        <f>Table24[[#This Row],[CM/GC
Amount]]</f>
        <v>#VALUE!</v>
      </c>
      <c r="Q185" s="81" t="e">
        <f>MAX(Table1[[#This Row],[Low Bidder 
or CM/GC]:[Bidder 23]])*D185</f>
        <v>#VALUE!</v>
      </c>
      <c r="R185" s="38" t="e">
        <f>('CMGC Cost Estimate'!$J185-'CMGC Cost Estimate'!$G185)/'CMGC Cost Estimate'!$G185</f>
        <v>#VALUE!</v>
      </c>
      <c r="S185" s="39" t="e">
        <f>('CMGC Cost Estimate'!$J185-'CMGC Cost Estimate'!$M185)/'CMGC Cost Estimate'!$M185</f>
        <v>#VALUE!</v>
      </c>
      <c r="T185" s="37" t="e">
        <f>'CMGC Cost Estimate'!$J185-'CMGC Cost Estimate'!$G185</f>
        <v>#VALUE!</v>
      </c>
      <c r="U185" s="29" t="e">
        <f>RANK('CMGC Cost Estimate'!$J185,'CMGC Cost Estimate'!$J$3:$J$499)</f>
        <v>#VALUE!</v>
      </c>
      <c r="V185" s="40" t="e">
        <f>LARGE('CMGC Cost Estimate'!$J$3:$J$499,COUNT(J$3:'CMGC Cost Estimate'!$J185))+IF(ISNUMBER(V184),V184,0)</f>
        <v>#VALUE!</v>
      </c>
      <c r="W185" s="29" t="e">
        <f>IF(V185/J$500&lt;0.8,COUNT(V$3:V185)+1,1)</f>
        <v>#VALUE!</v>
      </c>
      <c r="X185" s="41" t="e">
        <f>IF('CMGC Cost Estimate'!$U185&lt;=MAX('CMGC Cost Estimate'!$W$3:$W$499),"YES","NO")</f>
        <v>#VALUE!</v>
      </c>
      <c r="Y185" s="42" t="e">
        <f>IF(AND('CMGC Cost Estimate'!$X185="YES",OR('CMGC Cost Estimate'!$R185&gt;0.2,'CMGC Cost Estimate'!$R185&lt;-0.2)),"ANALYZE"," ")</f>
        <v>#VALUE!</v>
      </c>
      <c r="Z185" s="73" t="e">
        <f>IF(AND('CMGC Cost Estimate'!$X185="YES",OR('CMGC Cost Estimate'!$S185&gt;0.2,'CMGC Cost Estimate'!$S185&lt;-0.2)),"ANALYZE"," ")</f>
        <v>#VALUE!</v>
      </c>
      <c r="AA185" s="69" t="e">
        <f>RANK('CMGC Cost Estimate'!$G185,'CMGC Cost Estimate'!$G$3:$G$499)</f>
        <v>#VALUE!</v>
      </c>
      <c r="AB185" s="70" t="e">
        <f>LARGE('CMGC Cost Estimate'!$G$3:$G$499,COUNT(G$3:'CMGC Cost Estimate'!$G185))+IF(ISNUMBER(AB184),AB184,0)</f>
        <v>#VALUE!</v>
      </c>
      <c r="AC185" s="71" t="e">
        <f>IF(AB185/G$500&lt;0.8,COUNT(V$3:V185)+1,1)</f>
        <v>#VALUE!</v>
      </c>
      <c r="AD185" s="95" t="e">
        <f>IF('CMGC Cost Estimate'!$AA185&lt;=MAX('CMGC Cost Estimate'!$AC$3:$AC$499),"YES","NO")</f>
        <v>#VALUE!</v>
      </c>
      <c r="AE185" s="96" t="e">
        <f>IF(AND('Standard Cost Estimate'!$AD185="YES",ABS('Standard Cost Estimate'!$R185)&gt;0.2),"ANALYZE"," ")</f>
        <v>#VALUE!</v>
      </c>
      <c r="AF185" s="77"/>
    </row>
    <row r="186" spans="1:32" x14ac:dyDescent="0.35">
      <c r="A186" s="56" t="e">
        <f>Table1[[#This Row],[Item Line Number]]</f>
        <v>#VALUE!</v>
      </c>
      <c r="B186" s="56" t="e">
        <f>Table1[[#This Row],[Item Number]]</f>
        <v>#VALUE!</v>
      </c>
      <c r="C186" s="57" t="e">
        <f>Table1[[#This Row],[Item Description]]</f>
        <v>#VALUE!</v>
      </c>
      <c r="D186" s="56" t="e">
        <f>Table1[[#This Row],[Quantity]]</f>
        <v>#VALUE!</v>
      </c>
      <c r="E186" s="56" t="e">
        <f>Table1[[#This Row],[Units]]</f>
        <v>#VALUE!</v>
      </c>
      <c r="F186" s="58" t="e">
        <f>Table1[[#This Row],[Engineer''s Estimate (EE)]]</f>
        <v>#VALUE!</v>
      </c>
      <c r="G186" s="59" t="e">
        <f>'CMGC Cost Estimate'!$D186*'CMGC Cost Estimate'!$F186</f>
        <v>#VALUE!</v>
      </c>
      <c r="H186" s="60" t="e">
        <f>'CMGC Cost Estimate'!$G186/G$500</f>
        <v>#VALUE!</v>
      </c>
      <c r="I186" s="58" t="e">
        <f>Table1[[#This Row],[Low Bidder 
or CM/GC]]</f>
        <v>#VALUE!</v>
      </c>
      <c r="J186" s="59" t="e">
        <f>'CMGC Cost Estimate'!$I186*'CMGC Cost Estimate'!$D186</f>
        <v>#VALUE!</v>
      </c>
      <c r="K186" s="61" t="e">
        <f>'CMGC Cost Estimate'!$J186/J$500</f>
        <v>#VALUE!</v>
      </c>
      <c r="L186" s="58" t="e">
        <f>TRIMMEAN(Table1[[#This Row],[Low Bidder 
or CM/GC]:[Bidder 23]],2/COUNT(Table1[[#This Row],[Low Bidder 
or CM/GC]:[Bidder 23]]))</f>
        <v>#VALUE!</v>
      </c>
      <c r="M186" s="59" t="e">
        <f>IF('CMGC Cost Estimate'!$D186=0,0,'CMGC Cost Estimate'!$D186*'CMGC Cost Estimate'!$L186)</f>
        <v>#VALUE!</v>
      </c>
      <c r="N186" s="60" t="e">
        <f>'CMGC Cost Estimate'!$M186/M$500</f>
        <v>#VALUE!</v>
      </c>
      <c r="O186" s="80" t="e">
        <f>MIN(Table1[[#This Row],[Low Bidder 
or CM/GC]:[Bidder 23]])*D186</f>
        <v>#VALUE!</v>
      </c>
      <c r="P186" s="66" t="e">
        <f>Table24[[#This Row],[CM/GC
Amount]]</f>
        <v>#VALUE!</v>
      </c>
      <c r="Q186" s="81" t="e">
        <f>MAX(Table1[[#This Row],[Low Bidder 
or CM/GC]:[Bidder 23]])*D186</f>
        <v>#VALUE!</v>
      </c>
      <c r="R186" s="38" t="e">
        <f>('CMGC Cost Estimate'!$J186-'CMGC Cost Estimate'!$G186)/'CMGC Cost Estimate'!$G186</f>
        <v>#VALUE!</v>
      </c>
      <c r="S186" s="39" t="e">
        <f>('CMGC Cost Estimate'!$J186-'CMGC Cost Estimate'!$M186)/'CMGC Cost Estimate'!$M186</f>
        <v>#VALUE!</v>
      </c>
      <c r="T186" s="37" t="e">
        <f>'CMGC Cost Estimate'!$J186-'CMGC Cost Estimate'!$G186</f>
        <v>#VALUE!</v>
      </c>
      <c r="U186" s="29" t="e">
        <f>RANK('CMGC Cost Estimate'!$J186,'CMGC Cost Estimate'!$J$3:$J$499)</f>
        <v>#VALUE!</v>
      </c>
      <c r="V186" s="40" t="e">
        <f>LARGE('CMGC Cost Estimate'!$J$3:$J$499,COUNT(J$3:'CMGC Cost Estimate'!$J186))+IF(ISNUMBER(V185),V185,0)</f>
        <v>#VALUE!</v>
      </c>
      <c r="W186" s="29" t="e">
        <f>IF(V186/J$500&lt;0.8,COUNT(V$3:V186)+1,1)</f>
        <v>#VALUE!</v>
      </c>
      <c r="X186" s="41" t="e">
        <f>IF('CMGC Cost Estimate'!$U186&lt;=MAX('CMGC Cost Estimate'!$W$3:$W$499),"YES","NO")</f>
        <v>#VALUE!</v>
      </c>
      <c r="Y186" s="42" t="e">
        <f>IF(AND('CMGC Cost Estimate'!$X186="YES",OR('CMGC Cost Estimate'!$R186&gt;0.2,'CMGC Cost Estimate'!$R186&lt;-0.2)),"ANALYZE"," ")</f>
        <v>#VALUE!</v>
      </c>
      <c r="Z186" s="73" t="e">
        <f>IF(AND('CMGC Cost Estimate'!$X186="YES",OR('CMGC Cost Estimate'!$S186&gt;0.2,'CMGC Cost Estimate'!$S186&lt;-0.2)),"ANALYZE"," ")</f>
        <v>#VALUE!</v>
      </c>
      <c r="AA186" s="69" t="e">
        <f>RANK('CMGC Cost Estimate'!$G186,'CMGC Cost Estimate'!$G$3:$G$499)</f>
        <v>#VALUE!</v>
      </c>
      <c r="AB186" s="70" t="e">
        <f>LARGE('CMGC Cost Estimate'!$G$3:$G$499,COUNT(G$3:'CMGC Cost Estimate'!$G186))+IF(ISNUMBER(AB185),AB185,0)</f>
        <v>#VALUE!</v>
      </c>
      <c r="AC186" s="71" t="e">
        <f>IF(AB186/G$500&lt;0.8,COUNT(V$3:V186)+1,1)</f>
        <v>#VALUE!</v>
      </c>
      <c r="AD186" s="95" t="e">
        <f>IF('CMGC Cost Estimate'!$AA186&lt;=MAX('CMGC Cost Estimate'!$AC$3:$AC$499),"YES","NO")</f>
        <v>#VALUE!</v>
      </c>
      <c r="AE186" s="96" t="e">
        <f>IF(AND('Standard Cost Estimate'!$AD186="YES",ABS('Standard Cost Estimate'!$R186)&gt;0.2),"ANALYZE"," ")</f>
        <v>#VALUE!</v>
      </c>
      <c r="AF186" s="77"/>
    </row>
    <row r="187" spans="1:32" x14ac:dyDescent="0.35">
      <c r="A187" s="56" t="e">
        <f>Table1[[#This Row],[Item Line Number]]</f>
        <v>#VALUE!</v>
      </c>
      <c r="B187" s="56" t="e">
        <f>Table1[[#This Row],[Item Number]]</f>
        <v>#VALUE!</v>
      </c>
      <c r="C187" s="57" t="e">
        <f>Table1[[#This Row],[Item Description]]</f>
        <v>#VALUE!</v>
      </c>
      <c r="D187" s="56" t="e">
        <f>Table1[[#This Row],[Quantity]]</f>
        <v>#VALUE!</v>
      </c>
      <c r="E187" s="56" t="e">
        <f>Table1[[#This Row],[Units]]</f>
        <v>#VALUE!</v>
      </c>
      <c r="F187" s="58" t="e">
        <f>Table1[[#This Row],[Engineer''s Estimate (EE)]]</f>
        <v>#VALUE!</v>
      </c>
      <c r="G187" s="59" t="e">
        <f>'CMGC Cost Estimate'!$D187*'CMGC Cost Estimate'!$F187</f>
        <v>#VALUE!</v>
      </c>
      <c r="H187" s="60" t="e">
        <f>'CMGC Cost Estimate'!$G187/G$500</f>
        <v>#VALUE!</v>
      </c>
      <c r="I187" s="58" t="e">
        <f>Table1[[#This Row],[Low Bidder 
or CM/GC]]</f>
        <v>#VALUE!</v>
      </c>
      <c r="J187" s="59" t="e">
        <f>'CMGC Cost Estimate'!$I187*'CMGC Cost Estimate'!$D187</f>
        <v>#VALUE!</v>
      </c>
      <c r="K187" s="61" t="e">
        <f>'CMGC Cost Estimate'!$J187/J$500</f>
        <v>#VALUE!</v>
      </c>
      <c r="L187" s="58" t="e">
        <f>TRIMMEAN(Table1[[#This Row],[Low Bidder 
or CM/GC]:[Bidder 23]],2/COUNT(Table1[[#This Row],[Low Bidder 
or CM/GC]:[Bidder 23]]))</f>
        <v>#VALUE!</v>
      </c>
      <c r="M187" s="59" t="e">
        <f>IF('CMGC Cost Estimate'!$D187=0,0,'CMGC Cost Estimate'!$D187*'CMGC Cost Estimate'!$L187)</f>
        <v>#VALUE!</v>
      </c>
      <c r="N187" s="60" t="e">
        <f>'CMGC Cost Estimate'!$M187/M$500</f>
        <v>#VALUE!</v>
      </c>
      <c r="O187" s="80" t="e">
        <f>MIN(Table1[[#This Row],[Low Bidder 
or CM/GC]:[Bidder 23]])*D187</f>
        <v>#VALUE!</v>
      </c>
      <c r="P187" s="66" t="e">
        <f>Table24[[#This Row],[CM/GC
Amount]]</f>
        <v>#VALUE!</v>
      </c>
      <c r="Q187" s="81" t="e">
        <f>MAX(Table1[[#This Row],[Low Bidder 
or CM/GC]:[Bidder 23]])*D187</f>
        <v>#VALUE!</v>
      </c>
      <c r="R187" s="38" t="e">
        <f>('CMGC Cost Estimate'!$J187-'CMGC Cost Estimate'!$G187)/'CMGC Cost Estimate'!$G187</f>
        <v>#VALUE!</v>
      </c>
      <c r="S187" s="39" t="e">
        <f>('CMGC Cost Estimate'!$J187-'CMGC Cost Estimate'!$M187)/'CMGC Cost Estimate'!$M187</f>
        <v>#VALUE!</v>
      </c>
      <c r="T187" s="37" t="e">
        <f>'CMGC Cost Estimate'!$J187-'CMGC Cost Estimate'!$G187</f>
        <v>#VALUE!</v>
      </c>
      <c r="U187" s="29" t="e">
        <f>RANK('CMGC Cost Estimate'!$J187,'CMGC Cost Estimate'!$J$3:$J$499)</f>
        <v>#VALUE!</v>
      </c>
      <c r="V187" s="40" t="e">
        <f>LARGE('CMGC Cost Estimate'!$J$3:$J$499,COUNT(J$3:'CMGC Cost Estimate'!$J187))+IF(ISNUMBER(V186),V186,0)</f>
        <v>#VALUE!</v>
      </c>
      <c r="W187" s="29" t="e">
        <f>IF(V187/J$500&lt;0.8,COUNT(V$3:V187)+1,1)</f>
        <v>#VALUE!</v>
      </c>
      <c r="X187" s="41" t="e">
        <f>IF('CMGC Cost Estimate'!$U187&lt;=MAX('CMGC Cost Estimate'!$W$3:$W$499),"YES","NO")</f>
        <v>#VALUE!</v>
      </c>
      <c r="Y187" s="42" t="e">
        <f>IF(AND('CMGC Cost Estimate'!$X187="YES",OR('CMGC Cost Estimate'!$R187&gt;0.2,'CMGC Cost Estimate'!$R187&lt;-0.2)),"ANALYZE"," ")</f>
        <v>#VALUE!</v>
      </c>
      <c r="Z187" s="73" t="e">
        <f>IF(AND('CMGC Cost Estimate'!$X187="YES",OR('CMGC Cost Estimate'!$S187&gt;0.2,'CMGC Cost Estimate'!$S187&lt;-0.2)),"ANALYZE"," ")</f>
        <v>#VALUE!</v>
      </c>
      <c r="AA187" s="69" t="e">
        <f>RANK('CMGC Cost Estimate'!$G187,'CMGC Cost Estimate'!$G$3:$G$499)</f>
        <v>#VALUE!</v>
      </c>
      <c r="AB187" s="70" t="e">
        <f>LARGE('CMGC Cost Estimate'!$G$3:$G$499,COUNT(G$3:'CMGC Cost Estimate'!$G187))+IF(ISNUMBER(AB186),AB186,0)</f>
        <v>#VALUE!</v>
      </c>
      <c r="AC187" s="71" t="e">
        <f>IF(AB187/G$500&lt;0.8,COUNT(V$3:V187)+1,1)</f>
        <v>#VALUE!</v>
      </c>
      <c r="AD187" s="95" t="e">
        <f>IF('CMGC Cost Estimate'!$AA187&lt;=MAX('CMGC Cost Estimate'!$AC$3:$AC$499),"YES","NO")</f>
        <v>#VALUE!</v>
      </c>
      <c r="AE187" s="96" t="e">
        <f>IF(AND('Standard Cost Estimate'!$AD187="YES",ABS('Standard Cost Estimate'!$R187)&gt;0.2),"ANALYZE"," ")</f>
        <v>#VALUE!</v>
      </c>
      <c r="AF187" s="77"/>
    </row>
    <row r="188" spans="1:32" x14ac:dyDescent="0.35">
      <c r="A188" s="56" t="e">
        <f>Table1[[#This Row],[Item Line Number]]</f>
        <v>#VALUE!</v>
      </c>
      <c r="B188" s="56" t="e">
        <f>Table1[[#This Row],[Item Number]]</f>
        <v>#VALUE!</v>
      </c>
      <c r="C188" s="57" t="e">
        <f>Table1[[#This Row],[Item Description]]</f>
        <v>#VALUE!</v>
      </c>
      <c r="D188" s="56" t="e">
        <f>Table1[[#This Row],[Quantity]]</f>
        <v>#VALUE!</v>
      </c>
      <c r="E188" s="56" t="e">
        <f>Table1[[#This Row],[Units]]</f>
        <v>#VALUE!</v>
      </c>
      <c r="F188" s="58" t="e">
        <f>Table1[[#This Row],[Engineer''s Estimate (EE)]]</f>
        <v>#VALUE!</v>
      </c>
      <c r="G188" s="59" t="e">
        <f>'CMGC Cost Estimate'!$D188*'CMGC Cost Estimate'!$F188</f>
        <v>#VALUE!</v>
      </c>
      <c r="H188" s="60" t="e">
        <f>'CMGC Cost Estimate'!$G188/G$500</f>
        <v>#VALUE!</v>
      </c>
      <c r="I188" s="58" t="e">
        <f>Table1[[#This Row],[Low Bidder 
or CM/GC]]</f>
        <v>#VALUE!</v>
      </c>
      <c r="J188" s="59" t="e">
        <f>'CMGC Cost Estimate'!$I188*'CMGC Cost Estimate'!$D188</f>
        <v>#VALUE!</v>
      </c>
      <c r="K188" s="61" t="e">
        <f>'CMGC Cost Estimate'!$J188/J$500</f>
        <v>#VALUE!</v>
      </c>
      <c r="L188" s="58" t="e">
        <f>TRIMMEAN(Table1[[#This Row],[Low Bidder 
or CM/GC]:[Bidder 23]],2/COUNT(Table1[[#This Row],[Low Bidder 
or CM/GC]:[Bidder 23]]))</f>
        <v>#VALUE!</v>
      </c>
      <c r="M188" s="59" t="e">
        <f>IF('CMGC Cost Estimate'!$D188=0,0,'CMGC Cost Estimate'!$D188*'CMGC Cost Estimate'!$L188)</f>
        <v>#VALUE!</v>
      </c>
      <c r="N188" s="60" t="e">
        <f>'CMGC Cost Estimate'!$M188/M$500</f>
        <v>#VALUE!</v>
      </c>
      <c r="O188" s="80" t="e">
        <f>MIN(Table1[[#This Row],[Low Bidder 
or CM/GC]:[Bidder 23]])*D188</f>
        <v>#VALUE!</v>
      </c>
      <c r="P188" s="66" t="e">
        <f>Table24[[#This Row],[CM/GC
Amount]]</f>
        <v>#VALUE!</v>
      </c>
      <c r="Q188" s="81" t="e">
        <f>MAX(Table1[[#This Row],[Low Bidder 
or CM/GC]:[Bidder 23]])*D188</f>
        <v>#VALUE!</v>
      </c>
      <c r="R188" s="38" t="e">
        <f>('CMGC Cost Estimate'!$J188-'CMGC Cost Estimate'!$G188)/'CMGC Cost Estimate'!$G188</f>
        <v>#VALUE!</v>
      </c>
      <c r="S188" s="39" t="e">
        <f>('CMGC Cost Estimate'!$J188-'CMGC Cost Estimate'!$M188)/'CMGC Cost Estimate'!$M188</f>
        <v>#VALUE!</v>
      </c>
      <c r="T188" s="37" t="e">
        <f>'CMGC Cost Estimate'!$J188-'CMGC Cost Estimate'!$G188</f>
        <v>#VALUE!</v>
      </c>
      <c r="U188" s="29" t="e">
        <f>RANK('CMGC Cost Estimate'!$J188,'CMGC Cost Estimate'!$J$3:$J$499)</f>
        <v>#VALUE!</v>
      </c>
      <c r="V188" s="40" t="e">
        <f>LARGE('CMGC Cost Estimate'!$J$3:$J$499,COUNT(J$3:'CMGC Cost Estimate'!$J188))+IF(ISNUMBER(V187),V187,0)</f>
        <v>#VALUE!</v>
      </c>
      <c r="W188" s="29" t="e">
        <f>IF(V188/J$500&lt;0.8,COUNT(V$3:V188)+1,1)</f>
        <v>#VALUE!</v>
      </c>
      <c r="X188" s="41" t="e">
        <f>IF('CMGC Cost Estimate'!$U188&lt;=MAX('CMGC Cost Estimate'!$W$3:$W$499),"YES","NO")</f>
        <v>#VALUE!</v>
      </c>
      <c r="Y188" s="42" t="e">
        <f>IF(AND('CMGC Cost Estimate'!$X188="YES",OR('CMGC Cost Estimate'!$R188&gt;0.2,'CMGC Cost Estimate'!$R188&lt;-0.2)),"ANALYZE"," ")</f>
        <v>#VALUE!</v>
      </c>
      <c r="Z188" s="73" t="e">
        <f>IF(AND('CMGC Cost Estimate'!$X188="YES",OR('CMGC Cost Estimate'!$S188&gt;0.2,'CMGC Cost Estimate'!$S188&lt;-0.2)),"ANALYZE"," ")</f>
        <v>#VALUE!</v>
      </c>
      <c r="AA188" s="69" t="e">
        <f>RANK('CMGC Cost Estimate'!$G188,'CMGC Cost Estimate'!$G$3:$G$499)</f>
        <v>#VALUE!</v>
      </c>
      <c r="AB188" s="70" t="e">
        <f>LARGE('CMGC Cost Estimate'!$G$3:$G$499,COUNT(G$3:'CMGC Cost Estimate'!$G188))+IF(ISNUMBER(AB187),AB187,0)</f>
        <v>#VALUE!</v>
      </c>
      <c r="AC188" s="71" t="e">
        <f>IF(AB188/G$500&lt;0.8,COUNT(V$3:V188)+1,1)</f>
        <v>#VALUE!</v>
      </c>
      <c r="AD188" s="95" t="e">
        <f>IF('CMGC Cost Estimate'!$AA188&lt;=MAX('CMGC Cost Estimate'!$AC$3:$AC$499),"YES","NO")</f>
        <v>#VALUE!</v>
      </c>
      <c r="AE188" s="96" t="e">
        <f>IF(AND('Standard Cost Estimate'!$AD188="YES",ABS('Standard Cost Estimate'!$R188)&gt;0.2),"ANALYZE"," ")</f>
        <v>#VALUE!</v>
      </c>
      <c r="AF188" s="77"/>
    </row>
    <row r="189" spans="1:32" x14ac:dyDescent="0.35">
      <c r="A189" s="56" t="e">
        <f>Table1[[#This Row],[Item Line Number]]</f>
        <v>#VALUE!</v>
      </c>
      <c r="B189" s="56" t="e">
        <f>Table1[[#This Row],[Item Number]]</f>
        <v>#VALUE!</v>
      </c>
      <c r="C189" s="57" t="e">
        <f>Table1[[#This Row],[Item Description]]</f>
        <v>#VALUE!</v>
      </c>
      <c r="D189" s="56" t="e">
        <f>Table1[[#This Row],[Quantity]]</f>
        <v>#VALUE!</v>
      </c>
      <c r="E189" s="56" t="e">
        <f>Table1[[#This Row],[Units]]</f>
        <v>#VALUE!</v>
      </c>
      <c r="F189" s="58" t="e">
        <f>Table1[[#This Row],[Engineer''s Estimate (EE)]]</f>
        <v>#VALUE!</v>
      </c>
      <c r="G189" s="59" t="e">
        <f>'CMGC Cost Estimate'!$D189*'CMGC Cost Estimate'!$F189</f>
        <v>#VALUE!</v>
      </c>
      <c r="H189" s="60" t="e">
        <f>'CMGC Cost Estimate'!$G189/G$500</f>
        <v>#VALUE!</v>
      </c>
      <c r="I189" s="58" t="e">
        <f>Table1[[#This Row],[Low Bidder 
or CM/GC]]</f>
        <v>#VALUE!</v>
      </c>
      <c r="J189" s="59" t="e">
        <f>'CMGC Cost Estimate'!$I189*'CMGC Cost Estimate'!$D189</f>
        <v>#VALUE!</v>
      </c>
      <c r="K189" s="61" t="e">
        <f>'CMGC Cost Estimate'!$J189/J$500</f>
        <v>#VALUE!</v>
      </c>
      <c r="L189" s="58" t="e">
        <f>TRIMMEAN(Table1[[#This Row],[Low Bidder 
or CM/GC]:[Bidder 23]],2/COUNT(Table1[[#This Row],[Low Bidder 
or CM/GC]:[Bidder 23]]))</f>
        <v>#VALUE!</v>
      </c>
      <c r="M189" s="59" t="e">
        <f>IF('CMGC Cost Estimate'!$D189=0,0,'CMGC Cost Estimate'!$D189*'CMGC Cost Estimate'!$L189)</f>
        <v>#VALUE!</v>
      </c>
      <c r="N189" s="60" t="e">
        <f>'CMGC Cost Estimate'!$M189/M$500</f>
        <v>#VALUE!</v>
      </c>
      <c r="O189" s="80" t="e">
        <f>MIN(Table1[[#This Row],[Low Bidder 
or CM/GC]:[Bidder 23]])*D189</f>
        <v>#VALUE!</v>
      </c>
      <c r="P189" s="66" t="e">
        <f>Table24[[#This Row],[CM/GC
Amount]]</f>
        <v>#VALUE!</v>
      </c>
      <c r="Q189" s="81" t="e">
        <f>MAX(Table1[[#This Row],[Low Bidder 
or CM/GC]:[Bidder 23]])*D189</f>
        <v>#VALUE!</v>
      </c>
      <c r="R189" s="38" t="e">
        <f>('CMGC Cost Estimate'!$J189-'CMGC Cost Estimate'!$G189)/'CMGC Cost Estimate'!$G189</f>
        <v>#VALUE!</v>
      </c>
      <c r="S189" s="39" t="e">
        <f>('CMGC Cost Estimate'!$J189-'CMGC Cost Estimate'!$M189)/'CMGC Cost Estimate'!$M189</f>
        <v>#VALUE!</v>
      </c>
      <c r="T189" s="37" t="e">
        <f>'CMGC Cost Estimate'!$J189-'CMGC Cost Estimate'!$G189</f>
        <v>#VALUE!</v>
      </c>
      <c r="U189" s="29" t="e">
        <f>RANK('CMGC Cost Estimate'!$J189,'CMGC Cost Estimate'!$J$3:$J$499)</f>
        <v>#VALUE!</v>
      </c>
      <c r="V189" s="40" t="e">
        <f>LARGE('CMGC Cost Estimate'!$J$3:$J$499,COUNT(J$3:'CMGC Cost Estimate'!$J189))+IF(ISNUMBER(V188),V188,0)</f>
        <v>#VALUE!</v>
      </c>
      <c r="W189" s="29" t="e">
        <f>IF(V189/J$500&lt;0.8,COUNT(V$3:V189)+1,1)</f>
        <v>#VALUE!</v>
      </c>
      <c r="X189" s="41" t="e">
        <f>IF('CMGC Cost Estimate'!$U189&lt;=MAX('CMGC Cost Estimate'!$W$3:$W$499),"YES","NO")</f>
        <v>#VALUE!</v>
      </c>
      <c r="Y189" s="42" t="e">
        <f>IF(AND('CMGC Cost Estimate'!$X189="YES",OR('CMGC Cost Estimate'!$R189&gt;0.2,'CMGC Cost Estimate'!$R189&lt;-0.2)),"ANALYZE"," ")</f>
        <v>#VALUE!</v>
      </c>
      <c r="Z189" s="73" t="e">
        <f>IF(AND('CMGC Cost Estimate'!$X189="YES",OR('CMGC Cost Estimate'!$S189&gt;0.2,'CMGC Cost Estimate'!$S189&lt;-0.2)),"ANALYZE"," ")</f>
        <v>#VALUE!</v>
      </c>
      <c r="AA189" s="69" t="e">
        <f>RANK('CMGC Cost Estimate'!$G189,'CMGC Cost Estimate'!$G$3:$G$499)</f>
        <v>#VALUE!</v>
      </c>
      <c r="AB189" s="70" t="e">
        <f>LARGE('CMGC Cost Estimate'!$G$3:$G$499,COUNT(G$3:'CMGC Cost Estimate'!$G189))+IF(ISNUMBER(AB188),AB188,0)</f>
        <v>#VALUE!</v>
      </c>
      <c r="AC189" s="71" t="e">
        <f>IF(AB189/G$500&lt;0.8,COUNT(V$3:V189)+1,1)</f>
        <v>#VALUE!</v>
      </c>
      <c r="AD189" s="95" t="e">
        <f>IF('CMGC Cost Estimate'!$AA189&lt;=MAX('CMGC Cost Estimate'!$AC$3:$AC$499),"YES","NO")</f>
        <v>#VALUE!</v>
      </c>
      <c r="AE189" s="96" t="e">
        <f>IF(AND('Standard Cost Estimate'!$AD189="YES",ABS('Standard Cost Estimate'!$R189)&gt;0.2),"ANALYZE"," ")</f>
        <v>#VALUE!</v>
      </c>
      <c r="AF189" s="77"/>
    </row>
    <row r="190" spans="1:32" x14ac:dyDescent="0.35">
      <c r="A190" s="56" t="e">
        <f>Table1[[#This Row],[Item Line Number]]</f>
        <v>#VALUE!</v>
      </c>
      <c r="B190" s="56" t="e">
        <f>Table1[[#This Row],[Item Number]]</f>
        <v>#VALUE!</v>
      </c>
      <c r="C190" s="57" t="e">
        <f>Table1[[#This Row],[Item Description]]</f>
        <v>#VALUE!</v>
      </c>
      <c r="D190" s="56" t="e">
        <f>Table1[[#This Row],[Quantity]]</f>
        <v>#VALUE!</v>
      </c>
      <c r="E190" s="56" t="e">
        <f>Table1[[#This Row],[Units]]</f>
        <v>#VALUE!</v>
      </c>
      <c r="F190" s="58" t="e">
        <f>Table1[[#This Row],[Engineer''s Estimate (EE)]]</f>
        <v>#VALUE!</v>
      </c>
      <c r="G190" s="59" t="e">
        <f>'CMGC Cost Estimate'!$D190*'CMGC Cost Estimate'!$F190</f>
        <v>#VALUE!</v>
      </c>
      <c r="H190" s="60" t="e">
        <f>'CMGC Cost Estimate'!$G190/G$500</f>
        <v>#VALUE!</v>
      </c>
      <c r="I190" s="58" t="e">
        <f>Table1[[#This Row],[Low Bidder 
or CM/GC]]</f>
        <v>#VALUE!</v>
      </c>
      <c r="J190" s="59" t="e">
        <f>'CMGC Cost Estimate'!$I190*'CMGC Cost Estimate'!$D190</f>
        <v>#VALUE!</v>
      </c>
      <c r="K190" s="61" t="e">
        <f>'CMGC Cost Estimate'!$J190/J$500</f>
        <v>#VALUE!</v>
      </c>
      <c r="L190" s="58" t="e">
        <f>TRIMMEAN(Table1[[#This Row],[Low Bidder 
or CM/GC]:[Bidder 23]],2/COUNT(Table1[[#This Row],[Low Bidder 
or CM/GC]:[Bidder 23]]))</f>
        <v>#VALUE!</v>
      </c>
      <c r="M190" s="59" t="e">
        <f>IF('CMGC Cost Estimate'!$D190=0,0,'CMGC Cost Estimate'!$D190*'CMGC Cost Estimate'!$L190)</f>
        <v>#VALUE!</v>
      </c>
      <c r="N190" s="60" t="e">
        <f>'CMGC Cost Estimate'!$M190/M$500</f>
        <v>#VALUE!</v>
      </c>
      <c r="O190" s="80" t="e">
        <f>MIN(Table1[[#This Row],[Low Bidder 
or CM/GC]:[Bidder 23]])*D190</f>
        <v>#VALUE!</v>
      </c>
      <c r="P190" s="66" t="e">
        <f>Table24[[#This Row],[CM/GC
Amount]]</f>
        <v>#VALUE!</v>
      </c>
      <c r="Q190" s="81" t="e">
        <f>MAX(Table1[[#This Row],[Low Bidder 
or CM/GC]:[Bidder 23]])*D190</f>
        <v>#VALUE!</v>
      </c>
      <c r="R190" s="38" t="e">
        <f>('CMGC Cost Estimate'!$J190-'CMGC Cost Estimate'!$G190)/'CMGC Cost Estimate'!$G190</f>
        <v>#VALUE!</v>
      </c>
      <c r="S190" s="39" t="e">
        <f>('CMGC Cost Estimate'!$J190-'CMGC Cost Estimate'!$M190)/'CMGC Cost Estimate'!$M190</f>
        <v>#VALUE!</v>
      </c>
      <c r="T190" s="37" t="e">
        <f>'CMGC Cost Estimate'!$J190-'CMGC Cost Estimate'!$G190</f>
        <v>#VALUE!</v>
      </c>
      <c r="U190" s="29" t="e">
        <f>RANK('CMGC Cost Estimate'!$J190,'CMGC Cost Estimate'!$J$3:$J$499)</f>
        <v>#VALUE!</v>
      </c>
      <c r="V190" s="40" t="e">
        <f>LARGE('CMGC Cost Estimate'!$J$3:$J$499,COUNT(J$3:'CMGC Cost Estimate'!$J190))+IF(ISNUMBER(V189),V189,0)</f>
        <v>#VALUE!</v>
      </c>
      <c r="W190" s="29" t="e">
        <f>IF(V190/J$500&lt;0.8,COUNT(V$3:V190)+1,1)</f>
        <v>#VALUE!</v>
      </c>
      <c r="X190" s="41" t="e">
        <f>IF('CMGC Cost Estimate'!$U190&lt;=MAX('CMGC Cost Estimate'!$W$3:$W$499),"YES","NO")</f>
        <v>#VALUE!</v>
      </c>
      <c r="Y190" s="42" t="e">
        <f>IF(AND('CMGC Cost Estimate'!$X190="YES",OR('CMGC Cost Estimate'!$R190&gt;0.2,'CMGC Cost Estimate'!$R190&lt;-0.2)),"ANALYZE"," ")</f>
        <v>#VALUE!</v>
      </c>
      <c r="Z190" s="73" t="e">
        <f>IF(AND('CMGC Cost Estimate'!$X190="YES",OR('CMGC Cost Estimate'!$S190&gt;0.2,'CMGC Cost Estimate'!$S190&lt;-0.2)),"ANALYZE"," ")</f>
        <v>#VALUE!</v>
      </c>
      <c r="AA190" s="69" t="e">
        <f>RANK('CMGC Cost Estimate'!$G190,'CMGC Cost Estimate'!$G$3:$G$499)</f>
        <v>#VALUE!</v>
      </c>
      <c r="AB190" s="70" t="e">
        <f>LARGE('CMGC Cost Estimate'!$G$3:$G$499,COUNT(G$3:'CMGC Cost Estimate'!$G190))+IF(ISNUMBER(AB189),AB189,0)</f>
        <v>#VALUE!</v>
      </c>
      <c r="AC190" s="71" t="e">
        <f>IF(AB190/G$500&lt;0.8,COUNT(V$3:V190)+1,1)</f>
        <v>#VALUE!</v>
      </c>
      <c r="AD190" s="95" t="e">
        <f>IF('CMGC Cost Estimate'!$AA190&lt;=MAX('CMGC Cost Estimate'!$AC$3:$AC$499),"YES","NO")</f>
        <v>#VALUE!</v>
      </c>
      <c r="AE190" s="96" t="e">
        <f>IF(AND('Standard Cost Estimate'!$AD190="YES",ABS('Standard Cost Estimate'!$R190)&gt;0.2),"ANALYZE"," ")</f>
        <v>#VALUE!</v>
      </c>
      <c r="AF190" s="77"/>
    </row>
    <row r="191" spans="1:32" x14ac:dyDescent="0.35">
      <c r="A191" s="56" t="e">
        <f>Table1[[#This Row],[Item Line Number]]</f>
        <v>#VALUE!</v>
      </c>
      <c r="B191" s="56" t="e">
        <f>Table1[[#This Row],[Item Number]]</f>
        <v>#VALUE!</v>
      </c>
      <c r="C191" s="57" t="e">
        <f>Table1[[#This Row],[Item Description]]</f>
        <v>#VALUE!</v>
      </c>
      <c r="D191" s="56" t="e">
        <f>Table1[[#This Row],[Quantity]]</f>
        <v>#VALUE!</v>
      </c>
      <c r="E191" s="56" t="e">
        <f>Table1[[#This Row],[Units]]</f>
        <v>#VALUE!</v>
      </c>
      <c r="F191" s="58" t="e">
        <f>Table1[[#This Row],[Engineer''s Estimate (EE)]]</f>
        <v>#VALUE!</v>
      </c>
      <c r="G191" s="59" t="e">
        <f>'CMGC Cost Estimate'!$D191*'CMGC Cost Estimate'!$F191</f>
        <v>#VALUE!</v>
      </c>
      <c r="H191" s="60" t="e">
        <f>'CMGC Cost Estimate'!$G191/G$500</f>
        <v>#VALUE!</v>
      </c>
      <c r="I191" s="58" t="e">
        <f>Table1[[#This Row],[Low Bidder 
or CM/GC]]</f>
        <v>#VALUE!</v>
      </c>
      <c r="J191" s="59" t="e">
        <f>'CMGC Cost Estimate'!$I191*'CMGC Cost Estimate'!$D191</f>
        <v>#VALUE!</v>
      </c>
      <c r="K191" s="61" t="e">
        <f>'CMGC Cost Estimate'!$J191/J$500</f>
        <v>#VALUE!</v>
      </c>
      <c r="L191" s="58" t="e">
        <f>TRIMMEAN(Table1[[#This Row],[Low Bidder 
or CM/GC]:[Bidder 23]],2/COUNT(Table1[[#This Row],[Low Bidder 
or CM/GC]:[Bidder 23]]))</f>
        <v>#VALUE!</v>
      </c>
      <c r="M191" s="59" t="e">
        <f>IF('CMGC Cost Estimate'!$D191=0,0,'CMGC Cost Estimate'!$D191*'CMGC Cost Estimate'!$L191)</f>
        <v>#VALUE!</v>
      </c>
      <c r="N191" s="60" t="e">
        <f>'CMGC Cost Estimate'!$M191/M$500</f>
        <v>#VALUE!</v>
      </c>
      <c r="O191" s="80" t="e">
        <f>MIN(Table1[[#This Row],[Low Bidder 
or CM/GC]:[Bidder 23]])*D191</f>
        <v>#VALUE!</v>
      </c>
      <c r="P191" s="66" t="e">
        <f>Table24[[#This Row],[CM/GC
Amount]]</f>
        <v>#VALUE!</v>
      </c>
      <c r="Q191" s="81" t="e">
        <f>MAX(Table1[[#This Row],[Low Bidder 
or CM/GC]:[Bidder 23]])*D191</f>
        <v>#VALUE!</v>
      </c>
      <c r="R191" s="38" t="e">
        <f>('CMGC Cost Estimate'!$J191-'CMGC Cost Estimate'!$G191)/'CMGC Cost Estimate'!$G191</f>
        <v>#VALUE!</v>
      </c>
      <c r="S191" s="39" t="e">
        <f>('CMGC Cost Estimate'!$J191-'CMGC Cost Estimate'!$M191)/'CMGC Cost Estimate'!$M191</f>
        <v>#VALUE!</v>
      </c>
      <c r="T191" s="37" t="e">
        <f>'CMGC Cost Estimate'!$J191-'CMGC Cost Estimate'!$G191</f>
        <v>#VALUE!</v>
      </c>
      <c r="U191" s="29" t="e">
        <f>RANK('CMGC Cost Estimate'!$J191,'CMGC Cost Estimate'!$J$3:$J$499)</f>
        <v>#VALUE!</v>
      </c>
      <c r="V191" s="40" t="e">
        <f>LARGE('CMGC Cost Estimate'!$J$3:$J$499,COUNT(J$3:'CMGC Cost Estimate'!$J191))+IF(ISNUMBER(V190),V190,0)</f>
        <v>#VALUE!</v>
      </c>
      <c r="W191" s="29" t="e">
        <f>IF(V191/J$500&lt;0.8,COUNT(V$3:V191)+1,1)</f>
        <v>#VALUE!</v>
      </c>
      <c r="X191" s="41" t="e">
        <f>IF('CMGC Cost Estimate'!$U191&lt;=MAX('CMGC Cost Estimate'!$W$3:$W$499),"YES","NO")</f>
        <v>#VALUE!</v>
      </c>
      <c r="Y191" s="42" t="e">
        <f>IF(AND('CMGC Cost Estimate'!$X191="YES",OR('CMGC Cost Estimate'!$R191&gt;0.2,'CMGC Cost Estimate'!$R191&lt;-0.2)),"ANALYZE"," ")</f>
        <v>#VALUE!</v>
      </c>
      <c r="Z191" s="73" t="e">
        <f>IF(AND('CMGC Cost Estimate'!$X191="YES",OR('CMGC Cost Estimate'!$S191&gt;0.2,'CMGC Cost Estimate'!$S191&lt;-0.2)),"ANALYZE"," ")</f>
        <v>#VALUE!</v>
      </c>
      <c r="AA191" s="69" t="e">
        <f>RANK('CMGC Cost Estimate'!$G191,'CMGC Cost Estimate'!$G$3:$G$499)</f>
        <v>#VALUE!</v>
      </c>
      <c r="AB191" s="70" t="e">
        <f>LARGE('CMGC Cost Estimate'!$G$3:$G$499,COUNT(G$3:'CMGC Cost Estimate'!$G191))+IF(ISNUMBER(AB190),AB190,0)</f>
        <v>#VALUE!</v>
      </c>
      <c r="AC191" s="71" t="e">
        <f>IF(AB191/G$500&lt;0.8,COUNT(V$3:V191)+1,1)</f>
        <v>#VALUE!</v>
      </c>
      <c r="AD191" s="95" t="e">
        <f>IF('CMGC Cost Estimate'!$AA191&lt;=MAX('CMGC Cost Estimate'!$AC$3:$AC$499),"YES","NO")</f>
        <v>#VALUE!</v>
      </c>
      <c r="AE191" s="96" t="e">
        <f>IF(AND('Standard Cost Estimate'!$AD191="YES",ABS('Standard Cost Estimate'!$R191)&gt;0.2),"ANALYZE"," ")</f>
        <v>#VALUE!</v>
      </c>
      <c r="AF191" s="77"/>
    </row>
    <row r="192" spans="1:32" x14ac:dyDescent="0.35">
      <c r="A192" s="56" t="e">
        <f>Table1[[#This Row],[Item Line Number]]</f>
        <v>#VALUE!</v>
      </c>
      <c r="B192" s="56" t="e">
        <f>Table1[[#This Row],[Item Number]]</f>
        <v>#VALUE!</v>
      </c>
      <c r="C192" s="57" t="e">
        <f>Table1[[#This Row],[Item Description]]</f>
        <v>#VALUE!</v>
      </c>
      <c r="D192" s="56" t="e">
        <f>Table1[[#This Row],[Quantity]]</f>
        <v>#VALUE!</v>
      </c>
      <c r="E192" s="56" t="e">
        <f>Table1[[#This Row],[Units]]</f>
        <v>#VALUE!</v>
      </c>
      <c r="F192" s="58" t="e">
        <f>Table1[[#This Row],[Engineer''s Estimate (EE)]]</f>
        <v>#VALUE!</v>
      </c>
      <c r="G192" s="59" t="e">
        <f>'CMGC Cost Estimate'!$D192*'CMGC Cost Estimate'!$F192</f>
        <v>#VALUE!</v>
      </c>
      <c r="H192" s="60" t="e">
        <f>'CMGC Cost Estimate'!$G192/G$500</f>
        <v>#VALUE!</v>
      </c>
      <c r="I192" s="58" t="e">
        <f>Table1[[#This Row],[Low Bidder 
or CM/GC]]</f>
        <v>#VALUE!</v>
      </c>
      <c r="J192" s="59" t="e">
        <f>'CMGC Cost Estimate'!$I192*'CMGC Cost Estimate'!$D192</f>
        <v>#VALUE!</v>
      </c>
      <c r="K192" s="61" t="e">
        <f>'CMGC Cost Estimate'!$J192/J$500</f>
        <v>#VALUE!</v>
      </c>
      <c r="L192" s="58" t="e">
        <f>TRIMMEAN(Table1[[#This Row],[Low Bidder 
or CM/GC]:[Bidder 23]],2/COUNT(Table1[[#This Row],[Low Bidder 
or CM/GC]:[Bidder 23]]))</f>
        <v>#VALUE!</v>
      </c>
      <c r="M192" s="59" t="e">
        <f>IF('CMGC Cost Estimate'!$D192=0,0,'CMGC Cost Estimate'!$D192*'CMGC Cost Estimate'!$L192)</f>
        <v>#VALUE!</v>
      </c>
      <c r="N192" s="60" t="e">
        <f>'CMGC Cost Estimate'!$M192/M$500</f>
        <v>#VALUE!</v>
      </c>
      <c r="O192" s="80" t="e">
        <f>MIN(Table1[[#This Row],[Low Bidder 
or CM/GC]:[Bidder 23]])*D192</f>
        <v>#VALUE!</v>
      </c>
      <c r="P192" s="66" t="e">
        <f>Table24[[#This Row],[CM/GC
Amount]]</f>
        <v>#VALUE!</v>
      </c>
      <c r="Q192" s="81" t="e">
        <f>MAX(Table1[[#This Row],[Low Bidder 
or CM/GC]:[Bidder 23]])*D192</f>
        <v>#VALUE!</v>
      </c>
      <c r="R192" s="38" t="e">
        <f>('CMGC Cost Estimate'!$J192-'CMGC Cost Estimate'!$G192)/'CMGC Cost Estimate'!$G192</f>
        <v>#VALUE!</v>
      </c>
      <c r="S192" s="39" t="e">
        <f>('CMGC Cost Estimate'!$J192-'CMGC Cost Estimate'!$M192)/'CMGC Cost Estimate'!$M192</f>
        <v>#VALUE!</v>
      </c>
      <c r="T192" s="37" t="e">
        <f>'CMGC Cost Estimate'!$J192-'CMGC Cost Estimate'!$G192</f>
        <v>#VALUE!</v>
      </c>
      <c r="U192" s="29" t="e">
        <f>RANK('CMGC Cost Estimate'!$J192,'CMGC Cost Estimate'!$J$3:$J$499)</f>
        <v>#VALUE!</v>
      </c>
      <c r="V192" s="40" t="e">
        <f>LARGE('CMGC Cost Estimate'!$J$3:$J$499,COUNT(J$3:'CMGC Cost Estimate'!$J192))+IF(ISNUMBER(V191),V191,0)</f>
        <v>#VALUE!</v>
      </c>
      <c r="W192" s="29" t="e">
        <f>IF(V192/J$500&lt;0.8,COUNT(V$3:V192)+1,1)</f>
        <v>#VALUE!</v>
      </c>
      <c r="X192" s="41" t="e">
        <f>IF('CMGC Cost Estimate'!$U192&lt;=MAX('CMGC Cost Estimate'!$W$3:$W$499),"YES","NO")</f>
        <v>#VALUE!</v>
      </c>
      <c r="Y192" s="42" t="e">
        <f>IF(AND('CMGC Cost Estimate'!$X192="YES",OR('CMGC Cost Estimate'!$R192&gt;0.2,'CMGC Cost Estimate'!$R192&lt;-0.2)),"ANALYZE"," ")</f>
        <v>#VALUE!</v>
      </c>
      <c r="Z192" s="73" t="e">
        <f>IF(AND('CMGC Cost Estimate'!$X192="YES",OR('CMGC Cost Estimate'!$S192&gt;0.2,'CMGC Cost Estimate'!$S192&lt;-0.2)),"ANALYZE"," ")</f>
        <v>#VALUE!</v>
      </c>
      <c r="AA192" s="69" t="e">
        <f>RANK('CMGC Cost Estimate'!$G192,'CMGC Cost Estimate'!$G$3:$G$499)</f>
        <v>#VALUE!</v>
      </c>
      <c r="AB192" s="70" t="e">
        <f>LARGE('CMGC Cost Estimate'!$G$3:$G$499,COUNT(G$3:'CMGC Cost Estimate'!$G192))+IF(ISNUMBER(AB191),AB191,0)</f>
        <v>#VALUE!</v>
      </c>
      <c r="AC192" s="71" t="e">
        <f>IF(AB192/G$500&lt;0.8,COUNT(V$3:V192)+1,1)</f>
        <v>#VALUE!</v>
      </c>
      <c r="AD192" s="95" t="e">
        <f>IF('CMGC Cost Estimate'!$AA192&lt;=MAX('CMGC Cost Estimate'!$AC$3:$AC$499),"YES","NO")</f>
        <v>#VALUE!</v>
      </c>
      <c r="AE192" s="96" t="e">
        <f>IF(AND('Standard Cost Estimate'!$AD192="YES",ABS('Standard Cost Estimate'!$R192)&gt;0.2),"ANALYZE"," ")</f>
        <v>#VALUE!</v>
      </c>
      <c r="AF192" s="77"/>
    </row>
    <row r="193" spans="1:32" x14ac:dyDescent="0.35">
      <c r="A193" s="56" t="e">
        <f>Table1[[#This Row],[Item Line Number]]</f>
        <v>#VALUE!</v>
      </c>
      <c r="B193" s="56" t="e">
        <f>Table1[[#This Row],[Item Number]]</f>
        <v>#VALUE!</v>
      </c>
      <c r="C193" s="57" t="e">
        <f>Table1[[#This Row],[Item Description]]</f>
        <v>#VALUE!</v>
      </c>
      <c r="D193" s="56" t="e">
        <f>Table1[[#This Row],[Quantity]]</f>
        <v>#VALUE!</v>
      </c>
      <c r="E193" s="56" t="e">
        <f>Table1[[#This Row],[Units]]</f>
        <v>#VALUE!</v>
      </c>
      <c r="F193" s="58" t="e">
        <f>Table1[[#This Row],[Engineer''s Estimate (EE)]]</f>
        <v>#VALUE!</v>
      </c>
      <c r="G193" s="59" t="e">
        <f>'CMGC Cost Estimate'!$D193*'CMGC Cost Estimate'!$F193</f>
        <v>#VALUE!</v>
      </c>
      <c r="H193" s="60" t="e">
        <f>'CMGC Cost Estimate'!$G193/G$500</f>
        <v>#VALUE!</v>
      </c>
      <c r="I193" s="58" t="e">
        <f>Table1[[#This Row],[Low Bidder 
or CM/GC]]</f>
        <v>#VALUE!</v>
      </c>
      <c r="J193" s="59" t="e">
        <f>'CMGC Cost Estimate'!$I193*'CMGC Cost Estimate'!$D193</f>
        <v>#VALUE!</v>
      </c>
      <c r="K193" s="61" t="e">
        <f>'CMGC Cost Estimate'!$J193/J$500</f>
        <v>#VALUE!</v>
      </c>
      <c r="L193" s="58" t="e">
        <f>TRIMMEAN(Table1[[#This Row],[Low Bidder 
or CM/GC]:[Bidder 23]],2/COUNT(Table1[[#This Row],[Low Bidder 
or CM/GC]:[Bidder 23]]))</f>
        <v>#VALUE!</v>
      </c>
      <c r="M193" s="59" t="e">
        <f>IF('CMGC Cost Estimate'!$D193=0,0,'CMGC Cost Estimate'!$D193*'CMGC Cost Estimate'!$L193)</f>
        <v>#VALUE!</v>
      </c>
      <c r="N193" s="60" t="e">
        <f>'CMGC Cost Estimate'!$M193/M$500</f>
        <v>#VALUE!</v>
      </c>
      <c r="O193" s="80" t="e">
        <f>MIN(Table1[[#This Row],[Low Bidder 
or CM/GC]:[Bidder 23]])*D193</f>
        <v>#VALUE!</v>
      </c>
      <c r="P193" s="66" t="e">
        <f>Table24[[#This Row],[CM/GC
Amount]]</f>
        <v>#VALUE!</v>
      </c>
      <c r="Q193" s="81" t="e">
        <f>MAX(Table1[[#This Row],[Low Bidder 
or CM/GC]:[Bidder 23]])*D193</f>
        <v>#VALUE!</v>
      </c>
      <c r="R193" s="38" t="e">
        <f>('CMGC Cost Estimate'!$J193-'CMGC Cost Estimate'!$G193)/'CMGC Cost Estimate'!$G193</f>
        <v>#VALUE!</v>
      </c>
      <c r="S193" s="39" t="e">
        <f>('CMGC Cost Estimate'!$J193-'CMGC Cost Estimate'!$M193)/'CMGC Cost Estimate'!$M193</f>
        <v>#VALUE!</v>
      </c>
      <c r="T193" s="37" t="e">
        <f>'CMGC Cost Estimate'!$J193-'CMGC Cost Estimate'!$G193</f>
        <v>#VALUE!</v>
      </c>
      <c r="U193" s="29" t="e">
        <f>RANK('CMGC Cost Estimate'!$J193,'CMGC Cost Estimate'!$J$3:$J$499)</f>
        <v>#VALUE!</v>
      </c>
      <c r="V193" s="40" t="e">
        <f>LARGE('CMGC Cost Estimate'!$J$3:$J$499,COUNT(J$3:'CMGC Cost Estimate'!$J193))+IF(ISNUMBER(V192),V192,0)</f>
        <v>#VALUE!</v>
      </c>
      <c r="W193" s="29" t="e">
        <f>IF(V193/J$500&lt;0.8,COUNT(V$3:V193)+1,1)</f>
        <v>#VALUE!</v>
      </c>
      <c r="X193" s="41" t="e">
        <f>IF('CMGC Cost Estimate'!$U193&lt;=MAX('CMGC Cost Estimate'!$W$3:$W$499),"YES","NO")</f>
        <v>#VALUE!</v>
      </c>
      <c r="Y193" s="42" t="e">
        <f>IF(AND('CMGC Cost Estimate'!$X193="YES",OR('CMGC Cost Estimate'!$R193&gt;0.2,'CMGC Cost Estimate'!$R193&lt;-0.2)),"ANALYZE"," ")</f>
        <v>#VALUE!</v>
      </c>
      <c r="Z193" s="73" t="e">
        <f>IF(AND('CMGC Cost Estimate'!$X193="YES",OR('CMGC Cost Estimate'!$S193&gt;0.2,'CMGC Cost Estimate'!$S193&lt;-0.2)),"ANALYZE"," ")</f>
        <v>#VALUE!</v>
      </c>
      <c r="AA193" s="69" t="e">
        <f>RANK('CMGC Cost Estimate'!$G193,'CMGC Cost Estimate'!$G$3:$G$499)</f>
        <v>#VALUE!</v>
      </c>
      <c r="AB193" s="70" t="e">
        <f>LARGE('CMGC Cost Estimate'!$G$3:$G$499,COUNT(G$3:'CMGC Cost Estimate'!$G193))+IF(ISNUMBER(AB192),AB192,0)</f>
        <v>#VALUE!</v>
      </c>
      <c r="AC193" s="71" t="e">
        <f>IF(AB193/G$500&lt;0.8,COUNT(V$3:V193)+1,1)</f>
        <v>#VALUE!</v>
      </c>
      <c r="AD193" s="95" t="e">
        <f>IF('CMGC Cost Estimate'!$AA193&lt;=MAX('CMGC Cost Estimate'!$AC$3:$AC$499),"YES","NO")</f>
        <v>#VALUE!</v>
      </c>
      <c r="AE193" s="96" t="e">
        <f>IF(AND('Standard Cost Estimate'!$AD193="YES",ABS('Standard Cost Estimate'!$R193)&gt;0.2),"ANALYZE"," ")</f>
        <v>#VALUE!</v>
      </c>
      <c r="AF193" s="77"/>
    </row>
    <row r="194" spans="1:32" x14ac:dyDescent="0.35">
      <c r="A194" s="56" t="e">
        <f>Table1[[#This Row],[Item Line Number]]</f>
        <v>#VALUE!</v>
      </c>
      <c r="B194" s="56" t="e">
        <f>Table1[[#This Row],[Item Number]]</f>
        <v>#VALUE!</v>
      </c>
      <c r="C194" s="57" t="e">
        <f>Table1[[#This Row],[Item Description]]</f>
        <v>#VALUE!</v>
      </c>
      <c r="D194" s="56" t="e">
        <f>Table1[[#This Row],[Quantity]]</f>
        <v>#VALUE!</v>
      </c>
      <c r="E194" s="56" t="e">
        <f>Table1[[#This Row],[Units]]</f>
        <v>#VALUE!</v>
      </c>
      <c r="F194" s="58" t="e">
        <f>Table1[[#This Row],[Engineer''s Estimate (EE)]]</f>
        <v>#VALUE!</v>
      </c>
      <c r="G194" s="59" t="e">
        <f>'CMGC Cost Estimate'!$D194*'CMGC Cost Estimate'!$F194</f>
        <v>#VALUE!</v>
      </c>
      <c r="H194" s="60" t="e">
        <f>'CMGC Cost Estimate'!$G194/G$500</f>
        <v>#VALUE!</v>
      </c>
      <c r="I194" s="58" t="e">
        <f>Table1[[#This Row],[Low Bidder 
or CM/GC]]</f>
        <v>#VALUE!</v>
      </c>
      <c r="J194" s="59" t="e">
        <f>'CMGC Cost Estimate'!$I194*'CMGC Cost Estimate'!$D194</f>
        <v>#VALUE!</v>
      </c>
      <c r="K194" s="61" t="e">
        <f>'CMGC Cost Estimate'!$J194/J$500</f>
        <v>#VALUE!</v>
      </c>
      <c r="L194" s="58" t="e">
        <f>TRIMMEAN(Table1[[#This Row],[Low Bidder 
or CM/GC]:[Bidder 23]],2/COUNT(Table1[[#This Row],[Low Bidder 
or CM/GC]:[Bidder 23]]))</f>
        <v>#VALUE!</v>
      </c>
      <c r="M194" s="59" t="e">
        <f>IF('CMGC Cost Estimate'!$D194=0,0,'CMGC Cost Estimate'!$D194*'CMGC Cost Estimate'!$L194)</f>
        <v>#VALUE!</v>
      </c>
      <c r="N194" s="60" t="e">
        <f>'CMGC Cost Estimate'!$M194/M$500</f>
        <v>#VALUE!</v>
      </c>
      <c r="O194" s="80" t="e">
        <f>MIN(Table1[[#This Row],[Low Bidder 
or CM/GC]:[Bidder 23]])*D194</f>
        <v>#VALUE!</v>
      </c>
      <c r="P194" s="66" t="e">
        <f>Table24[[#This Row],[CM/GC
Amount]]</f>
        <v>#VALUE!</v>
      </c>
      <c r="Q194" s="81" t="e">
        <f>MAX(Table1[[#This Row],[Low Bidder 
or CM/GC]:[Bidder 23]])*D194</f>
        <v>#VALUE!</v>
      </c>
      <c r="R194" s="38" t="e">
        <f>('CMGC Cost Estimate'!$J194-'CMGC Cost Estimate'!$G194)/'CMGC Cost Estimate'!$G194</f>
        <v>#VALUE!</v>
      </c>
      <c r="S194" s="39" t="e">
        <f>('CMGC Cost Estimate'!$J194-'CMGC Cost Estimate'!$M194)/'CMGC Cost Estimate'!$M194</f>
        <v>#VALUE!</v>
      </c>
      <c r="T194" s="37" t="e">
        <f>'CMGC Cost Estimate'!$J194-'CMGC Cost Estimate'!$G194</f>
        <v>#VALUE!</v>
      </c>
      <c r="U194" s="29" t="e">
        <f>RANK('CMGC Cost Estimate'!$J194,'CMGC Cost Estimate'!$J$3:$J$499)</f>
        <v>#VALUE!</v>
      </c>
      <c r="V194" s="40" t="e">
        <f>LARGE('CMGC Cost Estimate'!$J$3:$J$499,COUNT(J$3:'CMGC Cost Estimate'!$J194))+IF(ISNUMBER(V193),V193,0)</f>
        <v>#VALUE!</v>
      </c>
      <c r="W194" s="29" t="e">
        <f>IF(V194/J$500&lt;0.8,COUNT(V$3:V194)+1,1)</f>
        <v>#VALUE!</v>
      </c>
      <c r="X194" s="41" t="e">
        <f>IF('CMGC Cost Estimate'!$U194&lt;=MAX('CMGC Cost Estimate'!$W$3:$W$499),"YES","NO")</f>
        <v>#VALUE!</v>
      </c>
      <c r="Y194" s="42" t="e">
        <f>IF(AND('CMGC Cost Estimate'!$X194="YES",OR('CMGC Cost Estimate'!$R194&gt;0.2,'CMGC Cost Estimate'!$R194&lt;-0.2)),"ANALYZE"," ")</f>
        <v>#VALUE!</v>
      </c>
      <c r="Z194" s="73" t="e">
        <f>IF(AND('CMGC Cost Estimate'!$X194="YES",OR('CMGC Cost Estimate'!$S194&gt;0.2,'CMGC Cost Estimate'!$S194&lt;-0.2)),"ANALYZE"," ")</f>
        <v>#VALUE!</v>
      </c>
      <c r="AA194" s="69" t="e">
        <f>RANK('CMGC Cost Estimate'!$G194,'CMGC Cost Estimate'!$G$3:$G$499)</f>
        <v>#VALUE!</v>
      </c>
      <c r="AB194" s="70" t="e">
        <f>LARGE('CMGC Cost Estimate'!$G$3:$G$499,COUNT(G$3:'CMGC Cost Estimate'!$G194))+IF(ISNUMBER(AB193),AB193,0)</f>
        <v>#VALUE!</v>
      </c>
      <c r="AC194" s="71" t="e">
        <f>IF(AB194/G$500&lt;0.8,COUNT(V$3:V194)+1,1)</f>
        <v>#VALUE!</v>
      </c>
      <c r="AD194" s="95" t="e">
        <f>IF('CMGC Cost Estimate'!$AA194&lt;=MAX('CMGC Cost Estimate'!$AC$3:$AC$499),"YES","NO")</f>
        <v>#VALUE!</v>
      </c>
      <c r="AE194" s="96" t="e">
        <f>IF(AND('Standard Cost Estimate'!$AD194="YES",ABS('Standard Cost Estimate'!$R194)&gt;0.2),"ANALYZE"," ")</f>
        <v>#VALUE!</v>
      </c>
      <c r="AF194" s="77"/>
    </row>
    <row r="195" spans="1:32" x14ac:dyDescent="0.35">
      <c r="A195" s="56" t="e">
        <f>Table1[[#This Row],[Item Line Number]]</f>
        <v>#VALUE!</v>
      </c>
      <c r="B195" s="56" t="e">
        <f>Table1[[#This Row],[Item Number]]</f>
        <v>#VALUE!</v>
      </c>
      <c r="C195" s="57" t="e">
        <f>Table1[[#This Row],[Item Description]]</f>
        <v>#VALUE!</v>
      </c>
      <c r="D195" s="56" t="e">
        <f>Table1[[#This Row],[Quantity]]</f>
        <v>#VALUE!</v>
      </c>
      <c r="E195" s="56" t="e">
        <f>Table1[[#This Row],[Units]]</f>
        <v>#VALUE!</v>
      </c>
      <c r="F195" s="58" t="e">
        <f>Table1[[#This Row],[Engineer''s Estimate (EE)]]</f>
        <v>#VALUE!</v>
      </c>
      <c r="G195" s="59" t="e">
        <f>'CMGC Cost Estimate'!$D195*'CMGC Cost Estimate'!$F195</f>
        <v>#VALUE!</v>
      </c>
      <c r="H195" s="60" t="e">
        <f>'CMGC Cost Estimate'!$G195/G$500</f>
        <v>#VALUE!</v>
      </c>
      <c r="I195" s="58" t="e">
        <f>Table1[[#This Row],[Low Bidder 
or CM/GC]]</f>
        <v>#VALUE!</v>
      </c>
      <c r="J195" s="59" t="e">
        <f>'CMGC Cost Estimate'!$I195*'CMGC Cost Estimate'!$D195</f>
        <v>#VALUE!</v>
      </c>
      <c r="K195" s="61" t="e">
        <f>'CMGC Cost Estimate'!$J195/J$500</f>
        <v>#VALUE!</v>
      </c>
      <c r="L195" s="58" t="e">
        <f>TRIMMEAN(Table1[[#This Row],[Low Bidder 
or CM/GC]:[Bidder 23]],2/COUNT(Table1[[#This Row],[Low Bidder 
or CM/GC]:[Bidder 23]]))</f>
        <v>#VALUE!</v>
      </c>
      <c r="M195" s="59" t="e">
        <f>IF('CMGC Cost Estimate'!$D195=0,0,'CMGC Cost Estimate'!$D195*'CMGC Cost Estimate'!$L195)</f>
        <v>#VALUE!</v>
      </c>
      <c r="N195" s="60" t="e">
        <f>'CMGC Cost Estimate'!$M195/M$500</f>
        <v>#VALUE!</v>
      </c>
      <c r="O195" s="80" t="e">
        <f>MIN(Table1[[#This Row],[Low Bidder 
or CM/GC]:[Bidder 23]])*D195</f>
        <v>#VALUE!</v>
      </c>
      <c r="P195" s="66" t="e">
        <f>Table24[[#This Row],[CM/GC
Amount]]</f>
        <v>#VALUE!</v>
      </c>
      <c r="Q195" s="81" t="e">
        <f>MAX(Table1[[#This Row],[Low Bidder 
or CM/GC]:[Bidder 23]])*D195</f>
        <v>#VALUE!</v>
      </c>
      <c r="R195" s="38" t="e">
        <f>('CMGC Cost Estimate'!$J195-'CMGC Cost Estimate'!$G195)/'CMGC Cost Estimate'!$G195</f>
        <v>#VALUE!</v>
      </c>
      <c r="S195" s="39" t="e">
        <f>('CMGC Cost Estimate'!$J195-'CMGC Cost Estimate'!$M195)/'CMGC Cost Estimate'!$M195</f>
        <v>#VALUE!</v>
      </c>
      <c r="T195" s="37" t="e">
        <f>'CMGC Cost Estimate'!$J195-'CMGC Cost Estimate'!$G195</f>
        <v>#VALUE!</v>
      </c>
      <c r="U195" s="29" t="e">
        <f>RANK('CMGC Cost Estimate'!$J195,'CMGC Cost Estimate'!$J$3:$J$499)</f>
        <v>#VALUE!</v>
      </c>
      <c r="V195" s="40" t="e">
        <f>LARGE('CMGC Cost Estimate'!$J$3:$J$499,COUNT(J$3:'CMGC Cost Estimate'!$J195))+IF(ISNUMBER(V194),V194,0)</f>
        <v>#VALUE!</v>
      </c>
      <c r="W195" s="29" t="e">
        <f>IF(V195/J$500&lt;0.8,COUNT(V$3:V195)+1,1)</f>
        <v>#VALUE!</v>
      </c>
      <c r="X195" s="41" t="e">
        <f>IF('CMGC Cost Estimate'!$U195&lt;=MAX('CMGC Cost Estimate'!$W$3:$W$499),"YES","NO")</f>
        <v>#VALUE!</v>
      </c>
      <c r="Y195" s="42" t="e">
        <f>IF(AND('CMGC Cost Estimate'!$X195="YES",OR('CMGC Cost Estimate'!$R195&gt;0.2,'CMGC Cost Estimate'!$R195&lt;-0.2)),"ANALYZE"," ")</f>
        <v>#VALUE!</v>
      </c>
      <c r="Z195" s="73" t="e">
        <f>IF(AND('CMGC Cost Estimate'!$X195="YES",OR('CMGC Cost Estimate'!$S195&gt;0.2,'CMGC Cost Estimate'!$S195&lt;-0.2)),"ANALYZE"," ")</f>
        <v>#VALUE!</v>
      </c>
      <c r="AA195" s="69" t="e">
        <f>RANK('CMGC Cost Estimate'!$G195,'CMGC Cost Estimate'!$G$3:$G$499)</f>
        <v>#VALUE!</v>
      </c>
      <c r="AB195" s="70" t="e">
        <f>LARGE('CMGC Cost Estimate'!$G$3:$G$499,COUNT(G$3:'CMGC Cost Estimate'!$G195))+IF(ISNUMBER(AB194),AB194,0)</f>
        <v>#VALUE!</v>
      </c>
      <c r="AC195" s="71" t="e">
        <f>IF(AB195/G$500&lt;0.8,COUNT(V$3:V195)+1,1)</f>
        <v>#VALUE!</v>
      </c>
      <c r="AD195" s="95" t="e">
        <f>IF('CMGC Cost Estimate'!$AA195&lt;=MAX('CMGC Cost Estimate'!$AC$3:$AC$499),"YES","NO")</f>
        <v>#VALUE!</v>
      </c>
      <c r="AE195" s="96" t="e">
        <f>IF(AND('Standard Cost Estimate'!$AD195="YES",ABS('Standard Cost Estimate'!$R195)&gt;0.2),"ANALYZE"," ")</f>
        <v>#VALUE!</v>
      </c>
      <c r="AF195" s="77"/>
    </row>
    <row r="196" spans="1:32" x14ac:dyDescent="0.35">
      <c r="A196" s="56" t="e">
        <f>Table1[[#This Row],[Item Line Number]]</f>
        <v>#VALUE!</v>
      </c>
      <c r="B196" s="56" t="e">
        <f>Table1[[#This Row],[Item Number]]</f>
        <v>#VALUE!</v>
      </c>
      <c r="C196" s="57" t="e">
        <f>Table1[[#This Row],[Item Description]]</f>
        <v>#VALUE!</v>
      </c>
      <c r="D196" s="56" t="e">
        <f>Table1[[#This Row],[Quantity]]</f>
        <v>#VALUE!</v>
      </c>
      <c r="E196" s="56" t="e">
        <f>Table1[[#This Row],[Units]]</f>
        <v>#VALUE!</v>
      </c>
      <c r="F196" s="58" t="e">
        <f>Table1[[#This Row],[Engineer''s Estimate (EE)]]</f>
        <v>#VALUE!</v>
      </c>
      <c r="G196" s="59" t="e">
        <f>'CMGC Cost Estimate'!$D196*'CMGC Cost Estimate'!$F196</f>
        <v>#VALUE!</v>
      </c>
      <c r="H196" s="60" t="e">
        <f>'CMGC Cost Estimate'!$G196/G$500</f>
        <v>#VALUE!</v>
      </c>
      <c r="I196" s="58" t="e">
        <f>Table1[[#This Row],[Low Bidder 
or CM/GC]]</f>
        <v>#VALUE!</v>
      </c>
      <c r="J196" s="59" t="e">
        <f>'CMGC Cost Estimate'!$I196*'CMGC Cost Estimate'!$D196</f>
        <v>#VALUE!</v>
      </c>
      <c r="K196" s="61" t="e">
        <f>'CMGC Cost Estimate'!$J196/J$500</f>
        <v>#VALUE!</v>
      </c>
      <c r="L196" s="58" t="e">
        <f>TRIMMEAN(Table1[[#This Row],[Low Bidder 
or CM/GC]:[Bidder 23]],2/COUNT(Table1[[#This Row],[Low Bidder 
or CM/GC]:[Bidder 23]]))</f>
        <v>#VALUE!</v>
      </c>
      <c r="M196" s="59" t="e">
        <f>IF('CMGC Cost Estimate'!$D196=0,0,'CMGC Cost Estimate'!$D196*'CMGC Cost Estimate'!$L196)</f>
        <v>#VALUE!</v>
      </c>
      <c r="N196" s="60" t="e">
        <f>'CMGC Cost Estimate'!$M196/M$500</f>
        <v>#VALUE!</v>
      </c>
      <c r="O196" s="80" t="e">
        <f>MIN(Table1[[#This Row],[Low Bidder 
or CM/GC]:[Bidder 23]])*D196</f>
        <v>#VALUE!</v>
      </c>
      <c r="P196" s="66" t="e">
        <f>Table24[[#This Row],[CM/GC
Amount]]</f>
        <v>#VALUE!</v>
      </c>
      <c r="Q196" s="81" t="e">
        <f>MAX(Table1[[#This Row],[Low Bidder 
or CM/GC]:[Bidder 23]])*D196</f>
        <v>#VALUE!</v>
      </c>
      <c r="R196" s="38" t="e">
        <f>('CMGC Cost Estimate'!$J196-'CMGC Cost Estimate'!$G196)/'CMGC Cost Estimate'!$G196</f>
        <v>#VALUE!</v>
      </c>
      <c r="S196" s="39" t="e">
        <f>('CMGC Cost Estimate'!$J196-'CMGC Cost Estimate'!$M196)/'CMGC Cost Estimate'!$M196</f>
        <v>#VALUE!</v>
      </c>
      <c r="T196" s="37" t="e">
        <f>'CMGC Cost Estimate'!$J196-'CMGC Cost Estimate'!$G196</f>
        <v>#VALUE!</v>
      </c>
      <c r="U196" s="29" t="e">
        <f>RANK('CMGC Cost Estimate'!$J196,'CMGC Cost Estimate'!$J$3:$J$499)</f>
        <v>#VALUE!</v>
      </c>
      <c r="V196" s="40" t="e">
        <f>LARGE('CMGC Cost Estimate'!$J$3:$J$499,COUNT(J$3:'CMGC Cost Estimate'!$J196))+IF(ISNUMBER(V195),V195,0)</f>
        <v>#VALUE!</v>
      </c>
      <c r="W196" s="29" t="e">
        <f>IF(V196/J$500&lt;0.8,COUNT(V$3:V196)+1,1)</f>
        <v>#VALUE!</v>
      </c>
      <c r="X196" s="41" t="e">
        <f>IF('CMGC Cost Estimate'!$U196&lt;=MAX('CMGC Cost Estimate'!$W$3:$W$499),"YES","NO")</f>
        <v>#VALUE!</v>
      </c>
      <c r="Y196" s="42" t="e">
        <f>IF(AND('CMGC Cost Estimate'!$X196="YES",OR('CMGC Cost Estimate'!$R196&gt;0.2,'CMGC Cost Estimate'!$R196&lt;-0.2)),"ANALYZE"," ")</f>
        <v>#VALUE!</v>
      </c>
      <c r="Z196" s="73" t="e">
        <f>IF(AND('CMGC Cost Estimate'!$X196="YES",OR('CMGC Cost Estimate'!$S196&gt;0.2,'CMGC Cost Estimate'!$S196&lt;-0.2)),"ANALYZE"," ")</f>
        <v>#VALUE!</v>
      </c>
      <c r="AA196" s="69" t="e">
        <f>RANK('CMGC Cost Estimate'!$G196,'CMGC Cost Estimate'!$G$3:$G$499)</f>
        <v>#VALUE!</v>
      </c>
      <c r="AB196" s="70" t="e">
        <f>LARGE('CMGC Cost Estimate'!$G$3:$G$499,COUNT(G$3:'CMGC Cost Estimate'!$G196))+IF(ISNUMBER(AB195),AB195,0)</f>
        <v>#VALUE!</v>
      </c>
      <c r="AC196" s="71" t="e">
        <f>IF(AB196/G$500&lt;0.8,COUNT(V$3:V196)+1,1)</f>
        <v>#VALUE!</v>
      </c>
      <c r="AD196" s="95" t="e">
        <f>IF('CMGC Cost Estimate'!$AA196&lt;=MAX('CMGC Cost Estimate'!$AC$3:$AC$499),"YES","NO")</f>
        <v>#VALUE!</v>
      </c>
      <c r="AE196" s="96" t="e">
        <f>IF(AND('Standard Cost Estimate'!$AD196="YES",ABS('Standard Cost Estimate'!$R196)&gt;0.2),"ANALYZE"," ")</f>
        <v>#VALUE!</v>
      </c>
      <c r="AF196" s="77"/>
    </row>
    <row r="197" spans="1:32" x14ac:dyDescent="0.35">
      <c r="A197" s="56" t="e">
        <f>Table1[[#This Row],[Item Line Number]]</f>
        <v>#VALUE!</v>
      </c>
      <c r="B197" s="56" t="e">
        <f>Table1[[#This Row],[Item Number]]</f>
        <v>#VALUE!</v>
      </c>
      <c r="C197" s="57" t="e">
        <f>Table1[[#This Row],[Item Description]]</f>
        <v>#VALUE!</v>
      </c>
      <c r="D197" s="56" t="e">
        <f>Table1[[#This Row],[Quantity]]</f>
        <v>#VALUE!</v>
      </c>
      <c r="E197" s="56" t="e">
        <f>Table1[[#This Row],[Units]]</f>
        <v>#VALUE!</v>
      </c>
      <c r="F197" s="58" t="e">
        <f>Table1[[#This Row],[Engineer''s Estimate (EE)]]</f>
        <v>#VALUE!</v>
      </c>
      <c r="G197" s="59" t="e">
        <f>'CMGC Cost Estimate'!$D197*'CMGC Cost Estimate'!$F197</f>
        <v>#VALUE!</v>
      </c>
      <c r="H197" s="60" t="e">
        <f>'CMGC Cost Estimate'!$G197/G$500</f>
        <v>#VALUE!</v>
      </c>
      <c r="I197" s="58" t="e">
        <f>Table1[[#This Row],[Low Bidder 
or CM/GC]]</f>
        <v>#VALUE!</v>
      </c>
      <c r="J197" s="59" t="e">
        <f>'CMGC Cost Estimate'!$I197*'CMGC Cost Estimate'!$D197</f>
        <v>#VALUE!</v>
      </c>
      <c r="K197" s="61" t="e">
        <f>'CMGC Cost Estimate'!$J197/J$500</f>
        <v>#VALUE!</v>
      </c>
      <c r="L197" s="58" t="e">
        <f>TRIMMEAN(Table1[[#This Row],[Low Bidder 
or CM/GC]:[Bidder 23]],2/COUNT(Table1[[#This Row],[Low Bidder 
or CM/GC]:[Bidder 23]]))</f>
        <v>#VALUE!</v>
      </c>
      <c r="M197" s="59" t="e">
        <f>IF('CMGC Cost Estimate'!$D197=0,0,'CMGC Cost Estimate'!$D197*'CMGC Cost Estimate'!$L197)</f>
        <v>#VALUE!</v>
      </c>
      <c r="N197" s="60" t="e">
        <f>'CMGC Cost Estimate'!$M197/M$500</f>
        <v>#VALUE!</v>
      </c>
      <c r="O197" s="80" t="e">
        <f>MIN(Table1[[#This Row],[Low Bidder 
or CM/GC]:[Bidder 23]])*D197</f>
        <v>#VALUE!</v>
      </c>
      <c r="P197" s="66" t="e">
        <f>Table24[[#This Row],[CM/GC
Amount]]</f>
        <v>#VALUE!</v>
      </c>
      <c r="Q197" s="81" t="e">
        <f>MAX(Table1[[#This Row],[Low Bidder 
or CM/GC]:[Bidder 23]])*D197</f>
        <v>#VALUE!</v>
      </c>
      <c r="R197" s="38" t="e">
        <f>('CMGC Cost Estimate'!$J197-'CMGC Cost Estimate'!$G197)/'CMGC Cost Estimate'!$G197</f>
        <v>#VALUE!</v>
      </c>
      <c r="S197" s="39" t="e">
        <f>('CMGC Cost Estimate'!$J197-'CMGC Cost Estimate'!$M197)/'CMGC Cost Estimate'!$M197</f>
        <v>#VALUE!</v>
      </c>
      <c r="T197" s="37" t="e">
        <f>'CMGC Cost Estimate'!$J197-'CMGC Cost Estimate'!$G197</f>
        <v>#VALUE!</v>
      </c>
      <c r="U197" s="29" t="e">
        <f>RANK('CMGC Cost Estimate'!$J197,'CMGC Cost Estimate'!$J$3:$J$499)</f>
        <v>#VALUE!</v>
      </c>
      <c r="V197" s="40" t="e">
        <f>LARGE('CMGC Cost Estimate'!$J$3:$J$499,COUNT(J$3:'CMGC Cost Estimate'!$J197))+IF(ISNUMBER(V196),V196,0)</f>
        <v>#VALUE!</v>
      </c>
      <c r="W197" s="29" t="e">
        <f>IF(V197/J$500&lt;0.8,COUNT(V$3:V197)+1,1)</f>
        <v>#VALUE!</v>
      </c>
      <c r="X197" s="41" t="e">
        <f>IF('CMGC Cost Estimate'!$U197&lt;=MAX('CMGC Cost Estimate'!$W$3:$W$499),"YES","NO")</f>
        <v>#VALUE!</v>
      </c>
      <c r="Y197" s="42" t="e">
        <f>IF(AND('CMGC Cost Estimate'!$X197="YES",OR('CMGC Cost Estimate'!$R197&gt;0.2,'CMGC Cost Estimate'!$R197&lt;-0.2)),"ANALYZE"," ")</f>
        <v>#VALUE!</v>
      </c>
      <c r="Z197" s="73" t="e">
        <f>IF(AND('CMGC Cost Estimate'!$X197="YES",OR('CMGC Cost Estimate'!$S197&gt;0.2,'CMGC Cost Estimate'!$S197&lt;-0.2)),"ANALYZE"," ")</f>
        <v>#VALUE!</v>
      </c>
      <c r="AA197" s="69" t="e">
        <f>RANK('CMGC Cost Estimate'!$G197,'CMGC Cost Estimate'!$G$3:$G$499)</f>
        <v>#VALUE!</v>
      </c>
      <c r="AB197" s="70" t="e">
        <f>LARGE('CMGC Cost Estimate'!$G$3:$G$499,COUNT(G$3:'CMGC Cost Estimate'!$G197))+IF(ISNUMBER(AB196),AB196,0)</f>
        <v>#VALUE!</v>
      </c>
      <c r="AC197" s="71" t="e">
        <f>IF(AB197/G$500&lt;0.8,COUNT(V$3:V197)+1,1)</f>
        <v>#VALUE!</v>
      </c>
      <c r="AD197" s="95" t="e">
        <f>IF('CMGC Cost Estimate'!$AA197&lt;=MAX('CMGC Cost Estimate'!$AC$3:$AC$499),"YES","NO")</f>
        <v>#VALUE!</v>
      </c>
      <c r="AE197" s="96" t="e">
        <f>IF(AND('Standard Cost Estimate'!$AD197="YES",ABS('Standard Cost Estimate'!$R197)&gt;0.2),"ANALYZE"," ")</f>
        <v>#VALUE!</v>
      </c>
      <c r="AF197" s="77"/>
    </row>
    <row r="198" spans="1:32" x14ac:dyDescent="0.35">
      <c r="A198" s="56" t="e">
        <f>Table1[[#This Row],[Item Line Number]]</f>
        <v>#VALUE!</v>
      </c>
      <c r="B198" s="56" t="e">
        <f>Table1[[#This Row],[Item Number]]</f>
        <v>#VALUE!</v>
      </c>
      <c r="C198" s="57" t="e">
        <f>Table1[[#This Row],[Item Description]]</f>
        <v>#VALUE!</v>
      </c>
      <c r="D198" s="56" t="e">
        <f>Table1[[#This Row],[Quantity]]</f>
        <v>#VALUE!</v>
      </c>
      <c r="E198" s="56" t="e">
        <f>Table1[[#This Row],[Units]]</f>
        <v>#VALUE!</v>
      </c>
      <c r="F198" s="58" t="e">
        <f>Table1[[#This Row],[Engineer''s Estimate (EE)]]</f>
        <v>#VALUE!</v>
      </c>
      <c r="G198" s="59" t="e">
        <f>'CMGC Cost Estimate'!$D198*'CMGC Cost Estimate'!$F198</f>
        <v>#VALUE!</v>
      </c>
      <c r="H198" s="60" t="e">
        <f>'CMGC Cost Estimate'!$G198/G$500</f>
        <v>#VALUE!</v>
      </c>
      <c r="I198" s="58" t="e">
        <f>Table1[[#This Row],[Low Bidder 
or CM/GC]]</f>
        <v>#VALUE!</v>
      </c>
      <c r="J198" s="59" t="e">
        <f>'CMGC Cost Estimate'!$I198*'CMGC Cost Estimate'!$D198</f>
        <v>#VALUE!</v>
      </c>
      <c r="K198" s="61" t="e">
        <f>'CMGC Cost Estimate'!$J198/J$500</f>
        <v>#VALUE!</v>
      </c>
      <c r="L198" s="58" t="e">
        <f>TRIMMEAN(Table1[[#This Row],[Low Bidder 
or CM/GC]:[Bidder 23]],2/COUNT(Table1[[#This Row],[Low Bidder 
or CM/GC]:[Bidder 23]]))</f>
        <v>#VALUE!</v>
      </c>
      <c r="M198" s="59" t="e">
        <f>IF('CMGC Cost Estimate'!$D198=0,0,'CMGC Cost Estimate'!$D198*'CMGC Cost Estimate'!$L198)</f>
        <v>#VALUE!</v>
      </c>
      <c r="N198" s="60" t="e">
        <f>'CMGC Cost Estimate'!$M198/M$500</f>
        <v>#VALUE!</v>
      </c>
      <c r="O198" s="80" t="e">
        <f>MIN(Table1[[#This Row],[Low Bidder 
or CM/GC]:[Bidder 23]])*D198</f>
        <v>#VALUE!</v>
      </c>
      <c r="P198" s="66" t="e">
        <f>Table24[[#This Row],[CM/GC
Amount]]</f>
        <v>#VALUE!</v>
      </c>
      <c r="Q198" s="81" t="e">
        <f>MAX(Table1[[#This Row],[Low Bidder 
or CM/GC]:[Bidder 23]])*D198</f>
        <v>#VALUE!</v>
      </c>
      <c r="R198" s="38" t="e">
        <f>('CMGC Cost Estimate'!$J198-'CMGC Cost Estimate'!$G198)/'CMGC Cost Estimate'!$G198</f>
        <v>#VALUE!</v>
      </c>
      <c r="S198" s="39" t="e">
        <f>('CMGC Cost Estimate'!$J198-'CMGC Cost Estimate'!$M198)/'CMGC Cost Estimate'!$M198</f>
        <v>#VALUE!</v>
      </c>
      <c r="T198" s="37" t="e">
        <f>'CMGC Cost Estimate'!$J198-'CMGC Cost Estimate'!$G198</f>
        <v>#VALUE!</v>
      </c>
      <c r="U198" s="29" t="e">
        <f>RANK('CMGC Cost Estimate'!$J198,'CMGC Cost Estimate'!$J$3:$J$499)</f>
        <v>#VALUE!</v>
      </c>
      <c r="V198" s="40" t="e">
        <f>LARGE('CMGC Cost Estimate'!$J$3:$J$499,COUNT(J$3:'CMGC Cost Estimate'!$J198))+IF(ISNUMBER(V197),V197,0)</f>
        <v>#VALUE!</v>
      </c>
      <c r="W198" s="29" t="e">
        <f>IF(V198/J$500&lt;0.8,COUNT(V$3:V198)+1,1)</f>
        <v>#VALUE!</v>
      </c>
      <c r="X198" s="41" t="e">
        <f>IF('CMGC Cost Estimate'!$U198&lt;=MAX('CMGC Cost Estimate'!$W$3:$W$499),"YES","NO")</f>
        <v>#VALUE!</v>
      </c>
      <c r="Y198" s="42" t="e">
        <f>IF(AND('CMGC Cost Estimate'!$X198="YES",OR('CMGC Cost Estimate'!$R198&gt;0.2,'CMGC Cost Estimate'!$R198&lt;-0.2)),"ANALYZE"," ")</f>
        <v>#VALUE!</v>
      </c>
      <c r="Z198" s="73" t="e">
        <f>IF(AND('CMGC Cost Estimate'!$X198="YES",OR('CMGC Cost Estimate'!$S198&gt;0.2,'CMGC Cost Estimate'!$S198&lt;-0.2)),"ANALYZE"," ")</f>
        <v>#VALUE!</v>
      </c>
      <c r="AA198" s="69" t="e">
        <f>RANK('CMGC Cost Estimate'!$G198,'CMGC Cost Estimate'!$G$3:$G$499)</f>
        <v>#VALUE!</v>
      </c>
      <c r="AB198" s="70" t="e">
        <f>LARGE('CMGC Cost Estimate'!$G$3:$G$499,COUNT(G$3:'CMGC Cost Estimate'!$G198))+IF(ISNUMBER(AB197),AB197,0)</f>
        <v>#VALUE!</v>
      </c>
      <c r="AC198" s="71" t="e">
        <f>IF(AB198/G$500&lt;0.8,COUNT(V$3:V198)+1,1)</f>
        <v>#VALUE!</v>
      </c>
      <c r="AD198" s="95" t="e">
        <f>IF('CMGC Cost Estimate'!$AA198&lt;=MAX('CMGC Cost Estimate'!$AC$3:$AC$499),"YES","NO")</f>
        <v>#VALUE!</v>
      </c>
      <c r="AE198" s="96" t="e">
        <f>IF(AND('Standard Cost Estimate'!$AD198="YES",ABS('Standard Cost Estimate'!$R198)&gt;0.2),"ANALYZE"," ")</f>
        <v>#VALUE!</v>
      </c>
      <c r="AF198" s="77"/>
    </row>
    <row r="199" spans="1:32" x14ac:dyDescent="0.35">
      <c r="A199" s="56" t="e">
        <f>Table1[[#This Row],[Item Line Number]]</f>
        <v>#VALUE!</v>
      </c>
      <c r="B199" s="56" t="e">
        <f>Table1[[#This Row],[Item Number]]</f>
        <v>#VALUE!</v>
      </c>
      <c r="C199" s="57" t="e">
        <f>Table1[[#This Row],[Item Description]]</f>
        <v>#VALUE!</v>
      </c>
      <c r="D199" s="56" t="e">
        <f>Table1[[#This Row],[Quantity]]</f>
        <v>#VALUE!</v>
      </c>
      <c r="E199" s="56" t="e">
        <f>Table1[[#This Row],[Units]]</f>
        <v>#VALUE!</v>
      </c>
      <c r="F199" s="58" t="e">
        <f>Table1[[#This Row],[Engineer''s Estimate (EE)]]</f>
        <v>#VALUE!</v>
      </c>
      <c r="G199" s="59" t="e">
        <f>'CMGC Cost Estimate'!$D199*'CMGC Cost Estimate'!$F199</f>
        <v>#VALUE!</v>
      </c>
      <c r="H199" s="60" t="e">
        <f>'CMGC Cost Estimate'!$G199/G$500</f>
        <v>#VALUE!</v>
      </c>
      <c r="I199" s="58" t="e">
        <f>Table1[[#This Row],[Low Bidder 
or CM/GC]]</f>
        <v>#VALUE!</v>
      </c>
      <c r="J199" s="59" t="e">
        <f>'CMGC Cost Estimate'!$I199*'CMGC Cost Estimate'!$D199</f>
        <v>#VALUE!</v>
      </c>
      <c r="K199" s="61" t="e">
        <f>'CMGC Cost Estimate'!$J199/J$500</f>
        <v>#VALUE!</v>
      </c>
      <c r="L199" s="58" t="e">
        <f>TRIMMEAN(Table1[[#This Row],[Low Bidder 
or CM/GC]:[Bidder 23]],2/COUNT(Table1[[#This Row],[Low Bidder 
or CM/GC]:[Bidder 23]]))</f>
        <v>#VALUE!</v>
      </c>
      <c r="M199" s="59" t="e">
        <f>IF('CMGC Cost Estimate'!$D199=0,0,'CMGC Cost Estimate'!$D199*'CMGC Cost Estimate'!$L199)</f>
        <v>#VALUE!</v>
      </c>
      <c r="N199" s="60" t="e">
        <f>'CMGC Cost Estimate'!$M199/M$500</f>
        <v>#VALUE!</v>
      </c>
      <c r="O199" s="80" t="e">
        <f>MIN(Table1[[#This Row],[Low Bidder 
or CM/GC]:[Bidder 23]])*D199</f>
        <v>#VALUE!</v>
      </c>
      <c r="P199" s="66" t="e">
        <f>Table24[[#This Row],[CM/GC
Amount]]</f>
        <v>#VALUE!</v>
      </c>
      <c r="Q199" s="81" t="e">
        <f>MAX(Table1[[#This Row],[Low Bidder 
or CM/GC]:[Bidder 23]])*D199</f>
        <v>#VALUE!</v>
      </c>
      <c r="R199" s="38" t="e">
        <f>('CMGC Cost Estimate'!$J199-'CMGC Cost Estimate'!$G199)/'CMGC Cost Estimate'!$G199</f>
        <v>#VALUE!</v>
      </c>
      <c r="S199" s="39" t="e">
        <f>('CMGC Cost Estimate'!$J199-'CMGC Cost Estimate'!$M199)/'CMGC Cost Estimate'!$M199</f>
        <v>#VALUE!</v>
      </c>
      <c r="T199" s="37" t="e">
        <f>'CMGC Cost Estimate'!$J199-'CMGC Cost Estimate'!$G199</f>
        <v>#VALUE!</v>
      </c>
      <c r="U199" s="29" t="e">
        <f>RANK('CMGC Cost Estimate'!$J199,'CMGC Cost Estimate'!$J$3:$J$499)</f>
        <v>#VALUE!</v>
      </c>
      <c r="V199" s="40" t="e">
        <f>LARGE('CMGC Cost Estimate'!$J$3:$J$499,COUNT(J$3:'CMGC Cost Estimate'!$J199))+IF(ISNUMBER(V198),V198,0)</f>
        <v>#VALUE!</v>
      </c>
      <c r="W199" s="29" t="e">
        <f>IF(V199/J$500&lt;0.8,COUNT(V$3:V199)+1,1)</f>
        <v>#VALUE!</v>
      </c>
      <c r="X199" s="41" t="e">
        <f>IF('CMGC Cost Estimate'!$U199&lt;=MAX('CMGC Cost Estimate'!$W$3:$W$499),"YES","NO")</f>
        <v>#VALUE!</v>
      </c>
      <c r="Y199" s="42" t="e">
        <f>IF(AND('CMGC Cost Estimate'!$X199="YES",OR('CMGC Cost Estimate'!$R199&gt;0.2,'CMGC Cost Estimate'!$R199&lt;-0.2)),"ANALYZE"," ")</f>
        <v>#VALUE!</v>
      </c>
      <c r="Z199" s="73" t="e">
        <f>IF(AND('CMGC Cost Estimate'!$X199="YES",OR('CMGC Cost Estimate'!$S199&gt;0.2,'CMGC Cost Estimate'!$S199&lt;-0.2)),"ANALYZE"," ")</f>
        <v>#VALUE!</v>
      </c>
      <c r="AA199" s="69" t="e">
        <f>RANK('CMGC Cost Estimate'!$G199,'CMGC Cost Estimate'!$G$3:$G$499)</f>
        <v>#VALUE!</v>
      </c>
      <c r="AB199" s="70" t="e">
        <f>LARGE('CMGC Cost Estimate'!$G$3:$G$499,COUNT(G$3:'CMGC Cost Estimate'!$G199))+IF(ISNUMBER(AB198),AB198,0)</f>
        <v>#VALUE!</v>
      </c>
      <c r="AC199" s="71" t="e">
        <f>IF(AB199/G$500&lt;0.8,COUNT(V$3:V199)+1,1)</f>
        <v>#VALUE!</v>
      </c>
      <c r="AD199" s="95" t="e">
        <f>IF('CMGC Cost Estimate'!$AA199&lt;=MAX('CMGC Cost Estimate'!$AC$3:$AC$499),"YES","NO")</f>
        <v>#VALUE!</v>
      </c>
      <c r="AE199" s="96" t="e">
        <f>IF(AND('Standard Cost Estimate'!$AD199="YES",ABS('Standard Cost Estimate'!$R199)&gt;0.2),"ANALYZE"," ")</f>
        <v>#VALUE!</v>
      </c>
      <c r="AF199" s="77"/>
    </row>
    <row r="200" spans="1:32" x14ac:dyDescent="0.35">
      <c r="A200" s="56" t="e">
        <f>Table1[[#This Row],[Item Line Number]]</f>
        <v>#VALUE!</v>
      </c>
      <c r="B200" s="56" t="e">
        <f>Table1[[#This Row],[Item Number]]</f>
        <v>#VALUE!</v>
      </c>
      <c r="C200" s="57" t="e">
        <f>Table1[[#This Row],[Item Description]]</f>
        <v>#VALUE!</v>
      </c>
      <c r="D200" s="56" t="e">
        <f>Table1[[#This Row],[Quantity]]</f>
        <v>#VALUE!</v>
      </c>
      <c r="E200" s="56" t="e">
        <f>Table1[[#This Row],[Units]]</f>
        <v>#VALUE!</v>
      </c>
      <c r="F200" s="58" t="e">
        <f>Table1[[#This Row],[Engineer''s Estimate (EE)]]</f>
        <v>#VALUE!</v>
      </c>
      <c r="G200" s="59" t="e">
        <f>'CMGC Cost Estimate'!$D200*'CMGC Cost Estimate'!$F200</f>
        <v>#VALUE!</v>
      </c>
      <c r="H200" s="60" t="e">
        <f>'CMGC Cost Estimate'!$G200/G$500</f>
        <v>#VALUE!</v>
      </c>
      <c r="I200" s="58" t="e">
        <f>Table1[[#This Row],[Low Bidder 
or CM/GC]]</f>
        <v>#VALUE!</v>
      </c>
      <c r="J200" s="59" t="e">
        <f>'CMGC Cost Estimate'!$I200*'CMGC Cost Estimate'!$D200</f>
        <v>#VALUE!</v>
      </c>
      <c r="K200" s="61" t="e">
        <f>'CMGC Cost Estimate'!$J200/J$500</f>
        <v>#VALUE!</v>
      </c>
      <c r="L200" s="58" t="e">
        <f>TRIMMEAN(Table1[[#This Row],[Low Bidder 
or CM/GC]:[Bidder 23]],2/COUNT(Table1[[#This Row],[Low Bidder 
or CM/GC]:[Bidder 23]]))</f>
        <v>#VALUE!</v>
      </c>
      <c r="M200" s="59" t="e">
        <f>IF('CMGC Cost Estimate'!$D200=0,0,'CMGC Cost Estimate'!$D200*'CMGC Cost Estimate'!$L200)</f>
        <v>#VALUE!</v>
      </c>
      <c r="N200" s="60" t="e">
        <f>'CMGC Cost Estimate'!$M200/M$500</f>
        <v>#VALUE!</v>
      </c>
      <c r="O200" s="80" t="e">
        <f>MIN(Table1[[#This Row],[Low Bidder 
or CM/GC]:[Bidder 23]])*D200</f>
        <v>#VALUE!</v>
      </c>
      <c r="P200" s="66" t="e">
        <f>Table24[[#This Row],[CM/GC
Amount]]</f>
        <v>#VALUE!</v>
      </c>
      <c r="Q200" s="81" t="e">
        <f>MAX(Table1[[#This Row],[Low Bidder 
or CM/GC]:[Bidder 23]])*D200</f>
        <v>#VALUE!</v>
      </c>
      <c r="R200" s="38" t="e">
        <f>('CMGC Cost Estimate'!$J200-'CMGC Cost Estimate'!$G200)/'CMGC Cost Estimate'!$G200</f>
        <v>#VALUE!</v>
      </c>
      <c r="S200" s="39" t="e">
        <f>('CMGC Cost Estimate'!$J200-'CMGC Cost Estimate'!$M200)/'CMGC Cost Estimate'!$M200</f>
        <v>#VALUE!</v>
      </c>
      <c r="T200" s="37" t="e">
        <f>'CMGC Cost Estimate'!$J200-'CMGC Cost Estimate'!$G200</f>
        <v>#VALUE!</v>
      </c>
      <c r="U200" s="29" t="e">
        <f>RANK('CMGC Cost Estimate'!$J200,'CMGC Cost Estimate'!$J$3:$J$499)</f>
        <v>#VALUE!</v>
      </c>
      <c r="V200" s="40" t="e">
        <f>LARGE('CMGC Cost Estimate'!$J$3:$J$499,COUNT(J$3:'CMGC Cost Estimate'!$J200))+IF(ISNUMBER(V199),V199,0)</f>
        <v>#VALUE!</v>
      </c>
      <c r="W200" s="29" t="e">
        <f>IF(V200/J$500&lt;0.8,COUNT(V$3:V200)+1,1)</f>
        <v>#VALUE!</v>
      </c>
      <c r="X200" s="41" t="e">
        <f>IF('CMGC Cost Estimate'!$U200&lt;=MAX('CMGC Cost Estimate'!$W$3:$W$499),"YES","NO")</f>
        <v>#VALUE!</v>
      </c>
      <c r="Y200" s="42" t="e">
        <f>IF(AND('CMGC Cost Estimate'!$X200="YES",OR('CMGC Cost Estimate'!$R200&gt;0.2,'CMGC Cost Estimate'!$R200&lt;-0.2)),"ANALYZE"," ")</f>
        <v>#VALUE!</v>
      </c>
      <c r="Z200" s="73" t="e">
        <f>IF(AND('CMGC Cost Estimate'!$X200="YES",OR('CMGC Cost Estimate'!$S200&gt;0.2,'CMGC Cost Estimate'!$S200&lt;-0.2)),"ANALYZE"," ")</f>
        <v>#VALUE!</v>
      </c>
      <c r="AA200" s="69" t="e">
        <f>RANK('CMGC Cost Estimate'!$G200,'CMGC Cost Estimate'!$G$3:$G$499)</f>
        <v>#VALUE!</v>
      </c>
      <c r="AB200" s="70" t="e">
        <f>LARGE('CMGC Cost Estimate'!$G$3:$G$499,COUNT(G$3:'CMGC Cost Estimate'!$G200))+IF(ISNUMBER(AB199),AB199,0)</f>
        <v>#VALUE!</v>
      </c>
      <c r="AC200" s="71" t="e">
        <f>IF(AB200/G$500&lt;0.8,COUNT(V$3:V200)+1,1)</f>
        <v>#VALUE!</v>
      </c>
      <c r="AD200" s="95" t="e">
        <f>IF('CMGC Cost Estimate'!$AA200&lt;=MAX('CMGC Cost Estimate'!$AC$3:$AC$499),"YES","NO")</f>
        <v>#VALUE!</v>
      </c>
      <c r="AE200" s="96" t="e">
        <f>IF(AND('Standard Cost Estimate'!$AD200="YES",ABS('Standard Cost Estimate'!$R200)&gt;0.2),"ANALYZE"," ")</f>
        <v>#VALUE!</v>
      </c>
      <c r="AF200" s="77"/>
    </row>
    <row r="201" spans="1:32" x14ac:dyDescent="0.35">
      <c r="A201" s="56" t="e">
        <f>Table1[[#This Row],[Item Line Number]]</f>
        <v>#VALUE!</v>
      </c>
      <c r="B201" s="56" t="e">
        <f>Table1[[#This Row],[Item Number]]</f>
        <v>#VALUE!</v>
      </c>
      <c r="C201" s="57" t="e">
        <f>Table1[[#This Row],[Item Description]]</f>
        <v>#VALUE!</v>
      </c>
      <c r="D201" s="56" t="e">
        <f>Table1[[#This Row],[Quantity]]</f>
        <v>#VALUE!</v>
      </c>
      <c r="E201" s="56" t="e">
        <f>Table1[[#This Row],[Units]]</f>
        <v>#VALUE!</v>
      </c>
      <c r="F201" s="58" t="e">
        <f>Table1[[#This Row],[Engineer''s Estimate (EE)]]</f>
        <v>#VALUE!</v>
      </c>
      <c r="G201" s="59" t="e">
        <f>'CMGC Cost Estimate'!$D201*'CMGC Cost Estimate'!$F201</f>
        <v>#VALUE!</v>
      </c>
      <c r="H201" s="60" t="e">
        <f>'CMGC Cost Estimate'!$G201/G$500</f>
        <v>#VALUE!</v>
      </c>
      <c r="I201" s="58" t="e">
        <f>Table1[[#This Row],[Low Bidder 
or CM/GC]]</f>
        <v>#VALUE!</v>
      </c>
      <c r="J201" s="59" t="e">
        <f>'CMGC Cost Estimate'!$I201*'CMGC Cost Estimate'!$D201</f>
        <v>#VALUE!</v>
      </c>
      <c r="K201" s="61" t="e">
        <f>'CMGC Cost Estimate'!$J201/J$500</f>
        <v>#VALUE!</v>
      </c>
      <c r="L201" s="58" t="e">
        <f>TRIMMEAN(Table1[[#This Row],[Low Bidder 
or CM/GC]:[Bidder 23]],2/COUNT(Table1[[#This Row],[Low Bidder 
or CM/GC]:[Bidder 23]]))</f>
        <v>#VALUE!</v>
      </c>
      <c r="M201" s="59" t="e">
        <f>IF('CMGC Cost Estimate'!$D201=0,0,'CMGC Cost Estimate'!$D201*'CMGC Cost Estimate'!$L201)</f>
        <v>#VALUE!</v>
      </c>
      <c r="N201" s="60" t="e">
        <f>'CMGC Cost Estimate'!$M201/M$500</f>
        <v>#VALUE!</v>
      </c>
      <c r="O201" s="80" t="e">
        <f>MIN(Table1[[#This Row],[Low Bidder 
or CM/GC]:[Bidder 23]])*D201</f>
        <v>#VALUE!</v>
      </c>
      <c r="P201" s="66" t="e">
        <f>Table24[[#This Row],[CM/GC
Amount]]</f>
        <v>#VALUE!</v>
      </c>
      <c r="Q201" s="81" t="e">
        <f>MAX(Table1[[#This Row],[Low Bidder 
or CM/GC]:[Bidder 23]])*D201</f>
        <v>#VALUE!</v>
      </c>
      <c r="R201" s="38" t="e">
        <f>('CMGC Cost Estimate'!$J201-'CMGC Cost Estimate'!$G201)/'CMGC Cost Estimate'!$G201</f>
        <v>#VALUE!</v>
      </c>
      <c r="S201" s="39" t="e">
        <f>('CMGC Cost Estimate'!$J201-'CMGC Cost Estimate'!$M201)/'CMGC Cost Estimate'!$M201</f>
        <v>#VALUE!</v>
      </c>
      <c r="T201" s="37" t="e">
        <f>'CMGC Cost Estimate'!$J201-'CMGC Cost Estimate'!$G201</f>
        <v>#VALUE!</v>
      </c>
      <c r="U201" s="29" t="e">
        <f>RANK('CMGC Cost Estimate'!$J201,'CMGC Cost Estimate'!$J$3:$J$499)</f>
        <v>#VALUE!</v>
      </c>
      <c r="V201" s="40" t="e">
        <f>LARGE('CMGC Cost Estimate'!$J$3:$J$499,COUNT(J$3:'CMGC Cost Estimate'!$J201))+IF(ISNUMBER(V200),V200,0)</f>
        <v>#VALUE!</v>
      </c>
      <c r="W201" s="29" t="e">
        <f>IF(V201/J$500&lt;0.8,COUNT(V$3:V201)+1,1)</f>
        <v>#VALUE!</v>
      </c>
      <c r="X201" s="41" t="e">
        <f>IF('CMGC Cost Estimate'!$U201&lt;=MAX('CMGC Cost Estimate'!$W$3:$W$499),"YES","NO")</f>
        <v>#VALUE!</v>
      </c>
      <c r="Y201" s="42" t="e">
        <f>IF(AND('CMGC Cost Estimate'!$X201="YES",OR('CMGC Cost Estimate'!$R201&gt;0.2,'CMGC Cost Estimate'!$R201&lt;-0.2)),"ANALYZE"," ")</f>
        <v>#VALUE!</v>
      </c>
      <c r="Z201" s="73" t="e">
        <f>IF(AND('CMGC Cost Estimate'!$X201="YES",OR('CMGC Cost Estimate'!$S201&gt;0.2,'CMGC Cost Estimate'!$S201&lt;-0.2)),"ANALYZE"," ")</f>
        <v>#VALUE!</v>
      </c>
      <c r="AA201" s="69" t="e">
        <f>RANK('CMGC Cost Estimate'!$G201,'CMGC Cost Estimate'!$G$3:$G$499)</f>
        <v>#VALUE!</v>
      </c>
      <c r="AB201" s="70" t="e">
        <f>LARGE('CMGC Cost Estimate'!$G$3:$G$499,COUNT(G$3:'CMGC Cost Estimate'!$G201))+IF(ISNUMBER(AB200),AB200,0)</f>
        <v>#VALUE!</v>
      </c>
      <c r="AC201" s="71" t="e">
        <f>IF(AB201/G$500&lt;0.8,COUNT(V$3:V201)+1,1)</f>
        <v>#VALUE!</v>
      </c>
      <c r="AD201" s="95" t="e">
        <f>IF('CMGC Cost Estimate'!$AA201&lt;=MAX('CMGC Cost Estimate'!$AC$3:$AC$499),"YES","NO")</f>
        <v>#VALUE!</v>
      </c>
      <c r="AE201" s="96" t="e">
        <f>IF(AND('Standard Cost Estimate'!$AD201="YES",ABS('Standard Cost Estimate'!$R201)&gt;0.2),"ANALYZE"," ")</f>
        <v>#VALUE!</v>
      </c>
      <c r="AF201" s="77"/>
    </row>
    <row r="202" spans="1:32" x14ac:dyDescent="0.35">
      <c r="A202" s="56" t="e">
        <f>Table1[[#This Row],[Item Line Number]]</f>
        <v>#VALUE!</v>
      </c>
      <c r="B202" s="56" t="e">
        <f>Table1[[#This Row],[Item Number]]</f>
        <v>#VALUE!</v>
      </c>
      <c r="C202" s="57" t="e">
        <f>Table1[[#This Row],[Item Description]]</f>
        <v>#VALUE!</v>
      </c>
      <c r="D202" s="56" t="e">
        <f>Table1[[#This Row],[Quantity]]</f>
        <v>#VALUE!</v>
      </c>
      <c r="E202" s="56" t="e">
        <f>Table1[[#This Row],[Units]]</f>
        <v>#VALUE!</v>
      </c>
      <c r="F202" s="58" t="e">
        <f>Table1[[#This Row],[Engineer''s Estimate (EE)]]</f>
        <v>#VALUE!</v>
      </c>
      <c r="G202" s="59" t="e">
        <f>'CMGC Cost Estimate'!$D202*'CMGC Cost Estimate'!$F202</f>
        <v>#VALUE!</v>
      </c>
      <c r="H202" s="60" t="e">
        <f>'CMGC Cost Estimate'!$G202/G$500</f>
        <v>#VALUE!</v>
      </c>
      <c r="I202" s="58" t="e">
        <f>Table1[[#This Row],[Low Bidder 
or CM/GC]]</f>
        <v>#VALUE!</v>
      </c>
      <c r="J202" s="59" t="e">
        <f>'CMGC Cost Estimate'!$I202*'CMGC Cost Estimate'!$D202</f>
        <v>#VALUE!</v>
      </c>
      <c r="K202" s="61" t="e">
        <f>'CMGC Cost Estimate'!$J202/J$500</f>
        <v>#VALUE!</v>
      </c>
      <c r="L202" s="58" t="e">
        <f>TRIMMEAN(Table1[[#This Row],[Low Bidder 
or CM/GC]:[Bidder 23]],2/COUNT(Table1[[#This Row],[Low Bidder 
or CM/GC]:[Bidder 23]]))</f>
        <v>#VALUE!</v>
      </c>
      <c r="M202" s="59" t="e">
        <f>IF('CMGC Cost Estimate'!$D202=0,0,'CMGC Cost Estimate'!$D202*'CMGC Cost Estimate'!$L202)</f>
        <v>#VALUE!</v>
      </c>
      <c r="N202" s="60" t="e">
        <f>'CMGC Cost Estimate'!$M202/M$500</f>
        <v>#VALUE!</v>
      </c>
      <c r="O202" s="80" t="e">
        <f>MIN(Table1[[#This Row],[Low Bidder 
or CM/GC]:[Bidder 23]])*D202</f>
        <v>#VALUE!</v>
      </c>
      <c r="P202" s="66" t="e">
        <f>Table24[[#This Row],[CM/GC
Amount]]</f>
        <v>#VALUE!</v>
      </c>
      <c r="Q202" s="81" t="e">
        <f>MAX(Table1[[#This Row],[Low Bidder 
or CM/GC]:[Bidder 23]])*D202</f>
        <v>#VALUE!</v>
      </c>
      <c r="R202" s="38" t="e">
        <f>('CMGC Cost Estimate'!$J202-'CMGC Cost Estimate'!$G202)/'CMGC Cost Estimate'!$G202</f>
        <v>#VALUE!</v>
      </c>
      <c r="S202" s="39" t="e">
        <f>('CMGC Cost Estimate'!$J202-'CMGC Cost Estimate'!$M202)/'CMGC Cost Estimate'!$M202</f>
        <v>#VALUE!</v>
      </c>
      <c r="T202" s="37" t="e">
        <f>'CMGC Cost Estimate'!$J202-'CMGC Cost Estimate'!$G202</f>
        <v>#VALUE!</v>
      </c>
      <c r="U202" s="29" t="e">
        <f>RANK('CMGC Cost Estimate'!$J202,'CMGC Cost Estimate'!$J$3:$J$499)</f>
        <v>#VALUE!</v>
      </c>
      <c r="V202" s="40" t="e">
        <f>LARGE('CMGC Cost Estimate'!$J$3:$J$499,COUNT(J$3:'CMGC Cost Estimate'!$J202))+IF(ISNUMBER(V201),V201,0)</f>
        <v>#VALUE!</v>
      </c>
      <c r="W202" s="29" t="e">
        <f>IF(V202/J$500&lt;0.8,COUNT(V$3:V202)+1,1)</f>
        <v>#VALUE!</v>
      </c>
      <c r="X202" s="41" t="e">
        <f>IF('CMGC Cost Estimate'!$U202&lt;=MAX('CMGC Cost Estimate'!$W$3:$W$499),"YES","NO")</f>
        <v>#VALUE!</v>
      </c>
      <c r="Y202" s="42" t="e">
        <f>IF(AND('CMGC Cost Estimate'!$X202="YES",OR('CMGC Cost Estimate'!$R202&gt;0.2,'CMGC Cost Estimate'!$R202&lt;-0.2)),"ANALYZE"," ")</f>
        <v>#VALUE!</v>
      </c>
      <c r="Z202" s="73" t="e">
        <f>IF(AND('CMGC Cost Estimate'!$X202="YES",OR('CMGC Cost Estimate'!$S202&gt;0.2,'CMGC Cost Estimate'!$S202&lt;-0.2)),"ANALYZE"," ")</f>
        <v>#VALUE!</v>
      </c>
      <c r="AA202" s="69" t="e">
        <f>RANK('CMGC Cost Estimate'!$G202,'CMGC Cost Estimate'!$G$3:$G$499)</f>
        <v>#VALUE!</v>
      </c>
      <c r="AB202" s="70" t="e">
        <f>LARGE('CMGC Cost Estimate'!$G$3:$G$499,COUNT(G$3:'CMGC Cost Estimate'!$G202))+IF(ISNUMBER(AB201),AB201,0)</f>
        <v>#VALUE!</v>
      </c>
      <c r="AC202" s="71" t="e">
        <f>IF(AB202/G$500&lt;0.8,COUNT(V$3:V202)+1,1)</f>
        <v>#VALUE!</v>
      </c>
      <c r="AD202" s="95" t="e">
        <f>IF('CMGC Cost Estimate'!$AA202&lt;=MAX('CMGC Cost Estimate'!$AC$3:$AC$499),"YES","NO")</f>
        <v>#VALUE!</v>
      </c>
      <c r="AE202" s="96" t="e">
        <f>IF(AND('Standard Cost Estimate'!$AD202="YES",ABS('Standard Cost Estimate'!$R202)&gt;0.2),"ANALYZE"," ")</f>
        <v>#VALUE!</v>
      </c>
      <c r="AF202" s="77"/>
    </row>
    <row r="203" spans="1:32" x14ac:dyDescent="0.35">
      <c r="A203" s="56" t="e">
        <f>Table1[[#This Row],[Item Line Number]]</f>
        <v>#VALUE!</v>
      </c>
      <c r="B203" s="56" t="e">
        <f>Table1[[#This Row],[Item Number]]</f>
        <v>#VALUE!</v>
      </c>
      <c r="C203" s="57" t="e">
        <f>Table1[[#This Row],[Item Description]]</f>
        <v>#VALUE!</v>
      </c>
      <c r="D203" s="56" t="e">
        <f>Table1[[#This Row],[Quantity]]</f>
        <v>#VALUE!</v>
      </c>
      <c r="E203" s="56" t="e">
        <f>Table1[[#This Row],[Units]]</f>
        <v>#VALUE!</v>
      </c>
      <c r="F203" s="58" t="e">
        <f>Table1[[#This Row],[Engineer''s Estimate (EE)]]</f>
        <v>#VALUE!</v>
      </c>
      <c r="G203" s="59" t="e">
        <f>'CMGC Cost Estimate'!$D203*'CMGC Cost Estimate'!$F203</f>
        <v>#VALUE!</v>
      </c>
      <c r="H203" s="60" t="e">
        <f>'CMGC Cost Estimate'!$G203/G$500</f>
        <v>#VALUE!</v>
      </c>
      <c r="I203" s="58" t="e">
        <f>Table1[[#This Row],[Low Bidder 
or CM/GC]]</f>
        <v>#VALUE!</v>
      </c>
      <c r="J203" s="59" t="e">
        <f>'CMGC Cost Estimate'!$I203*'CMGC Cost Estimate'!$D203</f>
        <v>#VALUE!</v>
      </c>
      <c r="K203" s="61" t="e">
        <f>'CMGC Cost Estimate'!$J203/J$500</f>
        <v>#VALUE!</v>
      </c>
      <c r="L203" s="58" t="e">
        <f>TRIMMEAN(Table1[[#This Row],[Low Bidder 
or CM/GC]:[Bidder 23]],2/COUNT(Table1[[#This Row],[Low Bidder 
or CM/GC]:[Bidder 23]]))</f>
        <v>#VALUE!</v>
      </c>
      <c r="M203" s="59" t="e">
        <f>IF('CMGC Cost Estimate'!$D203=0,0,'CMGC Cost Estimate'!$D203*'CMGC Cost Estimate'!$L203)</f>
        <v>#VALUE!</v>
      </c>
      <c r="N203" s="60" t="e">
        <f>'CMGC Cost Estimate'!$M203/M$500</f>
        <v>#VALUE!</v>
      </c>
      <c r="O203" s="80" t="e">
        <f>MIN(Table1[[#This Row],[Low Bidder 
or CM/GC]:[Bidder 23]])*D203</f>
        <v>#VALUE!</v>
      </c>
      <c r="P203" s="66" t="e">
        <f>Table24[[#This Row],[CM/GC
Amount]]</f>
        <v>#VALUE!</v>
      </c>
      <c r="Q203" s="81" t="e">
        <f>MAX(Table1[[#This Row],[Low Bidder 
or CM/GC]:[Bidder 23]])*D203</f>
        <v>#VALUE!</v>
      </c>
      <c r="R203" s="38" t="e">
        <f>('CMGC Cost Estimate'!$J203-'CMGC Cost Estimate'!$G203)/'CMGC Cost Estimate'!$G203</f>
        <v>#VALUE!</v>
      </c>
      <c r="S203" s="39" t="e">
        <f>('CMGC Cost Estimate'!$J203-'CMGC Cost Estimate'!$M203)/'CMGC Cost Estimate'!$M203</f>
        <v>#VALUE!</v>
      </c>
      <c r="T203" s="37" t="e">
        <f>'CMGC Cost Estimate'!$J203-'CMGC Cost Estimate'!$G203</f>
        <v>#VALUE!</v>
      </c>
      <c r="U203" s="29" t="e">
        <f>RANK('CMGC Cost Estimate'!$J203,'CMGC Cost Estimate'!$J$3:$J$499)</f>
        <v>#VALUE!</v>
      </c>
      <c r="V203" s="40" t="e">
        <f>LARGE('CMGC Cost Estimate'!$J$3:$J$499,COUNT(J$3:'CMGC Cost Estimate'!$J203))+IF(ISNUMBER(V202),V202,0)</f>
        <v>#VALUE!</v>
      </c>
      <c r="W203" s="29" t="e">
        <f>IF(V203/J$500&lt;0.8,COUNT(V$3:V203)+1,1)</f>
        <v>#VALUE!</v>
      </c>
      <c r="X203" s="41" t="e">
        <f>IF('CMGC Cost Estimate'!$U203&lt;=MAX('CMGC Cost Estimate'!$W$3:$W$499),"YES","NO")</f>
        <v>#VALUE!</v>
      </c>
      <c r="Y203" s="42" t="e">
        <f>IF(AND('CMGC Cost Estimate'!$X203="YES",OR('CMGC Cost Estimate'!$R203&gt;0.2,'CMGC Cost Estimate'!$R203&lt;-0.2)),"ANALYZE"," ")</f>
        <v>#VALUE!</v>
      </c>
      <c r="Z203" s="73" t="e">
        <f>IF(AND('CMGC Cost Estimate'!$X203="YES",OR('CMGC Cost Estimate'!$S203&gt;0.2,'CMGC Cost Estimate'!$S203&lt;-0.2)),"ANALYZE"," ")</f>
        <v>#VALUE!</v>
      </c>
      <c r="AA203" s="69" t="e">
        <f>RANK('CMGC Cost Estimate'!$G203,'CMGC Cost Estimate'!$G$3:$G$499)</f>
        <v>#VALUE!</v>
      </c>
      <c r="AB203" s="70" t="e">
        <f>LARGE('CMGC Cost Estimate'!$G$3:$G$499,COUNT(G$3:'CMGC Cost Estimate'!$G203))+IF(ISNUMBER(AB202),AB202,0)</f>
        <v>#VALUE!</v>
      </c>
      <c r="AC203" s="71" t="e">
        <f>IF(AB203/G$500&lt;0.8,COUNT(V$3:V203)+1,1)</f>
        <v>#VALUE!</v>
      </c>
      <c r="AD203" s="95" t="e">
        <f>IF('CMGC Cost Estimate'!$AA203&lt;=MAX('CMGC Cost Estimate'!$AC$3:$AC$499),"YES","NO")</f>
        <v>#VALUE!</v>
      </c>
      <c r="AE203" s="96" t="e">
        <f>IF(AND('Standard Cost Estimate'!$AD203="YES",ABS('Standard Cost Estimate'!$R203)&gt;0.2),"ANALYZE"," ")</f>
        <v>#VALUE!</v>
      </c>
      <c r="AF203" s="77"/>
    </row>
    <row r="204" spans="1:32" x14ac:dyDescent="0.35">
      <c r="A204" s="56" t="e">
        <f>Table1[[#This Row],[Item Line Number]]</f>
        <v>#VALUE!</v>
      </c>
      <c r="B204" s="56" t="e">
        <f>Table1[[#This Row],[Item Number]]</f>
        <v>#VALUE!</v>
      </c>
      <c r="C204" s="57" t="e">
        <f>Table1[[#This Row],[Item Description]]</f>
        <v>#VALUE!</v>
      </c>
      <c r="D204" s="56" t="e">
        <f>Table1[[#This Row],[Quantity]]</f>
        <v>#VALUE!</v>
      </c>
      <c r="E204" s="56" t="e">
        <f>Table1[[#This Row],[Units]]</f>
        <v>#VALUE!</v>
      </c>
      <c r="F204" s="58" t="e">
        <f>Table1[[#This Row],[Engineer''s Estimate (EE)]]</f>
        <v>#VALUE!</v>
      </c>
      <c r="G204" s="59" t="e">
        <f>'CMGC Cost Estimate'!$D204*'CMGC Cost Estimate'!$F204</f>
        <v>#VALUE!</v>
      </c>
      <c r="H204" s="60" t="e">
        <f>'CMGC Cost Estimate'!$G204/G$500</f>
        <v>#VALUE!</v>
      </c>
      <c r="I204" s="58" t="e">
        <f>Table1[[#This Row],[Low Bidder 
or CM/GC]]</f>
        <v>#VALUE!</v>
      </c>
      <c r="J204" s="59" t="e">
        <f>'CMGC Cost Estimate'!$I204*'CMGC Cost Estimate'!$D204</f>
        <v>#VALUE!</v>
      </c>
      <c r="K204" s="61" t="e">
        <f>'CMGC Cost Estimate'!$J204/J$500</f>
        <v>#VALUE!</v>
      </c>
      <c r="L204" s="58" t="e">
        <f>TRIMMEAN(Table1[[#This Row],[Low Bidder 
or CM/GC]:[Bidder 23]],2/COUNT(Table1[[#This Row],[Low Bidder 
or CM/GC]:[Bidder 23]]))</f>
        <v>#VALUE!</v>
      </c>
      <c r="M204" s="59" t="e">
        <f>IF('CMGC Cost Estimate'!$D204=0,0,'CMGC Cost Estimate'!$D204*'CMGC Cost Estimate'!$L204)</f>
        <v>#VALUE!</v>
      </c>
      <c r="N204" s="60" t="e">
        <f>'CMGC Cost Estimate'!$M204/M$500</f>
        <v>#VALUE!</v>
      </c>
      <c r="O204" s="80" t="e">
        <f>MIN(Table1[[#This Row],[Low Bidder 
or CM/GC]:[Bidder 23]])*D204</f>
        <v>#VALUE!</v>
      </c>
      <c r="P204" s="66" t="e">
        <f>Table24[[#This Row],[CM/GC
Amount]]</f>
        <v>#VALUE!</v>
      </c>
      <c r="Q204" s="81" t="e">
        <f>MAX(Table1[[#This Row],[Low Bidder 
or CM/GC]:[Bidder 23]])*D204</f>
        <v>#VALUE!</v>
      </c>
      <c r="R204" s="38" t="e">
        <f>('CMGC Cost Estimate'!$J204-'CMGC Cost Estimate'!$G204)/'CMGC Cost Estimate'!$G204</f>
        <v>#VALUE!</v>
      </c>
      <c r="S204" s="39" t="e">
        <f>('CMGC Cost Estimate'!$J204-'CMGC Cost Estimate'!$M204)/'CMGC Cost Estimate'!$M204</f>
        <v>#VALUE!</v>
      </c>
      <c r="T204" s="37" t="e">
        <f>'CMGC Cost Estimate'!$J204-'CMGC Cost Estimate'!$G204</f>
        <v>#VALUE!</v>
      </c>
      <c r="U204" s="29" t="e">
        <f>RANK('CMGC Cost Estimate'!$J204,'CMGC Cost Estimate'!$J$3:$J$499)</f>
        <v>#VALUE!</v>
      </c>
      <c r="V204" s="40" t="e">
        <f>LARGE('CMGC Cost Estimate'!$J$3:$J$499,COUNT(J$3:'CMGC Cost Estimate'!$J204))+IF(ISNUMBER(V203),V203,0)</f>
        <v>#VALUE!</v>
      </c>
      <c r="W204" s="29" t="e">
        <f>IF(V204/J$500&lt;0.8,COUNT(V$3:V204)+1,1)</f>
        <v>#VALUE!</v>
      </c>
      <c r="X204" s="41" t="e">
        <f>IF('CMGC Cost Estimate'!$U204&lt;=MAX('CMGC Cost Estimate'!$W$3:$W$499),"YES","NO")</f>
        <v>#VALUE!</v>
      </c>
      <c r="Y204" s="42" t="e">
        <f>IF(AND('CMGC Cost Estimate'!$X204="YES",OR('CMGC Cost Estimate'!$R204&gt;0.2,'CMGC Cost Estimate'!$R204&lt;-0.2)),"ANALYZE"," ")</f>
        <v>#VALUE!</v>
      </c>
      <c r="Z204" s="73" t="e">
        <f>IF(AND('CMGC Cost Estimate'!$X204="YES",OR('CMGC Cost Estimate'!$S204&gt;0.2,'CMGC Cost Estimate'!$S204&lt;-0.2)),"ANALYZE"," ")</f>
        <v>#VALUE!</v>
      </c>
      <c r="AA204" s="69" t="e">
        <f>RANK('CMGC Cost Estimate'!$G204,'CMGC Cost Estimate'!$G$3:$G$499)</f>
        <v>#VALUE!</v>
      </c>
      <c r="AB204" s="70" t="e">
        <f>LARGE('CMGC Cost Estimate'!$G$3:$G$499,COUNT(G$3:'CMGC Cost Estimate'!$G204))+IF(ISNUMBER(AB203),AB203,0)</f>
        <v>#VALUE!</v>
      </c>
      <c r="AC204" s="71" t="e">
        <f>IF(AB204/G$500&lt;0.8,COUNT(V$3:V204)+1,1)</f>
        <v>#VALUE!</v>
      </c>
      <c r="AD204" s="95" t="e">
        <f>IF('CMGC Cost Estimate'!$AA204&lt;=MAX('CMGC Cost Estimate'!$AC$3:$AC$499),"YES","NO")</f>
        <v>#VALUE!</v>
      </c>
      <c r="AE204" s="96" t="e">
        <f>IF(AND('Standard Cost Estimate'!$AD204="YES",ABS('Standard Cost Estimate'!$R204)&gt;0.2),"ANALYZE"," ")</f>
        <v>#VALUE!</v>
      </c>
      <c r="AF204" s="77"/>
    </row>
    <row r="205" spans="1:32" x14ac:dyDescent="0.35">
      <c r="A205" s="56" t="e">
        <f>Table1[[#This Row],[Item Line Number]]</f>
        <v>#VALUE!</v>
      </c>
      <c r="B205" s="56" t="e">
        <f>Table1[[#This Row],[Item Number]]</f>
        <v>#VALUE!</v>
      </c>
      <c r="C205" s="57" t="e">
        <f>Table1[[#This Row],[Item Description]]</f>
        <v>#VALUE!</v>
      </c>
      <c r="D205" s="56" t="e">
        <f>Table1[[#This Row],[Quantity]]</f>
        <v>#VALUE!</v>
      </c>
      <c r="E205" s="56" t="e">
        <f>Table1[[#This Row],[Units]]</f>
        <v>#VALUE!</v>
      </c>
      <c r="F205" s="58" t="e">
        <f>Table1[[#This Row],[Engineer''s Estimate (EE)]]</f>
        <v>#VALUE!</v>
      </c>
      <c r="G205" s="59" t="e">
        <f>'CMGC Cost Estimate'!$D205*'CMGC Cost Estimate'!$F205</f>
        <v>#VALUE!</v>
      </c>
      <c r="H205" s="60" t="e">
        <f>'CMGC Cost Estimate'!$G205/G$500</f>
        <v>#VALUE!</v>
      </c>
      <c r="I205" s="58" t="e">
        <f>Table1[[#This Row],[Low Bidder 
or CM/GC]]</f>
        <v>#VALUE!</v>
      </c>
      <c r="J205" s="59" t="e">
        <f>'CMGC Cost Estimate'!$I205*'CMGC Cost Estimate'!$D205</f>
        <v>#VALUE!</v>
      </c>
      <c r="K205" s="61" t="e">
        <f>'CMGC Cost Estimate'!$J205/J$500</f>
        <v>#VALUE!</v>
      </c>
      <c r="L205" s="58" t="e">
        <f>TRIMMEAN(Table1[[#This Row],[Low Bidder 
or CM/GC]:[Bidder 23]],2/COUNT(Table1[[#This Row],[Low Bidder 
or CM/GC]:[Bidder 23]]))</f>
        <v>#VALUE!</v>
      </c>
      <c r="M205" s="59" t="e">
        <f>IF('CMGC Cost Estimate'!$D205=0,0,'CMGC Cost Estimate'!$D205*'CMGC Cost Estimate'!$L205)</f>
        <v>#VALUE!</v>
      </c>
      <c r="N205" s="60" t="e">
        <f>'CMGC Cost Estimate'!$M205/M$500</f>
        <v>#VALUE!</v>
      </c>
      <c r="O205" s="80" t="e">
        <f>MIN(Table1[[#This Row],[Low Bidder 
or CM/GC]:[Bidder 23]])*D205</f>
        <v>#VALUE!</v>
      </c>
      <c r="P205" s="66" t="e">
        <f>Table24[[#This Row],[CM/GC
Amount]]</f>
        <v>#VALUE!</v>
      </c>
      <c r="Q205" s="81" t="e">
        <f>MAX(Table1[[#This Row],[Low Bidder 
or CM/GC]:[Bidder 23]])*D205</f>
        <v>#VALUE!</v>
      </c>
      <c r="R205" s="38" t="e">
        <f>('CMGC Cost Estimate'!$J205-'CMGC Cost Estimate'!$G205)/'CMGC Cost Estimate'!$G205</f>
        <v>#VALUE!</v>
      </c>
      <c r="S205" s="39" t="e">
        <f>('CMGC Cost Estimate'!$J205-'CMGC Cost Estimate'!$M205)/'CMGC Cost Estimate'!$M205</f>
        <v>#VALUE!</v>
      </c>
      <c r="T205" s="37" t="e">
        <f>'CMGC Cost Estimate'!$J205-'CMGC Cost Estimate'!$G205</f>
        <v>#VALUE!</v>
      </c>
      <c r="U205" s="29" t="e">
        <f>RANK('CMGC Cost Estimate'!$J205,'CMGC Cost Estimate'!$J$3:$J$499)</f>
        <v>#VALUE!</v>
      </c>
      <c r="V205" s="40" t="e">
        <f>LARGE('CMGC Cost Estimate'!$J$3:$J$499,COUNT(J$3:'CMGC Cost Estimate'!$J205))+IF(ISNUMBER(V204),V204,0)</f>
        <v>#VALUE!</v>
      </c>
      <c r="W205" s="29" t="e">
        <f>IF(V205/J$500&lt;0.8,COUNT(V$3:V205)+1,1)</f>
        <v>#VALUE!</v>
      </c>
      <c r="X205" s="41" t="e">
        <f>IF('CMGC Cost Estimate'!$U205&lt;=MAX('CMGC Cost Estimate'!$W$3:$W$499),"YES","NO")</f>
        <v>#VALUE!</v>
      </c>
      <c r="Y205" s="42" t="e">
        <f>IF(AND('CMGC Cost Estimate'!$X205="YES",OR('CMGC Cost Estimate'!$R205&gt;0.2,'CMGC Cost Estimate'!$R205&lt;-0.2)),"ANALYZE"," ")</f>
        <v>#VALUE!</v>
      </c>
      <c r="Z205" s="73" t="e">
        <f>IF(AND('CMGC Cost Estimate'!$X205="YES",OR('CMGC Cost Estimate'!$S205&gt;0.2,'CMGC Cost Estimate'!$S205&lt;-0.2)),"ANALYZE"," ")</f>
        <v>#VALUE!</v>
      </c>
      <c r="AA205" s="69" t="e">
        <f>RANK('CMGC Cost Estimate'!$G205,'CMGC Cost Estimate'!$G$3:$G$499)</f>
        <v>#VALUE!</v>
      </c>
      <c r="AB205" s="70" t="e">
        <f>LARGE('CMGC Cost Estimate'!$G$3:$G$499,COUNT(G$3:'CMGC Cost Estimate'!$G205))+IF(ISNUMBER(AB204),AB204,0)</f>
        <v>#VALUE!</v>
      </c>
      <c r="AC205" s="71" t="e">
        <f>IF(AB205/G$500&lt;0.8,COUNT(V$3:V205)+1,1)</f>
        <v>#VALUE!</v>
      </c>
      <c r="AD205" s="95" t="e">
        <f>IF('CMGC Cost Estimate'!$AA205&lt;=MAX('CMGC Cost Estimate'!$AC$3:$AC$499),"YES","NO")</f>
        <v>#VALUE!</v>
      </c>
      <c r="AE205" s="96" t="e">
        <f>IF(AND('Standard Cost Estimate'!$AD205="YES",ABS('Standard Cost Estimate'!$R205)&gt;0.2),"ANALYZE"," ")</f>
        <v>#VALUE!</v>
      </c>
      <c r="AF205" s="77"/>
    </row>
    <row r="206" spans="1:32" x14ac:dyDescent="0.35">
      <c r="A206" s="56" t="e">
        <f>Table1[[#This Row],[Item Line Number]]</f>
        <v>#VALUE!</v>
      </c>
      <c r="B206" s="56" t="e">
        <f>Table1[[#This Row],[Item Number]]</f>
        <v>#VALUE!</v>
      </c>
      <c r="C206" s="57" t="e">
        <f>Table1[[#This Row],[Item Description]]</f>
        <v>#VALUE!</v>
      </c>
      <c r="D206" s="56" t="e">
        <f>Table1[[#This Row],[Quantity]]</f>
        <v>#VALUE!</v>
      </c>
      <c r="E206" s="56" t="e">
        <f>Table1[[#This Row],[Units]]</f>
        <v>#VALUE!</v>
      </c>
      <c r="F206" s="58" t="e">
        <f>Table1[[#This Row],[Engineer''s Estimate (EE)]]</f>
        <v>#VALUE!</v>
      </c>
      <c r="G206" s="59" t="e">
        <f>'CMGC Cost Estimate'!$D206*'CMGC Cost Estimate'!$F206</f>
        <v>#VALUE!</v>
      </c>
      <c r="H206" s="60" t="e">
        <f>'CMGC Cost Estimate'!$G206/G$500</f>
        <v>#VALUE!</v>
      </c>
      <c r="I206" s="58" t="e">
        <f>Table1[[#This Row],[Low Bidder 
or CM/GC]]</f>
        <v>#VALUE!</v>
      </c>
      <c r="J206" s="59" t="e">
        <f>'CMGC Cost Estimate'!$I206*'CMGC Cost Estimate'!$D206</f>
        <v>#VALUE!</v>
      </c>
      <c r="K206" s="61" t="e">
        <f>'CMGC Cost Estimate'!$J206/J$500</f>
        <v>#VALUE!</v>
      </c>
      <c r="L206" s="58" t="e">
        <f>TRIMMEAN(Table1[[#This Row],[Low Bidder 
or CM/GC]:[Bidder 23]],2/COUNT(Table1[[#This Row],[Low Bidder 
or CM/GC]:[Bidder 23]]))</f>
        <v>#VALUE!</v>
      </c>
      <c r="M206" s="59" t="e">
        <f>IF('CMGC Cost Estimate'!$D206=0,0,'CMGC Cost Estimate'!$D206*'CMGC Cost Estimate'!$L206)</f>
        <v>#VALUE!</v>
      </c>
      <c r="N206" s="60" t="e">
        <f>'CMGC Cost Estimate'!$M206/M$500</f>
        <v>#VALUE!</v>
      </c>
      <c r="O206" s="80" t="e">
        <f>MIN(Table1[[#This Row],[Low Bidder 
or CM/GC]:[Bidder 23]])*D206</f>
        <v>#VALUE!</v>
      </c>
      <c r="P206" s="66" t="e">
        <f>Table24[[#This Row],[CM/GC
Amount]]</f>
        <v>#VALUE!</v>
      </c>
      <c r="Q206" s="81" t="e">
        <f>MAX(Table1[[#This Row],[Low Bidder 
or CM/GC]:[Bidder 23]])*D206</f>
        <v>#VALUE!</v>
      </c>
      <c r="R206" s="38" t="e">
        <f>('CMGC Cost Estimate'!$J206-'CMGC Cost Estimate'!$G206)/'CMGC Cost Estimate'!$G206</f>
        <v>#VALUE!</v>
      </c>
      <c r="S206" s="39" t="e">
        <f>('CMGC Cost Estimate'!$J206-'CMGC Cost Estimate'!$M206)/'CMGC Cost Estimate'!$M206</f>
        <v>#VALUE!</v>
      </c>
      <c r="T206" s="37" t="e">
        <f>'CMGC Cost Estimate'!$J206-'CMGC Cost Estimate'!$G206</f>
        <v>#VALUE!</v>
      </c>
      <c r="U206" s="29" t="e">
        <f>RANK('CMGC Cost Estimate'!$J206,'CMGC Cost Estimate'!$J$3:$J$499)</f>
        <v>#VALUE!</v>
      </c>
      <c r="V206" s="40" t="e">
        <f>LARGE('CMGC Cost Estimate'!$J$3:$J$499,COUNT(J$3:'CMGC Cost Estimate'!$J206))+IF(ISNUMBER(V205),V205,0)</f>
        <v>#VALUE!</v>
      </c>
      <c r="W206" s="29" t="e">
        <f>IF(V206/J$500&lt;0.8,COUNT(V$3:V206)+1,1)</f>
        <v>#VALUE!</v>
      </c>
      <c r="X206" s="41" t="e">
        <f>IF('CMGC Cost Estimate'!$U206&lt;=MAX('CMGC Cost Estimate'!$W$3:$W$499),"YES","NO")</f>
        <v>#VALUE!</v>
      </c>
      <c r="Y206" s="42" t="e">
        <f>IF(AND('CMGC Cost Estimate'!$X206="YES",OR('CMGC Cost Estimate'!$R206&gt;0.2,'CMGC Cost Estimate'!$R206&lt;-0.2)),"ANALYZE"," ")</f>
        <v>#VALUE!</v>
      </c>
      <c r="Z206" s="73" t="e">
        <f>IF(AND('CMGC Cost Estimate'!$X206="YES",OR('CMGC Cost Estimate'!$S206&gt;0.2,'CMGC Cost Estimate'!$S206&lt;-0.2)),"ANALYZE"," ")</f>
        <v>#VALUE!</v>
      </c>
      <c r="AA206" s="69" t="e">
        <f>RANK('CMGC Cost Estimate'!$G206,'CMGC Cost Estimate'!$G$3:$G$499)</f>
        <v>#VALUE!</v>
      </c>
      <c r="AB206" s="70" t="e">
        <f>LARGE('CMGC Cost Estimate'!$G$3:$G$499,COUNT(G$3:'CMGC Cost Estimate'!$G206))+IF(ISNUMBER(AB205),AB205,0)</f>
        <v>#VALUE!</v>
      </c>
      <c r="AC206" s="71" t="e">
        <f>IF(AB206/G$500&lt;0.8,COUNT(V$3:V206)+1,1)</f>
        <v>#VALUE!</v>
      </c>
      <c r="AD206" s="95" t="e">
        <f>IF('CMGC Cost Estimate'!$AA206&lt;=MAX('CMGC Cost Estimate'!$AC$3:$AC$499),"YES","NO")</f>
        <v>#VALUE!</v>
      </c>
      <c r="AE206" s="96" t="e">
        <f>IF(AND('Standard Cost Estimate'!$AD206="YES",ABS('Standard Cost Estimate'!$R206)&gt;0.2),"ANALYZE"," ")</f>
        <v>#VALUE!</v>
      </c>
      <c r="AF206" s="77"/>
    </row>
    <row r="207" spans="1:32" x14ac:dyDescent="0.35">
      <c r="A207" s="56" t="e">
        <f>Table1[[#This Row],[Item Line Number]]</f>
        <v>#VALUE!</v>
      </c>
      <c r="B207" s="56" t="e">
        <f>Table1[[#This Row],[Item Number]]</f>
        <v>#VALUE!</v>
      </c>
      <c r="C207" s="57" t="e">
        <f>Table1[[#This Row],[Item Description]]</f>
        <v>#VALUE!</v>
      </c>
      <c r="D207" s="56" t="e">
        <f>Table1[[#This Row],[Quantity]]</f>
        <v>#VALUE!</v>
      </c>
      <c r="E207" s="56" t="e">
        <f>Table1[[#This Row],[Units]]</f>
        <v>#VALUE!</v>
      </c>
      <c r="F207" s="58" t="e">
        <f>Table1[[#This Row],[Engineer''s Estimate (EE)]]</f>
        <v>#VALUE!</v>
      </c>
      <c r="G207" s="59" t="e">
        <f>'CMGC Cost Estimate'!$D207*'CMGC Cost Estimate'!$F207</f>
        <v>#VALUE!</v>
      </c>
      <c r="H207" s="60" t="e">
        <f>'CMGC Cost Estimate'!$G207/G$500</f>
        <v>#VALUE!</v>
      </c>
      <c r="I207" s="58" t="e">
        <f>Table1[[#This Row],[Low Bidder 
or CM/GC]]</f>
        <v>#VALUE!</v>
      </c>
      <c r="J207" s="59" t="e">
        <f>'CMGC Cost Estimate'!$I207*'CMGC Cost Estimate'!$D207</f>
        <v>#VALUE!</v>
      </c>
      <c r="K207" s="61" t="e">
        <f>'CMGC Cost Estimate'!$J207/J$500</f>
        <v>#VALUE!</v>
      </c>
      <c r="L207" s="58" t="e">
        <f>TRIMMEAN(Table1[[#This Row],[Low Bidder 
or CM/GC]:[Bidder 23]],2/COUNT(Table1[[#This Row],[Low Bidder 
or CM/GC]:[Bidder 23]]))</f>
        <v>#VALUE!</v>
      </c>
      <c r="M207" s="59" t="e">
        <f>IF('CMGC Cost Estimate'!$D207=0,0,'CMGC Cost Estimate'!$D207*'CMGC Cost Estimate'!$L207)</f>
        <v>#VALUE!</v>
      </c>
      <c r="N207" s="60" t="e">
        <f>'CMGC Cost Estimate'!$M207/M$500</f>
        <v>#VALUE!</v>
      </c>
      <c r="O207" s="80" t="e">
        <f>MIN(Table1[[#This Row],[Low Bidder 
or CM/GC]:[Bidder 23]])*D207</f>
        <v>#VALUE!</v>
      </c>
      <c r="P207" s="66" t="e">
        <f>Table24[[#This Row],[CM/GC
Amount]]</f>
        <v>#VALUE!</v>
      </c>
      <c r="Q207" s="81" t="e">
        <f>MAX(Table1[[#This Row],[Low Bidder 
or CM/GC]:[Bidder 23]])*D207</f>
        <v>#VALUE!</v>
      </c>
      <c r="R207" s="38" t="e">
        <f>('CMGC Cost Estimate'!$J207-'CMGC Cost Estimate'!$G207)/'CMGC Cost Estimate'!$G207</f>
        <v>#VALUE!</v>
      </c>
      <c r="S207" s="39" t="e">
        <f>('CMGC Cost Estimate'!$J207-'CMGC Cost Estimate'!$M207)/'CMGC Cost Estimate'!$M207</f>
        <v>#VALUE!</v>
      </c>
      <c r="T207" s="37" t="e">
        <f>'CMGC Cost Estimate'!$J207-'CMGC Cost Estimate'!$G207</f>
        <v>#VALUE!</v>
      </c>
      <c r="U207" s="29" t="e">
        <f>RANK('CMGC Cost Estimate'!$J207,'CMGC Cost Estimate'!$J$3:$J$499)</f>
        <v>#VALUE!</v>
      </c>
      <c r="V207" s="40" t="e">
        <f>LARGE('CMGC Cost Estimate'!$J$3:$J$499,COUNT(J$3:'CMGC Cost Estimate'!$J207))+IF(ISNUMBER(V206),V206,0)</f>
        <v>#VALUE!</v>
      </c>
      <c r="W207" s="29" t="e">
        <f>IF(V207/J$500&lt;0.8,COUNT(V$3:V207)+1,1)</f>
        <v>#VALUE!</v>
      </c>
      <c r="X207" s="41" t="e">
        <f>IF('CMGC Cost Estimate'!$U207&lt;=MAX('CMGC Cost Estimate'!$W$3:$W$499),"YES","NO")</f>
        <v>#VALUE!</v>
      </c>
      <c r="Y207" s="42" t="e">
        <f>IF(AND('CMGC Cost Estimate'!$X207="YES",OR('CMGC Cost Estimate'!$R207&gt;0.2,'CMGC Cost Estimate'!$R207&lt;-0.2)),"ANALYZE"," ")</f>
        <v>#VALUE!</v>
      </c>
      <c r="Z207" s="73" t="e">
        <f>IF(AND('CMGC Cost Estimate'!$X207="YES",OR('CMGC Cost Estimate'!$S207&gt;0.2,'CMGC Cost Estimate'!$S207&lt;-0.2)),"ANALYZE"," ")</f>
        <v>#VALUE!</v>
      </c>
      <c r="AA207" s="69" t="e">
        <f>RANK('CMGC Cost Estimate'!$G207,'CMGC Cost Estimate'!$G$3:$G$499)</f>
        <v>#VALUE!</v>
      </c>
      <c r="AB207" s="70" t="e">
        <f>LARGE('CMGC Cost Estimate'!$G$3:$G$499,COUNT(G$3:'CMGC Cost Estimate'!$G207))+IF(ISNUMBER(AB206),AB206,0)</f>
        <v>#VALUE!</v>
      </c>
      <c r="AC207" s="71" t="e">
        <f>IF(AB207/G$500&lt;0.8,COUNT(V$3:V207)+1,1)</f>
        <v>#VALUE!</v>
      </c>
      <c r="AD207" s="95" t="e">
        <f>IF('CMGC Cost Estimate'!$AA207&lt;=MAX('CMGC Cost Estimate'!$AC$3:$AC$499),"YES","NO")</f>
        <v>#VALUE!</v>
      </c>
      <c r="AE207" s="96" t="e">
        <f>IF(AND('Standard Cost Estimate'!$AD207="YES",ABS('Standard Cost Estimate'!$R207)&gt;0.2),"ANALYZE"," ")</f>
        <v>#VALUE!</v>
      </c>
      <c r="AF207" s="77"/>
    </row>
    <row r="208" spans="1:32" x14ac:dyDescent="0.35">
      <c r="A208" s="56" t="e">
        <f>Table1[[#This Row],[Item Line Number]]</f>
        <v>#VALUE!</v>
      </c>
      <c r="B208" s="56" t="e">
        <f>Table1[[#This Row],[Item Number]]</f>
        <v>#VALUE!</v>
      </c>
      <c r="C208" s="57" t="e">
        <f>Table1[[#This Row],[Item Description]]</f>
        <v>#VALUE!</v>
      </c>
      <c r="D208" s="56" t="e">
        <f>Table1[[#This Row],[Quantity]]</f>
        <v>#VALUE!</v>
      </c>
      <c r="E208" s="56" t="e">
        <f>Table1[[#This Row],[Units]]</f>
        <v>#VALUE!</v>
      </c>
      <c r="F208" s="58" t="e">
        <f>Table1[[#This Row],[Engineer''s Estimate (EE)]]</f>
        <v>#VALUE!</v>
      </c>
      <c r="G208" s="59" t="e">
        <f>'CMGC Cost Estimate'!$D208*'CMGC Cost Estimate'!$F208</f>
        <v>#VALUE!</v>
      </c>
      <c r="H208" s="60" t="e">
        <f>'CMGC Cost Estimate'!$G208/G$500</f>
        <v>#VALUE!</v>
      </c>
      <c r="I208" s="58" t="e">
        <f>Table1[[#This Row],[Low Bidder 
or CM/GC]]</f>
        <v>#VALUE!</v>
      </c>
      <c r="J208" s="59" t="e">
        <f>'CMGC Cost Estimate'!$I208*'CMGC Cost Estimate'!$D208</f>
        <v>#VALUE!</v>
      </c>
      <c r="K208" s="61" t="e">
        <f>'CMGC Cost Estimate'!$J208/J$500</f>
        <v>#VALUE!</v>
      </c>
      <c r="L208" s="58" t="e">
        <f>TRIMMEAN(Table1[[#This Row],[Low Bidder 
or CM/GC]:[Bidder 23]],2/COUNT(Table1[[#This Row],[Low Bidder 
or CM/GC]:[Bidder 23]]))</f>
        <v>#VALUE!</v>
      </c>
      <c r="M208" s="59" t="e">
        <f>IF('CMGC Cost Estimate'!$D208=0,0,'CMGC Cost Estimate'!$D208*'CMGC Cost Estimate'!$L208)</f>
        <v>#VALUE!</v>
      </c>
      <c r="N208" s="60" t="e">
        <f>'CMGC Cost Estimate'!$M208/M$500</f>
        <v>#VALUE!</v>
      </c>
      <c r="O208" s="80" t="e">
        <f>MIN(Table1[[#This Row],[Low Bidder 
or CM/GC]:[Bidder 23]])*D208</f>
        <v>#VALUE!</v>
      </c>
      <c r="P208" s="66" t="e">
        <f>Table24[[#This Row],[CM/GC
Amount]]</f>
        <v>#VALUE!</v>
      </c>
      <c r="Q208" s="81" t="e">
        <f>MAX(Table1[[#This Row],[Low Bidder 
or CM/GC]:[Bidder 23]])*D208</f>
        <v>#VALUE!</v>
      </c>
      <c r="R208" s="38" t="e">
        <f>('CMGC Cost Estimate'!$J208-'CMGC Cost Estimate'!$G208)/'CMGC Cost Estimate'!$G208</f>
        <v>#VALUE!</v>
      </c>
      <c r="S208" s="39" t="e">
        <f>('CMGC Cost Estimate'!$J208-'CMGC Cost Estimate'!$M208)/'CMGC Cost Estimate'!$M208</f>
        <v>#VALUE!</v>
      </c>
      <c r="T208" s="37" t="e">
        <f>'CMGC Cost Estimate'!$J208-'CMGC Cost Estimate'!$G208</f>
        <v>#VALUE!</v>
      </c>
      <c r="U208" s="29" t="e">
        <f>RANK('CMGC Cost Estimate'!$J208,'CMGC Cost Estimate'!$J$3:$J$499)</f>
        <v>#VALUE!</v>
      </c>
      <c r="V208" s="40" t="e">
        <f>LARGE('CMGC Cost Estimate'!$J$3:$J$499,COUNT(J$3:'CMGC Cost Estimate'!$J208))+IF(ISNUMBER(V207),V207,0)</f>
        <v>#VALUE!</v>
      </c>
      <c r="W208" s="29" t="e">
        <f>IF(V208/J$500&lt;0.8,COUNT(V$3:V208)+1,1)</f>
        <v>#VALUE!</v>
      </c>
      <c r="X208" s="41" t="e">
        <f>IF('CMGC Cost Estimate'!$U208&lt;=MAX('CMGC Cost Estimate'!$W$3:$W$499),"YES","NO")</f>
        <v>#VALUE!</v>
      </c>
      <c r="Y208" s="42" t="e">
        <f>IF(AND('CMGC Cost Estimate'!$X208="YES",OR('CMGC Cost Estimate'!$R208&gt;0.2,'CMGC Cost Estimate'!$R208&lt;-0.2)),"ANALYZE"," ")</f>
        <v>#VALUE!</v>
      </c>
      <c r="Z208" s="73" t="e">
        <f>IF(AND('CMGC Cost Estimate'!$X208="YES",OR('CMGC Cost Estimate'!$S208&gt;0.2,'CMGC Cost Estimate'!$S208&lt;-0.2)),"ANALYZE"," ")</f>
        <v>#VALUE!</v>
      </c>
      <c r="AA208" s="69" t="e">
        <f>RANK('CMGC Cost Estimate'!$G208,'CMGC Cost Estimate'!$G$3:$G$499)</f>
        <v>#VALUE!</v>
      </c>
      <c r="AB208" s="70" t="e">
        <f>LARGE('CMGC Cost Estimate'!$G$3:$G$499,COUNT(G$3:'CMGC Cost Estimate'!$G208))+IF(ISNUMBER(AB207),AB207,0)</f>
        <v>#VALUE!</v>
      </c>
      <c r="AC208" s="71" t="e">
        <f>IF(AB208/G$500&lt;0.8,COUNT(V$3:V208)+1,1)</f>
        <v>#VALUE!</v>
      </c>
      <c r="AD208" s="95" t="e">
        <f>IF('CMGC Cost Estimate'!$AA208&lt;=MAX('CMGC Cost Estimate'!$AC$3:$AC$499),"YES","NO")</f>
        <v>#VALUE!</v>
      </c>
      <c r="AE208" s="96" t="e">
        <f>IF(AND('Standard Cost Estimate'!$AD208="YES",ABS('Standard Cost Estimate'!$R208)&gt;0.2),"ANALYZE"," ")</f>
        <v>#VALUE!</v>
      </c>
      <c r="AF208" s="77"/>
    </row>
    <row r="209" spans="1:32" x14ac:dyDescent="0.35">
      <c r="A209" s="56" t="e">
        <f>Table1[[#This Row],[Item Line Number]]</f>
        <v>#VALUE!</v>
      </c>
      <c r="B209" s="56" t="e">
        <f>Table1[[#This Row],[Item Number]]</f>
        <v>#VALUE!</v>
      </c>
      <c r="C209" s="57" t="e">
        <f>Table1[[#This Row],[Item Description]]</f>
        <v>#VALUE!</v>
      </c>
      <c r="D209" s="56" t="e">
        <f>Table1[[#This Row],[Quantity]]</f>
        <v>#VALUE!</v>
      </c>
      <c r="E209" s="56" t="e">
        <f>Table1[[#This Row],[Units]]</f>
        <v>#VALUE!</v>
      </c>
      <c r="F209" s="58" t="e">
        <f>Table1[[#This Row],[Engineer''s Estimate (EE)]]</f>
        <v>#VALUE!</v>
      </c>
      <c r="G209" s="59" t="e">
        <f>'CMGC Cost Estimate'!$D209*'CMGC Cost Estimate'!$F209</f>
        <v>#VALUE!</v>
      </c>
      <c r="H209" s="60" t="e">
        <f>'CMGC Cost Estimate'!$G209/G$500</f>
        <v>#VALUE!</v>
      </c>
      <c r="I209" s="58" t="e">
        <f>Table1[[#This Row],[Low Bidder 
or CM/GC]]</f>
        <v>#VALUE!</v>
      </c>
      <c r="J209" s="59" t="e">
        <f>'CMGC Cost Estimate'!$I209*'CMGC Cost Estimate'!$D209</f>
        <v>#VALUE!</v>
      </c>
      <c r="K209" s="61" t="e">
        <f>'CMGC Cost Estimate'!$J209/J$500</f>
        <v>#VALUE!</v>
      </c>
      <c r="L209" s="58" t="e">
        <f>TRIMMEAN(Table1[[#This Row],[Low Bidder 
or CM/GC]:[Bidder 23]],2/COUNT(Table1[[#This Row],[Low Bidder 
or CM/GC]:[Bidder 23]]))</f>
        <v>#VALUE!</v>
      </c>
      <c r="M209" s="59" t="e">
        <f>IF('CMGC Cost Estimate'!$D209=0,0,'CMGC Cost Estimate'!$D209*'CMGC Cost Estimate'!$L209)</f>
        <v>#VALUE!</v>
      </c>
      <c r="N209" s="60" t="e">
        <f>'CMGC Cost Estimate'!$M209/M$500</f>
        <v>#VALUE!</v>
      </c>
      <c r="O209" s="80" t="e">
        <f>MIN(Table1[[#This Row],[Low Bidder 
or CM/GC]:[Bidder 23]])*D209</f>
        <v>#VALUE!</v>
      </c>
      <c r="P209" s="66" t="e">
        <f>Table24[[#This Row],[CM/GC
Amount]]</f>
        <v>#VALUE!</v>
      </c>
      <c r="Q209" s="81" t="e">
        <f>MAX(Table1[[#This Row],[Low Bidder 
or CM/GC]:[Bidder 23]])*D209</f>
        <v>#VALUE!</v>
      </c>
      <c r="R209" s="38" t="e">
        <f>('CMGC Cost Estimate'!$J209-'CMGC Cost Estimate'!$G209)/'CMGC Cost Estimate'!$G209</f>
        <v>#VALUE!</v>
      </c>
      <c r="S209" s="39" t="e">
        <f>('CMGC Cost Estimate'!$J209-'CMGC Cost Estimate'!$M209)/'CMGC Cost Estimate'!$M209</f>
        <v>#VALUE!</v>
      </c>
      <c r="T209" s="37" t="e">
        <f>'CMGC Cost Estimate'!$J209-'CMGC Cost Estimate'!$G209</f>
        <v>#VALUE!</v>
      </c>
      <c r="U209" s="29" t="e">
        <f>RANK('CMGC Cost Estimate'!$J209,'CMGC Cost Estimate'!$J$3:$J$499)</f>
        <v>#VALUE!</v>
      </c>
      <c r="V209" s="40" t="e">
        <f>LARGE('CMGC Cost Estimate'!$J$3:$J$499,COUNT(J$3:'CMGC Cost Estimate'!$J209))+IF(ISNUMBER(V208),V208,0)</f>
        <v>#VALUE!</v>
      </c>
      <c r="W209" s="29" t="e">
        <f>IF(V209/J$500&lt;0.8,COUNT(V$3:V209)+1,1)</f>
        <v>#VALUE!</v>
      </c>
      <c r="X209" s="41" t="e">
        <f>IF('CMGC Cost Estimate'!$U209&lt;=MAX('CMGC Cost Estimate'!$W$3:$W$499),"YES","NO")</f>
        <v>#VALUE!</v>
      </c>
      <c r="Y209" s="42" t="e">
        <f>IF(AND('CMGC Cost Estimate'!$X209="YES",OR('CMGC Cost Estimate'!$R209&gt;0.2,'CMGC Cost Estimate'!$R209&lt;-0.2)),"ANALYZE"," ")</f>
        <v>#VALUE!</v>
      </c>
      <c r="Z209" s="73" t="e">
        <f>IF(AND('CMGC Cost Estimate'!$X209="YES",OR('CMGC Cost Estimate'!$S209&gt;0.2,'CMGC Cost Estimate'!$S209&lt;-0.2)),"ANALYZE"," ")</f>
        <v>#VALUE!</v>
      </c>
      <c r="AA209" s="69" t="e">
        <f>RANK('CMGC Cost Estimate'!$G209,'CMGC Cost Estimate'!$G$3:$G$499)</f>
        <v>#VALUE!</v>
      </c>
      <c r="AB209" s="70" t="e">
        <f>LARGE('CMGC Cost Estimate'!$G$3:$G$499,COUNT(G$3:'CMGC Cost Estimate'!$G209))+IF(ISNUMBER(AB208),AB208,0)</f>
        <v>#VALUE!</v>
      </c>
      <c r="AC209" s="71" t="e">
        <f>IF(AB209/G$500&lt;0.8,COUNT(V$3:V209)+1,1)</f>
        <v>#VALUE!</v>
      </c>
      <c r="AD209" s="95" t="e">
        <f>IF('CMGC Cost Estimate'!$AA209&lt;=MAX('CMGC Cost Estimate'!$AC$3:$AC$499),"YES","NO")</f>
        <v>#VALUE!</v>
      </c>
      <c r="AE209" s="96" t="e">
        <f>IF(AND('Standard Cost Estimate'!$AD209="YES",ABS('Standard Cost Estimate'!$R209)&gt;0.2),"ANALYZE"," ")</f>
        <v>#VALUE!</v>
      </c>
      <c r="AF209" s="77"/>
    </row>
    <row r="210" spans="1:32" x14ac:dyDescent="0.35">
      <c r="A210" s="56" t="e">
        <f>Table1[[#This Row],[Item Line Number]]</f>
        <v>#VALUE!</v>
      </c>
      <c r="B210" s="56" t="e">
        <f>Table1[[#This Row],[Item Number]]</f>
        <v>#VALUE!</v>
      </c>
      <c r="C210" s="57" t="e">
        <f>Table1[[#This Row],[Item Description]]</f>
        <v>#VALUE!</v>
      </c>
      <c r="D210" s="56" t="e">
        <f>Table1[[#This Row],[Quantity]]</f>
        <v>#VALUE!</v>
      </c>
      <c r="E210" s="56" t="e">
        <f>Table1[[#This Row],[Units]]</f>
        <v>#VALUE!</v>
      </c>
      <c r="F210" s="58" t="e">
        <f>Table1[[#This Row],[Engineer''s Estimate (EE)]]</f>
        <v>#VALUE!</v>
      </c>
      <c r="G210" s="59" t="e">
        <f>'CMGC Cost Estimate'!$D210*'CMGC Cost Estimate'!$F210</f>
        <v>#VALUE!</v>
      </c>
      <c r="H210" s="60" t="e">
        <f>'CMGC Cost Estimate'!$G210/G$500</f>
        <v>#VALUE!</v>
      </c>
      <c r="I210" s="58" t="e">
        <f>Table1[[#This Row],[Low Bidder 
or CM/GC]]</f>
        <v>#VALUE!</v>
      </c>
      <c r="J210" s="59" t="e">
        <f>'CMGC Cost Estimate'!$I210*'CMGC Cost Estimate'!$D210</f>
        <v>#VALUE!</v>
      </c>
      <c r="K210" s="61" t="e">
        <f>'CMGC Cost Estimate'!$J210/J$500</f>
        <v>#VALUE!</v>
      </c>
      <c r="L210" s="58" t="e">
        <f>TRIMMEAN(Table1[[#This Row],[Low Bidder 
or CM/GC]:[Bidder 23]],2/COUNT(Table1[[#This Row],[Low Bidder 
or CM/GC]:[Bidder 23]]))</f>
        <v>#VALUE!</v>
      </c>
      <c r="M210" s="59" t="e">
        <f>IF('CMGC Cost Estimate'!$D210=0,0,'CMGC Cost Estimate'!$D210*'CMGC Cost Estimate'!$L210)</f>
        <v>#VALUE!</v>
      </c>
      <c r="N210" s="60" t="e">
        <f>'CMGC Cost Estimate'!$M210/M$500</f>
        <v>#VALUE!</v>
      </c>
      <c r="O210" s="80" t="e">
        <f>MIN(Table1[[#This Row],[Low Bidder 
or CM/GC]:[Bidder 23]])*D210</f>
        <v>#VALUE!</v>
      </c>
      <c r="P210" s="66" t="e">
        <f>Table24[[#This Row],[CM/GC
Amount]]</f>
        <v>#VALUE!</v>
      </c>
      <c r="Q210" s="81" t="e">
        <f>MAX(Table1[[#This Row],[Low Bidder 
or CM/GC]:[Bidder 23]])*D210</f>
        <v>#VALUE!</v>
      </c>
      <c r="R210" s="38" t="e">
        <f>('CMGC Cost Estimate'!$J210-'CMGC Cost Estimate'!$G210)/'CMGC Cost Estimate'!$G210</f>
        <v>#VALUE!</v>
      </c>
      <c r="S210" s="39" t="e">
        <f>('CMGC Cost Estimate'!$J210-'CMGC Cost Estimate'!$M210)/'CMGC Cost Estimate'!$M210</f>
        <v>#VALUE!</v>
      </c>
      <c r="T210" s="37" t="e">
        <f>'CMGC Cost Estimate'!$J210-'CMGC Cost Estimate'!$G210</f>
        <v>#VALUE!</v>
      </c>
      <c r="U210" s="29" t="e">
        <f>RANK('CMGC Cost Estimate'!$J210,'CMGC Cost Estimate'!$J$3:$J$499)</f>
        <v>#VALUE!</v>
      </c>
      <c r="V210" s="40" t="e">
        <f>LARGE('CMGC Cost Estimate'!$J$3:$J$499,COUNT(J$3:'CMGC Cost Estimate'!$J210))+IF(ISNUMBER(V209),V209,0)</f>
        <v>#VALUE!</v>
      </c>
      <c r="W210" s="29" t="e">
        <f>IF(V210/J$500&lt;0.8,COUNT(V$3:V210)+1,1)</f>
        <v>#VALUE!</v>
      </c>
      <c r="X210" s="41" t="e">
        <f>IF('CMGC Cost Estimate'!$U210&lt;=MAX('CMGC Cost Estimate'!$W$3:$W$499),"YES","NO")</f>
        <v>#VALUE!</v>
      </c>
      <c r="Y210" s="42" t="e">
        <f>IF(AND('CMGC Cost Estimate'!$X210="YES",OR('CMGC Cost Estimate'!$R210&gt;0.2,'CMGC Cost Estimate'!$R210&lt;-0.2)),"ANALYZE"," ")</f>
        <v>#VALUE!</v>
      </c>
      <c r="Z210" s="73" t="e">
        <f>IF(AND('CMGC Cost Estimate'!$X210="YES",OR('CMGC Cost Estimate'!$S210&gt;0.2,'CMGC Cost Estimate'!$S210&lt;-0.2)),"ANALYZE"," ")</f>
        <v>#VALUE!</v>
      </c>
      <c r="AA210" s="69" t="e">
        <f>RANK('CMGC Cost Estimate'!$G210,'CMGC Cost Estimate'!$G$3:$G$499)</f>
        <v>#VALUE!</v>
      </c>
      <c r="AB210" s="70" t="e">
        <f>LARGE('CMGC Cost Estimate'!$G$3:$G$499,COUNT(G$3:'CMGC Cost Estimate'!$G210))+IF(ISNUMBER(AB209),AB209,0)</f>
        <v>#VALUE!</v>
      </c>
      <c r="AC210" s="71" t="e">
        <f>IF(AB210/G$500&lt;0.8,COUNT(V$3:V210)+1,1)</f>
        <v>#VALUE!</v>
      </c>
      <c r="AD210" s="95" t="e">
        <f>IF('CMGC Cost Estimate'!$AA210&lt;=MAX('CMGC Cost Estimate'!$AC$3:$AC$499),"YES","NO")</f>
        <v>#VALUE!</v>
      </c>
      <c r="AE210" s="96" t="e">
        <f>IF(AND('Standard Cost Estimate'!$AD210="YES",ABS('Standard Cost Estimate'!$R210)&gt;0.2),"ANALYZE"," ")</f>
        <v>#VALUE!</v>
      </c>
      <c r="AF210" s="77"/>
    </row>
    <row r="211" spans="1:32" x14ac:dyDescent="0.35">
      <c r="A211" s="56" t="e">
        <f>Table1[[#This Row],[Item Line Number]]</f>
        <v>#VALUE!</v>
      </c>
      <c r="B211" s="56" t="e">
        <f>Table1[[#This Row],[Item Number]]</f>
        <v>#VALUE!</v>
      </c>
      <c r="C211" s="57" t="e">
        <f>Table1[[#This Row],[Item Description]]</f>
        <v>#VALUE!</v>
      </c>
      <c r="D211" s="56" t="e">
        <f>Table1[[#This Row],[Quantity]]</f>
        <v>#VALUE!</v>
      </c>
      <c r="E211" s="56" t="e">
        <f>Table1[[#This Row],[Units]]</f>
        <v>#VALUE!</v>
      </c>
      <c r="F211" s="58" t="e">
        <f>Table1[[#This Row],[Engineer''s Estimate (EE)]]</f>
        <v>#VALUE!</v>
      </c>
      <c r="G211" s="59" t="e">
        <f>'CMGC Cost Estimate'!$D211*'CMGC Cost Estimate'!$F211</f>
        <v>#VALUE!</v>
      </c>
      <c r="H211" s="60" t="e">
        <f>'CMGC Cost Estimate'!$G211/G$500</f>
        <v>#VALUE!</v>
      </c>
      <c r="I211" s="58" t="e">
        <f>Table1[[#This Row],[Low Bidder 
or CM/GC]]</f>
        <v>#VALUE!</v>
      </c>
      <c r="J211" s="59" t="e">
        <f>'CMGC Cost Estimate'!$I211*'CMGC Cost Estimate'!$D211</f>
        <v>#VALUE!</v>
      </c>
      <c r="K211" s="61" t="e">
        <f>'CMGC Cost Estimate'!$J211/J$500</f>
        <v>#VALUE!</v>
      </c>
      <c r="L211" s="58" t="e">
        <f>TRIMMEAN(Table1[[#This Row],[Low Bidder 
or CM/GC]:[Bidder 23]],2/COUNT(Table1[[#This Row],[Low Bidder 
or CM/GC]:[Bidder 23]]))</f>
        <v>#VALUE!</v>
      </c>
      <c r="M211" s="59" t="e">
        <f>IF('CMGC Cost Estimate'!$D211=0,0,'CMGC Cost Estimate'!$D211*'CMGC Cost Estimate'!$L211)</f>
        <v>#VALUE!</v>
      </c>
      <c r="N211" s="60" t="e">
        <f>'CMGC Cost Estimate'!$M211/M$500</f>
        <v>#VALUE!</v>
      </c>
      <c r="O211" s="80" t="e">
        <f>MIN(Table1[[#This Row],[Low Bidder 
or CM/GC]:[Bidder 23]])*D211</f>
        <v>#VALUE!</v>
      </c>
      <c r="P211" s="66" t="e">
        <f>Table24[[#This Row],[CM/GC
Amount]]</f>
        <v>#VALUE!</v>
      </c>
      <c r="Q211" s="81" t="e">
        <f>MAX(Table1[[#This Row],[Low Bidder 
or CM/GC]:[Bidder 23]])*D211</f>
        <v>#VALUE!</v>
      </c>
      <c r="R211" s="38" t="e">
        <f>('CMGC Cost Estimate'!$J211-'CMGC Cost Estimate'!$G211)/'CMGC Cost Estimate'!$G211</f>
        <v>#VALUE!</v>
      </c>
      <c r="S211" s="39" t="e">
        <f>('CMGC Cost Estimate'!$J211-'CMGC Cost Estimate'!$M211)/'CMGC Cost Estimate'!$M211</f>
        <v>#VALUE!</v>
      </c>
      <c r="T211" s="37" t="e">
        <f>'CMGC Cost Estimate'!$J211-'CMGC Cost Estimate'!$G211</f>
        <v>#VALUE!</v>
      </c>
      <c r="U211" s="29" t="e">
        <f>RANK('CMGC Cost Estimate'!$J211,'CMGC Cost Estimate'!$J$3:$J$499)</f>
        <v>#VALUE!</v>
      </c>
      <c r="V211" s="40" t="e">
        <f>LARGE('CMGC Cost Estimate'!$J$3:$J$499,COUNT(J$3:'CMGC Cost Estimate'!$J211))+IF(ISNUMBER(V210),V210,0)</f>
        <v>#VALUE!</v>
      </c>
      <c r="W211" s="29" t="e">
        <f>IF(V211/J$500&lt;0.8,COUNT(V$3:V211)+1,1)</f>
        <v>#VALUE!</v>
      </c>
      <c r="X211" s="41" t="e">
        <f>IF('CMGC Cost Estimate'!$U211&lt;=MAX('CMGC Cost Estimate'!$W$3:$W$499),"YES","NO")</f>
        <v>#VALUE!</v>
      </c>
      <c r="Y211" s="42" t="e">
        <f>IF(AND('CMGC Cost Estimate'!$X211="YES",OR('CMGC Cost Estimate'!$R211&gt;0.2,'CMGC Cost Estimate'!$R211&lt;-0.2)),"ANALYZE"," ")</f>
        <v>#VALUE!</v>
      </c>
      <c r="Z211" s="73" t="e">
        <f>IF(AND('CMGC Cost Estimate'!$X211="YES",OR('CMGC Cost Estimate'!$S211&gt;0.2,'CMGC Cost Estimate'!$S211&lt;-0.2)),"ANALYZE"," ")</f>
        <v>#VALUE!</v>
      </c>
      <c r="AA211" s="69" t="e">
        <f>RANK('CMGC Cost Estimate'!$G211,'CMGC Cost Estimate'!$G$3:$G$499)</f>
        <v>#VALUE!</v>
      </c>
      <c r="AB211" s="70" t="e">
        <f>LARGE('CMGC Cost Estimate'!$G$3:$G$499,COUNT(G$3:'CMGC Cost Estimate'!$G211))+IF(ISNUMBER(AB210),AB210,0)</f>
        <v>#VALUE!</v>
      </c>
      <c r="AC211" s="71" t="e">
        <f>IF(AB211/G$500&lt;0.8,COUNT(V$3:V211)+1,1)</f>
        <v>#VALUE!</v>
      </c>
      <c r="AD211" s="95" t="e">
        <f>IF('CMGC Cost Estimate'!$AA211&lt;=MAX('CMGC Cost Estimate'!$AC$3:$AC$499),"YES","NO")</f>
        <v>#VALUE!</v>
      </c>
      <c r="AE211" s="96" t="e">
        <f>IF(AND('Standard Cost Estimate'!$AD211="YES",ABS('Standard Cost Estimate'!$R211)&gt;0.2),"ANALYZE"," ")</f>
        <v>#VALUE!</v>
      </c>
      <c r="AF211" s="77"/>
    </row>
    <row r="212" spans="1:32" x14ac:dyDescent="0.35">
      <c r="A212" s="56" t="e">
        <f>Table1[[#This Row],[Item Line Number]]</f>
        <v>#VALUE!</v>
      </c>
      <c r="B212" s="56" t="e">
        <f>Table1[[#This Row],[Item Number]]</f>
        <v>#VALUE!</v>
      </c>
      <c r="C212" s="57" t="e">
        <f>Table1[[#This Row],[Item Description]]</f>
        <v>#VALUE!</v>
      </c>
      <c r="D212" s="56" t="e">
        <f>Table1[[#This Row],[Quantity]]</f>
        <v>#VALUE!</v>
      </c>
      <c r="E212" s="56" t="e">
        <f>Table1[[#This Row],[Units]]</f>
        <v>#VALUE!</v>
      </c>
      <c r="F212" s="58" t="e">
        <f>Table1[[#This Row],[Engineer''s Estimate (EE)]]</f>
        <v>#VALUE!</v>
      </c>
      <c r="G212" s="59" t="e">
        <f>'CMGC Cost Estimate'!$D212*'CMGC Cost Estimate'!$F212</f>
        <v>#VALUE!</v>
      </c>
      <c r="H212" s="60" t="e">
        <f>'CMGC Cost Estimate'!$G212/G$500</f>
        <v>#VALUE!</v>
      </c>
      <c r="I212" s="58" t="e">
        <f>Table1[[#This Row],[Low Bidder 
or CM/GC]]</f>
        <v>#VALUE!</v>
      </c>
      <c r="J212" s="59" t="e">
        <f>'CMGC Cost Estimate'!$I212*'CMGC Cost Estimate'!$D212</f>
        <v>#VALUE!</v>
      </c>
      <c r="K212" s="61" t="e">
        <f>'CMGC Cost Estimate'!$J212/J$500</f>
        <v>#VALUE!</v>
      </c>
      <c r="L212" s="58" t="e">
        <f>TRIMMEAN(Table1[[#This Row],[Low Bidder 
or CM/GC]:[Bidder 23]],2/COUNT(Table1[[#This Row],[Low Bidder 
or CM/GC]:[Bidder 23]]))</f>
        <v>#VALUE!</v>
      </c>
      <c r="M212" s="59" t="e">
        <f>IF('CMGC Cost Estimate'!$D212=0,0,'CMGC Cost Estimate'!$D212*'CMGC Cost Estimate'!$L212)</f>
        <v>#VALUE!</v>
      </c>
      <c r="N212" s="60" t="e">
        <f>'CMGC Cost Estimate'!$M212/M$500</f>
        <v>#VALUE!</v>
      </c>
      <c r="O212" s="80" t="e">
        <f>MIN(Table1[[#This Row],[Low Bidder 
or CM/GC]:[Bidder 23]])*D212</f>
        <v>#VALUE!</v>
      </c>
      <c r="P212" s="66" t="e">
        <f>Table24[[#This Row],[CM/GC
Amount]]</f>
        <v>#VALUE!</v>
      </c>
      <c r="Q212" s="81" t="e">
        <f>MAX(Table1[[#This Row],[Low Bidder 
or CM/GC]:[Bidder 23]])*D212</f>
        <v>#VALUE!</v>
      </c>
      <c r="R212" s="38" t="e">
        <f>('CMGC Cost Estimate'!$J212-'CMGC Cost Estimate'!$G212)/'CMGC Cost Estimate'!$G212</f>
        <v>#VALUE!</v>
      </c>
      <c r="S212" s="39" t="e">
        <f>('CMGC Cost Estimate'!$J212-'CMGC Cost Estimate'!$M212)/'CMGC Cost Estimate'!$M212</f>
        <v>#VALUE!</v>
      </c>
      <c r="T212" s="37" t="e">
        <f>'CMGC Cost Estimate'!$J212-'CMGC Cost Estimate'!$G212</f>
        <v>#VALUE!</v>
      </c>
      <c r="U212" s="29" t="e">
        <f>RANK('CMGC Cost Estimate'!$J212,'CMGC Cost Estimate'!$J$3:$J$499)</f>
        <v>#VALUE!</v>
      </c>
      <c r="V212" s="40" t="e">
        <f>LARGE('CMGC Cost Estimate'!$J$3:$J$499,COUNT(J$3:'CMGC Cost Estimate'!$J212))+IF(ISNUMBER(V211),V211,0)</f>
        <v>#VALUE!</v>
      </c>
      <c r="W212" s="29" t="e">
        <f>IF(V212/J$500&lt;0.8,COUNT(V$3:V212)+1,1)</f>
        <v>#VALUE!</v>
      </c>
      <c r="X212" s="41" t="e">
        <f>IF('CMGC Cost Estimate'!$U212&lt;=MAX('CMGC Cost Estimate'!$W$3:$W$499),"YES","NO")</f>
        <v>#VALUE!</v>
      </c>
      <c r="Y212" s="42" t="e">
        <f>IF(AND('CMGC Cost Estimate'!$X212="YES",OR('CMGC Cost Estimate'!$R212&gt;0.2,'CMGC Cost Estimate'!$R212&lt;-0.2)),"ANALYZE"," ")</f>
        <v>#VALUE!</v>
      </c>
      <c r="Z212" s="73" t="e">
        <f>IF(AND('CMGC Cost Estimate'!$X212="YES",OR('CMGC Cost Estimate'!$S212&gt;0.2,'CMGC Cost Estimate'!$S212&lt;-0.2)),"ANALYZE"," ")</f>
        <v>#VALUE!</v>
      </c>
      <c r="AA212" s="69" t="e">
        <f>RANK('CMGC Cost Estimate'!$G212,'CMGC Cost Estimate'!$G$3:$G$499)</f>
        <v>#VALUE!</v>
      </c>
      <c r="AB212" s="70" t="e">
        <f>LARGE('CMGC Cost Estimate'!$G$3:$G$499,COUNT(G$3:'CMGC Cost Estimate'!$G212))+IF(ISNUMBER(AB211),AB211,0)</f>
        <v>#VALUE!</v>
      </c>
      <c r="AC212" s="71" t="e">
        <f>IF(AB212/G$500&lt;0.8,COUNT(V$3:V212)+1,1)</f>
        <v>#VALUE!</v>
      </c>
      <c r="AD212" s="95" t="e">
        <f>IF('CMGC Cost Estimate'!$AA212&lt;=MAX('CMGC Cost Estimate'!$AC$3:$AC$499),"YES","NO")</f>
        <v>#VALUE!</v>
      </c>
      <c r="AE212" s="96" t="e">
        <f>IF(AND('Standard Cost Estimate'!$AD212="YES",ABS('Standard Cost Estimate'!$R212)&gt;0.2),"ANALYZE"," ")</f>
        <v>#VALUE!</v>
      </c>
      <c r="AF212" s="77"/>
    </row>
    <row r="213" spans="1:32" x14ac:dyDescent="0.35">
      <c r="A213" s="56" t="e">
        <f>Table1[[#This Row],[Item Line Number]]</f>
        <v>#VALUE!</v>
      </c>
      <c r="B213" s="56" t="e">
        <f>Table1[[#This Row],[Item Number]]</f>
        <v>#VALUE!</v>
      </c>
      <c r="C213" s="57" t="e">
        <f>Table1[[#This Row],[Item Description]]</f>
        <v>#VALUE!</v>
      </c>
      <c r="D213" s="56" t="e">
        <f>Table1[[#This Row],[Quantity]]</f>
        <v>#VALUE!</v>
      </c>
      <c r="E213" s="56" t="e">
        <f>Table1[[#This Row],[Units]]</f>
        <v>#VALUE!</v>
      </c>
      <c r="F213" s="58" t="e">
        <f>Table1[[#This Row],[Engineer''s Estimate (EE)]]</f>
        <v>#VALUE!</v>
      </c>
      <c r="G213" s="59" t="e">
        <f>'CMGC Cost Estimate'!$D213*'CMGC Cost Estimate'!$F213</f>
        <v>#VALUE!</v>
      </c>
      <c r="H213" s="60" t="e">
        <f>'CMGC Cost Estimate'!$G213/G$500</f>
        <v>#VALUE!</v>
      </c>
      <c r="I213" s="58" t="e">
        <f>Table1[[#This Row],[Low Bidder 
or CM/GC]]</f>
        <v>#VALUE!</v>
      </c>
      <c r="J213" s="59" t="e">
        <f>'CMGC Cost Estimate'!$I213*'CMGC Cost Estimate'!$D213</f>
        <v>#VALUE!</v>
      </c>
      <c r="K213" s="61" t="e">
        <f>'CMGC Cost Estimate'!$J213/J$500</f>
        <v>#VALUE!</v>
      </c>
      <c r="L213" s="58" t="e">
        <f>TRIMMEAN(Table1[[#This Row],[Low Bidder 
or CM/GC]:[Bidder 23]],2/COUNT(Table1[[#This Row],[Low Bidder 
or CM/GC]:[Bidder 23]]))</f>
        <v>#VALUE!</v>
      </c>
      <c r="M213" s="59" t="e">
        <f>IF('CMGC Cost Estimate'!$D213=0,0,'CMGC Cost Estimate'!$D213*'CMGC Cost Estimate'!$L213)</f>
        <v>#VALUE!</v>
      </c>
      <c r="N213" s="60" t="e">
        <f>'CMGC Cost Estimate'!$M213/M$500</f>
        <v>#VALUE!</v>
      </c>
      <c r="O213" s="80" t="e">
        <f>MIN(Table1[[#This Row],[Low Bidder 
or CM/GC]:[Bidder 23]])*D213</f>
        <v>#VALUE!</v>
      </c>
      <c r="P213" s="66" t="e">
        <f>Table24[[#This Row],[CM/GC
Amount]]</f>
        <v>#VALUE!</v>
      </c>
      <c r="Q213" s="81" t="e">
        <f>MAX(Table1[[#This Row],[Low Bidder 
or CM/GC]:[Bidder 23]])*D213</f>
        <v>#VALUE!</v>
      </c>
      <c r="R213" s="38" t="e">
        <f>('CMGC Cost Estimate'!$J213-'CMGC Cost Estimate'!$G213)/'CMGC Cost Estimate'!$G213</f>
        <v>#VALUE!</v>
      </c>
      <c r="S213" s="39" t="e">
        <f>('CMGC Cost Estimate'!$J213-'CMGC Cost Estimate'!$M213)/'CMGC Cost Estimate'!$M213</f>
        <v>#VALUE!</v>
      </c>
      <c r="T213" s="37" t="e">
        <f>'CMGC Cost Estimate'!$J213-'CMGC Cost Estimate'!$G213</f>
        <v>#VALUE!</v>
      </c>
      <c r="U213" s="29" t="e">
        <f>RANK('CMGC Cost Estimate'!$J213,'CMGC Cost Estimate'!$J$3:$J$499)</f>
        <v>#VALUE!</v>
      </c>
      <c r="V213" s="40" t="e">
        <f>LARGE('CMGC Cost Estimate'!$J$3:$J$499,COUNT(J$3:'CMGC Cost Estimate'!$J213))+IF(ISNUMBER(V212),V212,0)</f>
        <v>#VALUE!</v>
      </c>
      <c r="W213" s="29" t="e">
        <f>IF(V213/J$500&lt;0.8,COUNT(V$3:V213)+1,1)</f>
        <v>#VALUE!</v>
      </c>
      <c r="X213" s="41" t="e">
        <f>IF('CMGC Cost Estimate'!$U213&lt;=MAX('CMGC Cost Estimate'!$W$3:$W$499),"YES","NO")</f>
        <v>#VALUE!</v>
      </c>
      <c r="Y213" s="42" t="e">
        <f>IF(AND('CMGC Cost Estimate'!$X213="YES",OR('CMGC Cost Estimate'!$R213&gt;0.2,'CMGC Cost Estimate'!$R213&lt;-0.2)),"ANALYZE"," ")</f>
        <v>#VALUE!</v>
      </c>
      <c r="Z213" s="73" t="e">
        <f>IF(AND('CMGC Cost Estimate'!$X213="YES",OR('CMGC Cost Estimate'!$S213&gt;0.2,'CMGC Cost Estimate'!$S213&lt;-0.2)),"ANALYZE"," ")</f>
        <v>#VALUE!</v>
      </c>
      <c r="AA213" s="69" t="e">
        <f>RANK('CMGC Cost Estimate'!$G213,'CMGC Cost Estimate'!$G$3:$G$499)</f>
        <v>#VALUE!</v>
      </c>
      <c r="AB213" s="70" t="e">
        <f>LARGE('CMGC Cost Estimate'!$G$3:$G$499,COUNT(G$3:'CMGC Cost Estimate'!$G213))+IF(ISNUMBER(AB212),AB212,0)</f>
        <v>#VALUE!</v>
      </c>
      <c r="AC213" s="71" t="e">
        <f>IF(AB213/G$500&lt;0.8,COUNT(V$3:V213)+1,1)</f>
        <v>#VALUE!</v>
      </c>
      <c r="AD213" s="95" t="e">
        <f>IF('CMGC Cost Estimate'!$AA213&lt;=MAX('CMGC Cost Estimate'!$AC$3:$AC$499),"YES","NO")</f>
        <v>#VALUE!</v>
      </c>
      <c r="AE213" s="96" t="e">
        <f>IF(AND('Standard Cost Estimate'!$AD213="YES",ABS('Standard Cost Estimate'!$R213)&gt;0.2),"ANALYZE"," ")</f>
        <v>#VALUE!</v>
      </c>
      <c r="AF213" s="77"/>
    </row>
    <row r="214" spans="1:32" x14ac:dyDescent="0.35">
      <c r="A214" s="56" t="e">
        <f>Table1[[#This Row],[Item Line Number]]</f>
        <v>#VALUE!</v>
      </c>
      <c r="B214" s="56" t="e">
        <f>Table1[[#This Row],[Item Number]]</f>
        <v>#VALUE!</v>
      </c>
      <c r="C214" s="57" t="e">
        <f>Table1[[#This Row],[Item Description]]</f>
        <v>#VALUE!</v>
      </c>
      <c r="D214" s="56" t="e">
        <f>Table1[[#This Row],[Quantity]]</f>
        <v>#VALUE!</v>
      </c>
      <c r="E214" s="56" t="e">
        <f>Table1[[#This Row],[Units]]</f>
        <v>#VALUE!</v>
      </c>
      <c r="F214" s="58" t="e">
        <f>Table1[[#This Row],[Engineer''s Estimate (EE)]]</f>
        <v>#VALUE!</v>
      </c>
      <c r="G214" s="59" t="e">
        <f>'CMGC Cost Estimate'!$D214*'CMGC Cost Estimate'!$F214</f>
        <v>#VALUE!</v>
      </c>
      <c r="H214" s="60" t="e">
        <f>'CMGC Cost Estimate'!$G214/G$500</f>
        <v>#VALUE!</v>
      </c>
      <c r="I214" s="58" t="e">
        <f>Table1[[#This Row],[Low Bidder 
or CM/GC]]</f>
        <v>#VALUE!</v>
      </c>
      <c r="J214" s="59" t="e">
        <f>'CMGC Cost Estimate'!$I214*'CMGC Cost Estimate'!$D214</f>
        <v>#VALUE!</v>
      </c>
      <c r="K214" s="61" t="e">
        <f>'CMGC Cost Estimate'!$J214/J$500</f>
        <v>#VALUE!</v>
      </c>
      <c r="L214" s="58" t="e">
        <f>TRIMMEAN(Table1[[#This Row],[Low Bidder 
or CM/GC]:[Bidder 23]],2/COUNT(Table1[[#This Row],[Low Bidder 
or CM/GC]:[Bidder 23]]))</f>
        <v>#VALUE!</v>
      </c>
      <c r="M214" s="59" t="e">
        <f>IF('CMGC Cost Estimate'!$D214=0,0,'CMGC Cost Estimate'!$D214*'CMGC Cost Estimate'!$L214)</f>
        <v>#VALUE!</v>
      </c>
      <c r="N214" s="60" t="e">
        <f>'CMGC Cost Estimate'!$M214/M$500</f>
        <v>#VALUE!</v>
      </c>
      <c r="O214" s="80" t="e">
        <f>MIN(Table1[[#This Row],[Low Bidder 
or CM/GC]:[Bidder 23]])*D214</f>
        <v>#VALUE!</v>
      </c>
      <c r="P214" s="66" t="e">
        <f>Table24[[#This Row],[CM/GC
Amount]]</f>
        <v>#VALUE!</v>
      </c>
      <c r="Q214" s="81" t="e">
        <f>MAX(Table1[[#This Row],[Low Bidder 
or CM/GC]:[Bidder 23]])*D214</f>
        <v>#VALUE!</v>
      </c>
      <c r="R214" s="38" t="e">
        <f>('CMGC Cost Estimate'!$J214-'CMGC Cost Estimate'!$G214)/'CMGC Cost Estimate'!$G214</f>
        <v>#VALUE!</v>
      </c>
      <c r="S214" s="39" t="e">
        <f>('CMGC Cost Estimate'!$J214-'CMGC Cost Estimate'!$M214)/'CMGC Cost Estimate'!$M214</f>
        <v>#VALUE!</v>
      </c>
      <c r="T214" s="37" t="e">
        <f>'CMGC Cost Estimate'!$J214-'CMGC Cost Estimate'!$G214</f>
        <v>#VALUE!</v>
      </c>
      <c r="U214" s="29" t="e">
        <f>RANK('CMGC Cost Estimate'!$J214,'CMGC Cost Estimate'!$J$3:$J$499)</f>
        <v>#VALUE!</v>
      </c>
      <c r="V214" s="40" t="e">
        <f>LARGE('CMGC Cost Estimate'!$J$3:$J$499,COUNT(J$3:'CMGC Cost Estimate'!$J214))+IF(ISNUMBER(V213),V213,0)</f>
        <v>#VALUE!</v>
      </c>
      <c r="W214" s="29" t="e">
        <f>IF(V214/J$500&lt;0.8,COUNT(V$3:V214)+1,1)</f>
        <v>#VALUE!</v>
      </c>
      <c r="X214" s="41" t="e">
        <f>IF('CMGC Cost Estimate'!$U214&lt;=MAX('CMGC Cost Estimate'!$W$3:$W$499),"YES","NO")</f>
        <v>#VALUE!</v>
      </c>
      <c r="Y214" s="42" t="e">
        <f>IF(AND('CMGC Cost Estimate'!$X214="YES",OR('CMGC Cost Estimate'!$R214&gt;0.2,'CMGC Cost Estimate'!$R214&lt;-0.2)),"ANALYZE"," ")</f>
        <v>#VALUE!</v>
      </c>
      <c r="Z214" s="73" t="e">
        <f>IF(AND('CMGC Cost Estimate'!$X214="YES",OR('CMGC Cost Estimate'!$S214&gt;0.2,'CMGC Cost Estimate'!$S214&lt;-0.2)),"ANALYZE"," ")</f>
        <v>#VALUE!</v>
      </c>
      <c r="AA214" s="69" t="e">
        <f>RANK('CMGC Cost Estimate'!$G214,'CMGC Cost Estimate'!$G$3:$G$499)</f>
        <v>#VALUE!</v>
      </c>
      <c r="AB214" s="70" t="e">
        <f>LARGE('CMGC Cost Estimate'!$G$3:$G$499,COUNT(G$3:'CMGC Cost Estimate'!$G214))+IF(ISNUMBER(AB213),AB213,0)</f>
        <v>#VALUE!</v>
      </c>
      <c r="AC214" s="71" t="e">
        <f>IF(AB214/G$500&lt;0.8,COUNT(V$3:V214)+1,1)</f>
        <v>#VALUE!</v>
      </c>
      <c r="AD214" s="95" t="e">
        <f>IF('CMGC Cost Estimate'!$AA214&lt;=MAX('CMGC Cost Estimate'!$AC$3:$AC$499),"YES","NO")</f>
        <v>#VALUE!</v>
      </c>
      <c r="AE214" s="96" t="e">
        <f>IF(AND('Standard Cost Estimate'!$AD214="YES",ABS('Standard Cost Estimate'!$R214)&gt;0.2),"ANALYZE"," ")</f>
        <v>#VALUE!</v>
      </c>
      <c r="AF214" s="77"/>
    </row>
    <row r="215" spans="1:32" x14ac:dyDescent="0.35">
      <c r="A215" s="56" t="e">
        <f>Table1[[#This Row],[Item Line Number]]</f>
        <v>#VALUE!</v>
      </c>
      <c r="B215" s="56" t="e">
        <f>Table1[[#This Row],[Item Number]]</f>
        <v>#VALUE!</v>
      </c>
      <c r="C215" s="57" t="e">
        <f>Table1[[#This Row],[Item Description]]</f>
        <v>#VALUE!</v>
      </c>
      <c r="D215" s="56" t="e">
        <f>Table1[[#This Row],[Quantity]]</f>
        <v>#VALUE!</v>
      </c>
      <c r="E215" s="56" t="e">
        <f>Table1[[#This Row],[Units]]</f>
        <v>#VALUE!</v>
      </c>
      <c r="F215" s="58" t="e">
        <f>Table1[[#This Row],[Engineer''s Estimate (EE)]]</f>
        <v>#VALUE!</v>
      </c>
      <c r="G215" s="59" t="e">
        <f>'CMGC Cost Estimate'!$D215*'CMGC Cost Estimate'!$F215</f>
        <v>#VALUE!</v>
      </c>
      <c r="H215" s="60" t="e">
        <f>'CMGC Cost Estimate'!$G215/G$500</f>
        <v>#VALUE!</v>
      </c>
      <c r="I215" s="58" t="e">
        <f>Table1[[#This Row],[Low Bidder 
or CM/GC]]</f>
        <v>#VALUE!</v>
      </c>
      <c r="J215" s="59" t="e">
        <f>'CMGC Cost Estimate'!$I215*'CMGC Cost Estimate'!$D215</f>
        <v>#VALUE!</v>
      </c>
      <c r="K215" s="61" t="e">
        <f>'CMGC Cost Estimate'!$J215/J$500</f>
        <v>#VALUE!</v>
      </c>
      <c r="L215" s="58" t="e">
        <f>TRIMMEAN(Table1[[#This Row],[Low Bidder 
or CM/GC]:[Bidder 23]],2/COUNT(Table1[[#This Row],[Low Bidder 
or CM/GC]:[Bidder 23]]))</f>
        <v>#VALUE!</v>
      </c>
      <c r="M215" s="59" t="e">
        <f>IF('CMGC Cost Estimate'!$D215=0,0,'CMGC Cost Estimate'!$D215*'CMGC Cost Estimate'!$L215)</f>
        <v>#VALUE!</v>
      </c>
      <c r="N215" s="60" t="e">
        <f>'CMGC Cost Estimate'!$M215/M$500</f>
        <v>#VALUE!</v>
      </c>
      <c r="O215" s="80" t="e">
        <f>MIN(Table1[[#This Row],[Low Bidder 
or CM/GC]:[Bidder 23]])*D215</f>
        <v>#VALUE!</v>
      </c>
      <c r="P215" s="66" t="e">
        <f>Table24[[#This Row],[CM/GC
Amount]]</f>
        <v>#VALUE!</v>
      </c>
      <c r="Q215" s="81" t="e">
        <f>MAX(Table1[[#This Row],[Low Bidder 
or CM/GC]:[Bidder 23]])*D215</f>
        <v>#VALUE!</v>
      </c>
      <c r="R215" s="38" t="e">
        <f>('CMGC Cost Estimate'!$J215-'CMGC Cost Estimate'!$G215)/'CMGC Cost Estimate'!$G215</f>
        <v>#VALUE!</v>
      </c>
      <c r="S215" s="39" t="e">
        <f>('CMGC Cost Estimate'!$J215-'CMGC Cost Estimate'!$M215)/'CMGC Cost Estimate'!$M215</f>
        <v>#VALUE!</v>
      </c>
      <c r="T215" s="37" t="e">
        <f>'CMGC Cost Estimate'!$J215-'CMGC Cost Estimate'!$G215</f>
        <v>#VALUE!</v>
      </c>
      <c r="U215" s="29" t="e">
        <f>RANK('CMGC Cost Estimate'!$J215,'CMGC Cost Estimate'!$J$3:$J$499)</f>
        <v>#VALUE!</v>
      </c>
      <c r="V215" s="40" t="e">
        <f>LARGE('CMGC Cost Estimate'!$J$3:$J$499,COUNT(J$3:'CMGC Cost Estimate'!$J215))+IF(ISNUMBER(V214),V214,0)</f>
        <v>#VALUE!</v>
      </c>
      <c r="W215" s="29" t="e">
        <f>IF(V215/J$500&lt;0.8,COUNT(V$3:V215)+1,1)</f>
        <v>#VALUE!</v>
      </c>
      <c r="X215" s="41" t="e">
        <f>IF('CMGC Cost Estimate'!$U215&lt;=MAX('CMGC Cost Estimate'!$W$3:$W$499),"YES","NO")</f>
        <v>#VALUE!</v>
      </c>
      <c r="Y215" s="42" t="e">
        <f>IF(AND('CMGC Cost Estimate'!$X215="YES",OR('CMGC Cost Estimate'!$R215&gt;0.2,'CMGC Cost Estimate'!$R215&lt;-0.2)),"ANALYZE"," ")</f>
        <v>#VALUE!</v>
      </c>
      <c r="Z215" s="73" t="e">
        <f>IF(AND('CMGC Cost Estimate'!$X215="YES",OR('CMGC Cost Estimate'!$S215&gt;0.2,'CMGC Cost Estimate'!$S215&lt;-0.2)),"ANALYZE"," ")</f>
        <v>#VALUE!</v>
      </c>
      <c r="AA215" s="69" t="e">
        <f>RANK('CMGC Cost Estimate'!$G215,'CMGC Cost Estimate'!$G$3:$G$499)</f>
        <v>#VALUE!</v>
      </c>
      <c r="AB215" s="70" t="e">
        <f>LARGE('CMGC Cost Estimate'!$G$3:$G$499,COUNT(G$3:'CMGC Cost Estimate'!$G215))+IF(ISNUMBER(AB214),AB214,0)</f>
        <v>#VALUE!</v>
      </c>
      <c r="AC215" s="71" t="e">
        <f>IF(AB215/G$500&lt;0.8,COUNT(V$3:V215)+1,1)</f>
        <v>#VALUE!</v>
      </c>
      <c r="AD215" s="95" t="e">
        <f>IF('CMGC Cost Estimate'!$AA215&lt;=MAX('CMGC Cost Estimate'!$AC$3:$AC$499),"YES","NO")</f>
        <v>#VALUE!</v>
      </c>
      <c r="AE215" s="96" t="e">
        <f>IF(AND('Standard Cost Estimate'!$AD215="YES",ABS('Standard Cost Estimate'!$R215)&gt;0.2),"ANALYZE"," ")</f>
        <v>#VALUE!</v>
      </c>
      <c r="AF215" s="77"/>
    </row>
    <row r="216" spans="1:32" ht="15" thickBot="1" x14ac:dyDescent="0.4">
      <c r="A216" s="56" t="e">
        <f>Table1[[#This Row],[Item Line Number]]</f>
        <v>#VALUE!</v>
      </c>
      <c r="B216" s="56" t="e">
        <f>Table1[[#This Row],[Item Number]]</f>
        <v>#VALUE!</v>
      </c>
      <c r="C216" s="57" t="e">
        <f>Table1[[#This Row],[Item Description]]</f>
        <v>#VALUE!</v>
      </c>
      <c r="D216" s="56" t="e">
        <f>Table1[[#This Row],[Quantity]]</f>
        <v>#VALUE!</v>
      </c>
      <c r="E216" s="56" t="e">
        <f>Table1[[#This Row],[Units]]</f>
        <v>#VALUE!</v>
      </c>
      <c r="F216" s="58" t="e">
        <f>Table1[[#This Row],[Engineer''s Estimate (EE)]]</f>
        <v>#VALUE!</v>
      </c>
      <c r="G216" s="59" t="e">
        <f>'CMGC Cost Estimate'!$D216*'CMGC Cost Estimate'!$F216</f>
        <v>#VALUE!</v>
      </c>
      <c r="H216" s="60" t="e">
        <f>'CMGC Cost Estimate'!$G216/G$500</f>
        <v>#VALUE!</v>
      </c>
      <c r="I216" s="58" t="e">
        <f>Table1[[#This Row],[Low Bidder 
or CM/GC]]</f>
        <v>#VALUE!</v>
      </c>
      <c r="J216" s="59" t="e">
        <f>'CMGC Cost Estimate'!$I216*'CMGC Cost Estimate'!$D216</f>
        <v>#VALUE!</v>
      </c>
      <c r="K216" s="61" t="e">
        <f>'CMGC Cost Estimate'!$J216/J$500</f>
        <v>#VALUE!</v>
      </c>
      <c r="L216" s="58" t="e">
        <f>TRIMMEAN(Table1[[#This Row],[Low Bidder 
or CM/GC]:[Bidder 23]],2/COUNT(Table1[[#This Row],[Low Bidder 
or CM/GC]:[Bidder 23]]))</f>
        <v>#VALUE!</v>
      </c>
      <c r="M216" s="59" t="e">
        <f>IF('CMGC Cost Estimate'!$D216=0,0,'CMGC Cost Estimate'!$D216*'CMGC Cost Estimate'!$L216)</f>
        <v>#VALUE!</v>
      </c>
      <c r="N216" s="60" t="e">
        <f>'CMGC Cost Estimate'!$M216/M$500</f>
        <v>#VALUE!</v>
      </c>
      <c r="O216" s="80" t="e">
        <f>MIN(Table1[[#This Row],[Low Bidder 
or CM/GC]:[Bidder 23]])*D216</f>
        <v>#VALUE!</v>
      </c>
      <c r="P216" s="66" t="e">
        <f>Table24[[#This Row],[CM/GC
Amount]]</f>
        <v>#VALUE!</v>
      </c>
      <c r="Q216" s="81" t="e">
        <f>MAX(Table1[[#This Row],[Low Bidder 
or CM/GC]:[Bidder 23]])*D216</f>
        <v>#VALUE!</v>
      </c>
      <c r="R216" s="38" t="e">
        <f>('CMGC Cost Estimate'!$J216-'CMGC Cost Estimate'!$G216)/'CMGC Cost Estimate'!$G216</f>
        <v>#VALUE!</v>
      </c>
      <c r="S216" s="39" t="e">
        <f>('CMGC Cost Estimate'!$J216-'CMGC Cost Estimate'!$M216)/'CMGC Cost Estimate'!$M216</f>
        <v>#VALUE!</v>
      </c>
      <c r="T216" s="37" t="e">
        <f>'CMGC Cost Estimate'!$J216-'CMGC Cost Estimate'!$G216</f>
        <v>#VALUE!</v>
      </c>
      <c r="U216" s="29" t="e">
        <f>RANK('CMGC Cost Estimate'!$J216,'CMGC Cost Estimate'!$J$3:$J$499)</f>
        <v>#VALUE!</v>
      </c>
      <c r="V216" s="40" t="e">
        <f>LARGE('CMGC Cost Estimate'!$J$3:$J$499,COUNT(J$3:'CMGC Cost Estimate'!$J216))+IF(ISNUMBER(V215),V215,0)</f>
        <v>#VALUE!</v>
      </c>
      <c r="W216" s="29" t="e">
        <f>IF(V216/J$500&lt;0.8,COUNT(V$3:V216)+1,1)</f>
        <v>#VALUE!</v>
      </c>
      <c r="X216" s="41" t="e">
        <f>IF('CMGC Cost Estimate'!$U216&lt;=MAX('CMGC Cost Estimate'!$W$3:$W$499),"YES","NO")</f>
        <v>#VALUE!</v>
      </c>
      <c r="Y216" s="42" t="e">
        <f>IF(AND('CMGC Cost Estimate'!$X216="YES",OR('CMGC Cost Estimate'!$R216&gt;0.2,'CMGC Cost Estimate'!$R216&lt;-0.2)),"ANALYZE"," ")</f>
        <v>#VALUE!</v>
      </c>
      <c r="Z216" s="73" t="e">
        <f>IF(AND('CMGC Cost Estimate'!$X216="YES",OR('CMGC Cost Estimate'!$S216&gt;0.2,'CMGC Cost Estimate'!$S216&lt;-0.2)),"ANALYZE"," ")</f>
        <v>#VALUE!</v>
      </c>
      <c r="AA216" s="69" t="e">
        <f>RANK('CMGC Cost Estimate'!$G216,'CMGC Cost Estimate'!$G$3:$G$499)</f>
        <v>#VALUE!</v>
      </c>
      <c r="AB216" s="70" t="e">
        <f>LARGE('CMGC Cost Estimate'!$G$3:$G$499,COUNT(G$3:'CMGC Cost Estimate'!$G216))+IF(ISNUMBER(AB215),AB215,0)</f>
        <v>#VALUE!</v>
      </c>
      <c r="AC216" s="71" t="e">
        <f>IF(AB216/G$500&lt;0.8,COUNT(V$3:V216)+1,1)</f>
        <v>#VALUE!</v>
      </c>
      <c r="AD216" s="95" t="e">
        <f>IF('CMGC Cost Estimate'!$AA216&lt;=MAX('CMGC Cost Estimate'!$AC$3:$AC$499),"YES","NO")</f>
        <v>#VALUE!</v>
      </c>
      <c r="AE216" s="96" t="e">
        <f>IF(AND('Standard Cost Estimate'!$AD216="YES",ABS('Standard Cost Estimate'!$R216)&gt;0.2),"ANALYZE"," ")</f>
        <v>#VALUE!</v>
      </c>
      <c r="AF216" s="77"/>
    </row>
    <row r="217" spans="1:32" x14ac:dyDescent="0.35">
      <c r="A217" s="56" t="e">
        <f>Table1[[#This Row],[Item Line Number]]</f>
        <v>#VALUE!</v>
      </c>
      <c r="B217" s="56" t="e">
        <f>Table1[[#This Row],[Item Number]]</f>
        <v>#VALUE!</v>
      </c>
      <c r="C217" s="57" t="e">
        <f>Table1[[#This Row],[Item Description]]</f>
        <v>#VALUE!</v>
      </c>
      <c r="D217" s="56" t="e">
        <f>Table1[[#This Row],[Quantity]]</f>
        <v>#VALUE!</v>
      </c>
      <c r="E217" s="56" t="e">
        <f>Table1[[#This Row],[Units]]</f>
        <v>#VALUE!</v>
      </c>
      <c r="F217" s="58" t="e">
        <f>Table1[[#This Row],[Engineer''s Estimate (EE)]]</f>
        <v>#VALUE!</v>
      </c>
      <c r="G217" s="59" t="e">
        <f>'CMGC Cost Estimate'!$D217*'CMGC Cost Estimate'!$F217</f>
        <v>#VALUE!</v>
      </c>
      <c r="H217" s="60" t="e">
        <f>'CMGC Cost Estimate'!$G217/G$500</f>
        <v>#VALUE!</v>
      </c>
      <c r="I217" s="58" t="e">
        <f>Table1[[#This Row],[Low Bidder 
or CM/GC]]</f>
        <v>#VALUE!</v>
      </c>
      <c r="J217" s="59" t="e">
        <f>'CMGC Cost Estimate'!$I217*'CMGC Cost Estimate'!$D217</f>
        <v>#VALUE!</v>
      </c>
      <c r="K217" s="61" t="e">
        <f>'CMGC Cost Estimate'!$J217/J$500</f>
        <v>#VALUE!</v>
      </c>
      <c r="L217" s="58" t="e">
        <f>TRIMMEAN(Table1[[#This Row],[Low Bidder 
or CM/GC]:[Bidder 23]],2/COUNT(Table1[[#This Row],[Low Bidder 
or CM/GC]:[Bidder 23]]))</f>
        <v>#VALUE!</v>
      </c>
      <c r="M217" s="59" t="e">
        <f>IF('CMGC Cost Estimate'!$D217=0,0,'CMGC Cost Estimate'!$D217*'CMGC Cost Estimate'!$L217)</f>
        <v>#VALUE!</v>
      </c>
      <c r="N217" s="60" t="e">
        <f>'CMGC Cost Estimate'!$M217/M$500</f>
        <v>#VALUE!</v>
      </c>
      <c r="O217" s="80" t="e">
        <f>MIN(Table1[[#This Row],[Low Bidder 
or CM/GC]:[Bidder 23]])*D217</f>
        <v>#VALUE!</v>
      </c>
      <c r="P217" s="66" t="e">
        <f>Table24[[#This Row],[CM/GC
Amount]]</f>
        <v>#VALUE!</v>
      </c>
      <c r="Q217" s="81" t="e">
        <f>MAX(Table1[[#This Row],[Low Bidder 
or CM/GC]:[Bidder 23]])*D217</f>
        <v>#VALUE!</v>
      </c>
      <c r="R217" s="38" t="e">
        <f>('CMGC Cost Estimate'!$J217-'CMGC Cost Estimate'!$G217)/'CMGC Cost Estimate'!$G217</f>
        <v>#VALUE!</v>
      </c>
      <c r="S217" s="39" t="e">
        <f>('CMGC Cost Estimate'!$J217-'CMGC Cost Estimate'!$M217)/'CMGC Cost Estimate'!$M217</f>
        <v>#VALUE!</v>
      </c>
      <c r="T217" s="37" t="e">
        <f>'CMGC Cost Estimate'!$J217-'CMGC Cost Estimate'!$G217</f>
        <v>#VALUE!</v>
      </c>
      <c r="U217" s="29" t="e">
        <f>RANK('CMGC Cost Estimate'!$J217,'CMGC Cost Estimate'!$J$3:$J$499)</f>
        <v>#VALUE!</v>
      </c>
      <c r="V217" s="40" t="e">
        <f>LARGE('CMGC Cost Estimate'!$J$3:$J$499,COUNT(J$3:'CMGC Cost Estimate'!$J217))+IF(ISNUMBER(V216),V216,0)</f>
        <v>#VALUE!</v>
      </c>
      <c r="W217" s="29" t="e">
        <f>IF(V217/J$500&lt;0.8,COUNT(V$3:V217)+1,1)</f>
        <v>#VALUE!</v>
      </c>
      <c r="X217" s="41" t="e">
        <f>IF('CMGC Cost Estimate'!$U217&lt;=MAX('CMGC Cost Estimate'!$W$3:$W$499),"YES","NO")</f>
        <v>#VALUE!</v>
      </c>
      <c r="Y217" s="42" t="e">
        <f>IF(AND('CMGC Cost Estimate'!$X217="YES",OR('CMGC Cost Estimate'!$R217&gt;0.2,'CMGC Cost Estimate'!$R217&lt;-0.2)),"ANALYZE"," ")</f>
        <v>#VALUE!</v>
      </c>
      <c r="Z217" s="73" t="e">
        <f>IF(AND('CMGC Cost Estimate'!$X217="YES",OR('CMGC Cost Estimate'!$S217&gt;0.2,'CMGC Cost Estimate'!$S217&lt;-0.2)),"ANALYZE"," ")</f>
        <v>#VALUE!</v>
      </c>
      <c r="AA217" s="69" t="e">
        <f>RANK('CMGC Cost Estimate'!$G217,'CMGC Cost Estimate'!$G$3:$G$499)</f>
        <v>#VALUE!</v>
      </c>
      <c r="AB217" s="70" t="e">
        <f>LARGE('CMGC Cost Estimate'!$G$3:$G$499,COUNT(G$3:'CMGC Cost Estimate'!$G217))+IF(ISNUMBER(AB216),AB216,0)</f>
        <v>#VALUE!</v>
      </c>
      <c r="AC217" s="71" t="e">
        <f>IF(AB217/G$500&lt;0.8,COUNT(V$3:V217)+1,1)</f>
        <v>#VALUE!</v>
      </c>
      <c r="AD217" s="95" t="e">
        <f>IF('CMGC Cost Estimate'!$AA217&lt;=MAX('CMGC Cost Estimate'!$AC$3:$AC$499),"YES","NO")</f>
        <v>#VALUE!</v>
      </c>
      <c r="AE217" s="96" t="e">
        <f>IF(AND('Standard Cost Estimate'!$AD217="YES",ABS('Standard Cost Estimate'!$R217)&gt;0.2),"ANALYZE"," ")</f>
        <v>#VALUE!</v>
      </c>
      <c r="AF217" s="77"/>
    </row>
    <row r="218" spans="1:32" x14ac:dyDescent="0.35">
      <c r="A218" s="56" t="e">
        <f>Table1[[#This Row],[Item Line Number]]</f>
        <v>#VALUE!</v>
      </c>
      <c r="B218" s="56" t="e">
        <f>Table1[[#This Row],[Item Number]]</f>
        <v>#VALUE!</v>
      </c>
      <c r="C218" s="57" t="e">
        <f>Table1[[#This Row],[Item Description]]</f>
        <v>#VALUE!</v>
      </c>
      <c r="D218" s="56" t="e">
        <f>Table1[[#This Row],[Quantity]]</f>
        <v>#VALUE!</v>
      </c>
      <c r="E218" s="56" t="e">
        <f>Table1[[#This Row],[Units]]</f>
        <v>#VALUE!</v>
      </c>
      <c r="F218" s="58" t="e">
        <f>Table1[[#This Row],[Engineer''s Estimate (EE)]]</f>
        <v>#VALUE!</v>
      </c>
      <c r="G218" s="59" t="e">
        <f>'CMGC Cost Estimate'!$D218*'CMGC Cost Estimate'!$F218</f>
        <v>#VALUE!</v>
      </c>
      <c r="H218" s="60" t="e">
        <f>'CMGC Cost Estimate'!$G218/G$500</f>
        <v>#VALUE!</v>
      </c>
      <c r="I218" s="58" t="e">
        <f>Table1[[#This Row],[Low Bidder 
or CM/GC]]</f>
        <v>#VALUE!</v>
      </c>
      <c r="J218" s="59" t="e">
        <f>'CMGC Cost Estimate'!$I218*'CMGC Cost Estimate'!$D218</f>
        <v>#VALUE!</v>
      </c>
      <c r="K218" s="61" t="e">
        <f>'CMGC Cost Estimate'!$J218/J$500</f>
        <v>#VALUE!</v>
      </c>
      <c r="L218" s="58" t="e">
        <f>TRIMMEAN(Table1[[#This Row],[Low Bidder 
or CM/GC]:[Bidder 23]],2/COUNT(Table1[[#This Row],[Low Bidder 
or CM/GC]:[Bidder 23]]))</f>
        <v>#VALUE!</v>
      </c>
      <c r="M218" s="59" t="e">
        <f>IF('CMGC Cost Estimate'!$D218=0,0,'CMGC Cost Estimate'!$D218*'CMGC Cost Estimate'!$L218)</f>
        <v>#VALUE!</v>
      </c>
      <c r="N218" s="60" t="e">
        <f>'CMGC Cost Estimate'!$M218/M$500</f>
        <v>#VALUE!</v>
      </c>
      <c r="O218" s="80" t="e">
        <f>MIN(Table1[[#This Row],[Low Bidder 
or CM/GC]:[Bidder 23]])*D218</f>
        <v>#VALUE!</v>
      </c>
      <c r="P218" s="66" t="e">
        <f>Table24[[#This Row],[CM/GC
Amount]]</f>
        <v>#VALUE!</v>
      </c>
      <c r="Q218" s="81" t="e">
        <f>MAX(Table1[[#This Row],[Low Bidder 
or CM/GC]:[Bidder 23]])*D218</f>
        <v>#VALUE!</v>
      </c>
      <c r="R218" s="38" t="e">
        <f>('CMGC Cost Estimate'!$J218-'CMGC Cost Estimate'!$G218)/'CMGC Cost Estimate'!$G218</f>
        <v>#VALUE!</v>
      </c>
      <c r="S218" s="39" t="e">
        <f>('CMGC Cost Estimate'!$J218-'CMGC Cost Estimate'!$M218)/'CMGC Cost Estimate'!$M218</f>
        <v>#VALUE!</v>
      </c>
      <c r="T218" s="37" t="e">
        <f>'CMGC Cost Estimate'!$J218-'CMGC Cost Estimate'!$G218</f>
        <v>#VALUE!</v>
      </c>
      <c r="U218" s="29" t="e">
        <f>RANK('CMGC Cost Estimate'!$J218,'CMGC Cost Estimate'!$J$3:$J$499)</f>
        <v>#VALUE!</v>
      </c>
      <c r="V218" s="40" t="e">
        <f>LARGE('CMGC Cost Estimate'!$J$3:$J$499,COUNT(J$3:'CMGC Cost Estimate'!$J218))+IF(ISNUMBER(V217),V217,0)</f>
        <v>#VALUE!</v>
      </c>
      <c r="W218" s="29" t="e">
        <f>IF(V218/J$500&lt;0.8,COUNT(V$3:V218)+1,1)</f>
        <v>#VALUE!</v>
      </c>
      <c r="X218" s="41" t="e">
        <f>IF('CMGC Cost Estimate'!$U218&lt;=MAX('CMGC Cost Estimate'!$W$3:$W$499),"YES","NO")</f>
        <v>#VALUE!</v>
      </c>
      <c r="Y218" s="42" t="e">
        <f>IF(AND('CMGC Cost Estimate'!$X218="YES",OR('CMGC Cost Estimate'!$R218&gt;0.2,'CMGC Cost Estimate'!$R218&lt;-0.2)),"ANALYZE"," ")</f>
        <v>#VALUE!</v>
      </c>
      <c r="Z218" s="73" t="e">
        <f>IF(AND('CMGC Cost Estimate'!$X218="YES",OR('CMGC Cost Estimate'!$S218&gt;0.2,'CMGC Cost Estimate'!$S218&lt;-0.2)),"ANALYZE"," ")</f>
        <v>#VALUE!</v>
      </c>
      <c r="AA218" s="69" t="e">
        <f>RANK('CMGC Cost Estimate'!$G218,'CMGC Cost Estimate'!$G$3:$G$499)</f>
        <v>#VALUE!</v>
      </c>
      <c r="AB218" s="70" t="e">
        <f>LARGE('CMGC Cost Estimate'!$G$3:$G$499,COUNT(G$3:'CMGC Cost Estimate'!$G218))+IF(ISNUMBER(AB217),AB217,0)</f>
        <v>#VALUE!</v>
      </c>
      <c r="AC218" s="71" t="e">
        <f>IF(AB218/G$500&lt;0.8,COUNT(V$3:V218)+1,1)</f>
        <v>#VALUE!</v>
      </c>
      <c r="AD218" s="95" t="e">
        <f>IF('CMGC Cost Estimate'!$AA218&lt;=MAX('CMGC Cost Estimate'!$AC$3:$AC$499),"YES","NO")</f>
        <v>#VALUE!</v>
      </c>
      <c r="AE218" s="96" t="e">
        <f>IF(AND('Standard Cost Estimate'!$AD218="YES",ABS('Standard Cost Estimate'!$R218)&gt;0.2),"ANALYZE"," ")</f>
        <v>#VALUE!</v>
      </c>
      <c r="AF218" s="77"/>
    </row>
    <row r="219" spans="1:32" x14ac:dyDescent="0.35">
      <c r="A219" s="56" t="e">
        <f>Table1[[#This Row],[Item Line Number]]</f>
        <v>#VALUE!</v>
      </c>
      <c r="B219" s="56" t="e">
        <f>Table1[[#This Row],[Item Number]]</f>
        <v>#VALUE!</v>
      </c>
      <c r="C219" s="57" t="e">
        <f>Table1[[#This Row],[Item Description]]</f>
        <v>#VALUE!</v>
      </c>
      <c r="D219" s="56" t="e">
        <f>Table1[[#This Row],[Quantity]]</f>
        <v>#VALUE!</v>
      </c>
      <c r="E219" s="56" t="e">
        <f>Table1[[#This Row],[Units]]</f>
        <v>#VALUE!</v>
      </c>
      <c r="F219" s="58" t="e">
        <f>Table1[[#This Row],[Engineer''s Estimate (EE)]]</f>
        <v>#VALUE!</v>
      </c>
      <c r="G219" s="59" t="e">
        <f>'CMGC Cost Estimate'!$D219*'CMGC Cost Estimate'!$F219</f>
        <v>#VALUE!</v>
      </c>
      <c r="H219" s="60" t="e">
        <f>'CMGC Cost Estimate'!$G219/G$500</f>
        <v>#VALUE!</v>
      </c>
      <c r="I219" s="58" t="e">
        <f>Table1[[#This Row],[Low Bidder 
or CM/GC]]</f>
        <v>#VALUE!</v>
      </c>
      <c r="J219" s="59" t="e">
        <f>'CMGC Cost Estimate'!$I219*'CMGC Cost Estimate'!$D219</f>
        <v>#VALUE!</v>
      </c>
      <c r="K219" s="61" t="e">
        <f>'CMGC Cost Estimate'!$J219/J$500</f>
        <v>#VALUE!</v>
      </c>
      <c r="L219" s="58" t="e">
        <f>TRIMMEAN(Table1[[#This Row],[Low Bidder 
or CM/GC]:[Bidder 23]],2/COUNT(Table1[[#This Row],[Low Bidder 
or CM/GC]:[Bidder 23]]))</f>
        <v>#VALUE!</v>
      </c>
      <c r="M219" s="59" t="e">
        <f>IF('CMGC Cost Estimate'!$D219=0,0,'CMGC Cost Estimate'!$D219*'CMGC Cost Estimate'!$L219)</f>
        <v>#VALUE!</v>
      </c>
      <c r="N219" s="60" t="e">
        <f>'CMGC Cost Estimate'!$M219/M$500</f>
        <v>#VALUE!</v>
      </c>
      <c r="O219" s="80" t="e">
        <f>MIN(Table1[[#This Row],[Low Bidder 
or CM/GC]:[Bidder 23]])*D219</f>
        <v>#VALUE!</v>
      </c>
      <c r="P219" s="66" t="e">
        <f>Table24[[#This Row],[CM/GC
Amount]]</f>
        <v>#VALUE!</v>
      </c>
      <c r="Q219" s="81" t="e">
        <f>MAX(Table1[[#This Row],[Low Bidder 
or CM/GC]:[Bidder 23]])*D219</f>
        <v>#VALUE!</v>
      </c>
      <c r="R219" s="38" t="e">
        <f>('CMGC Cost Estimate'!$J219-'CMGC Cost Estimate'!$G219)/'CMGC Cost Estimate'!$G219</f>
        <v>#VALUE!</v>
      </c>
      <c r="S219" s="39" t="e">
        <f>('CMGC Cost Estimate'!$J219-'CMGC Cost Estimate'!$M219)/'CMGC Cost Estimate'!$M219</f>
        <v>#VALUE!</v>
      </c>
      <c r="T219" s="37" t="e">
        <f>'CMGC Cost Estimate'!$J219-'CMGC Cost Estimate'!$G219</f>
        <v>#VALUE!</v>
      </c>
      <c r="U219" s="29" t="e">
        <f>RANK('CMGC Cost Estimate'!$J219,'CMGC Cost Estimate'!$J$3:$J$499)</f>
        <v>#VALUE!</v>
      </c>
      <c r="V219" s="40" t="e">
        <f>LARGE('CMGC Cost Estimate'!$J$3:$J$499,COUNT(J$3:'CMGC Cost Estimate'!$J219))+IF(ISNUMBER(V218),V218,0)</f>
        <v>#VALUE!</v>
      </c>
      <c r="W219" s="29" t="e">
        <f>IF(V219/J$500&lt;0.8,COUNT(V$3:V219)+1,1)</f>
        <v>#VALUE!</v>
      </c>
      <c r="X219" s="41" t="e">
        <f>IF('CMGC Cost Estimate'!$U219&lt;=MAX('CMGC Cost Estimate'!$W$3:$W$499),"YES","NO")</f>
        <v>#VALUE!</v>
      </c>
      <c r="Y219" s="42" t="e">
        <f>IF(AND('CMGC Cost Estimate'!$X219="YES",OR('CMGC Cost Estimate'!$R219&gt;0.2,'CMGC Cost Estimate'!$R219&lt;-0.2)),"ANALYZE"," ")</f>
        <v>#VALUE!</v>
      </c>
      <c r="Z219" s="73" t="e">
        <f>IF(AND('CMGC Cost Estimate'!$X219="YES",OR('CMGC Cost Estimate'!$S219&gt;0.2,'CMGC Cost Estimate'!$S219&lt;-0.2)),"ANALYZE"," ")</f>
        <v>#VALUE!</v>
      </c>
      <c r="AA219" s="69" t="e">
        <f>RANK('CMGC Cost Estimate'!$G219,'CMGC Cost Estimate'!$G$3:$G$499)</f>
        <v>#VALUE!</v>
      </c>
      <c r="AB219" s="70" t="e">
        <f>LARGE('CMGC Cost Estimate'!$G$3:$G$499,COUNT(G$3:'CMGC Cost Estimate'!$G219))+IF(ISNUMBER(AB218),AB218,0)</f>
        <v>#VALUE!</v>
      </c>
      <c r="AC219" s="71" t="e">
        <f>IF(AB219/G$500&lt;0.8,COUNT(V$3:V219)+1,1)</f>
        <v>#VALUE!</v>
      </c>
      <c r="AD219" s="95" t="e">
        <f>IF('CMGC Cost Estimate'!$AA219&lt;=MAX('CMGC Cost Estimate'!$AC$3:$AC$499),"YES","NO")</f>
        <v>#VALUE!</v>
      </c>
      <c r="AE219" s="96" t="e">
        <f>IF(AND('Standard Cost Estimate'!$AD219="YES",ABS('Standard Cost Estimate'!$R219)&gt;0.2),"ANALYZE"," ")</f>
        <v>#VALUE!</v>
      </c>
      <c r="AF219" s="77"/>
    </row>
    <row r="220" spans="1:32" x14ac:dyDescent="0.35">
      <c r="A220" s="56" t="e">
        <f>Table1[[#This Row],[Item Line Number]]</f>
        <v>#VALUE!</v>
      </c>
      <c r="B220" s="56" t="e">
        <f>Table1[[#This Row],[Item Number]]</f>
        <v>#VALUE!</v>
      </c>
      <c r="C220" s="57" t="e">
        <f>Table1[[#This Row],[Item Description]]</f>
        <v>#VALUE!</v>
      </c>
      <c r="D220" s="56" t="e">
        <f>Table1[[#This Row],[Quantity]]</f>
        <v>#VALUE!</v>
      </c>
      <c r="E220" s="56" t="e">
        <f>Table1[[#This Row],[Units]]</f>
        <v>#VALUE!</v>
      </c>
      <c r="F220" s="58" t="e">
        <f>Table1[[#This Row],[Engineer''s Estimate (EE)]]</f>
        <v>#VALUE!</v>
      </c>
      <c r="G220" s="59" t="e">
        <f>'CMGC Cost Estimate'!$D220*'CMGC Cost Estimate'!$F220</f>
        <v>#VALUE!</v>
      </c>
      <c r="H220" s="60" t="e">
        <f>'CMGC Cost Estimate'!$G220/G$500</f>
        <v>#VALUE!</v>
      </c>
      <c r="I220" s="58" t="e">
        <f>Table1[[#This Row],[Low Bidder 
or CM/GC]]</f>
        <v>#VALUE!</v>
      </c>
      <c r="J220" s="59" t="e">
        <f>'CMGC Cost Estimate'!$I220*'CMGC Cost Estimate'!$D220</f>
        <v>#VALUE!</v>
      </c>
      <c r="K220" s="61" t="e">
        <f>'CMGC Cost Estimate'!$J220/J$500</f>
        <v>#VALUE!</v>
      </c>
      <c r="L220" s="58" t="e">
        <f>TRIMMEAN(Table1[[#This Row],[Low Bidder 
or CM/GC]:[Bidder 23]],2/COUNT(Table1[[#This Row],[Low Bidder 
or CM/GC]:[Bidder 23]]))</f>
        <v>#VALUE!</v>
      </c>
      <c r="M220" s="59" t="e">
        <f>IF('CMGC Cost Estimate'!$D220=0,0,'CMGC Cost Estimate'!$D220*'CMGC Cost Estimate'!$L220)</f>
        <v>#VALUE!</v>
      </c>
      <c r="N220" s="60" t="e">
        <f>'CMGC Cost Estimate'!$M220/M$500</f>
        <v>#VALUE!</v>
      </c>
      <c r="O220" s="80" t="e">
        <f>MIN(Table1[[#This Row],[Low Bidder 
or CM/GC]:[Bidder 23]])*D220</f>
        <v>#VALUE!</v>
      </c>
      <c r="P220" s="66" t="e">
        <f>Table24[[#This Row],[CM/GC
Amount]]</f>
        <v>#VALUE!</v>
      </c>
      <c r="Q220" s="81" t="e">
        <f>MAX(Table1[[#This Row],[Low Bidder 
or CM/GC]:[Bidder 23]])*D220</f>
        <v>#VALUE!</v>
      </c>
      <c r="R220" s="38" t="e">
        <f>('CMGC Cost Estimate'!$J220-'CMGC Cost Estimate'!$G220)/'CMGC Cost Estimate'!$G220</f>
        <v>#VALUE!</v>
      </c>
      <c r="S220" s="39" t="e">
        <f>('CMGC Cost Estimate'!$J220-'CMGC Cost Estimate'!$M220)/'CMGC Cost Estimate'!$M220</f>
        <v>#VALUE!</v>
      </c>
      <c r="T220" s="37" t="e">
        <f>'CMGC Cost Estimate'!$J220-'CMGC Cost Estimate'!$G220</f>
        <v>#VALUE!</v>
      </c>
      <c r="U220" s="29" t="e">
        <f>RANK('CMGC Cost Estimate'!$J220,'CMGC Cost Estimate'!$J$3:$J$499)</f>
        <v>#VALUE!</v>
      </c>
      <c r="V220" s="40" t="e">
        <f>LARGE('CMGC Cost Estimate'!$J$3:$J$499,COUNT(J$3:'CMGC Cost Estimate'!$J220))+IF(ISNUMBER(V219),V219,0)</f>
        <v>#VALUE!</v>
      </c>
      <c r="W220" s="29" t="e">
        <f>IF(V220/J$500&lt;0.8,COUNT(V$3:V220)+1,1)</f>
        <v>#VALUE!</v>
      </c>
      <c r="X220" s="41" t="e">
        <f>IF('CMGC Cost Estimate'!$U220&lt;=MAX('CMGC Cost Estimate'!$W$3:$W$499),"YES","NO")</f>
        <v>#VALUE!</v>
      </c>
      <c r="Y220" s="42" t="e">
        <f>IF(AND('CMGC Cost Estimate'!$X220="YES",OR('CMGC Cost Estimate'!$R220&gt;0.2,'CMGC Cost Estimate'!$R220&lt;-0.2)),"ANALYZE"," ")</f>
        <v>#VALUE!</v>
      </c>
      <c r="Z220" s="73" t="e">
        <f>IF(AND('CMGC Cost Estimate'!$X220="YES",OR('CMGC Cost Estimate'!$S220&gt;0.2,'CMGC Cost Estimate'!$S220&lt;-0.2)),"ANALYZE"," ")</f>
        <v>#VALUE!</v>
      </c>
      <c r="AA220" s="69" t="e">
        <f>RANK('CMGC Cost Estimate'!$G220,'CMGC Cost Estimate'!$G$3:$G$499)</f>
        <v>#VALUE!</v>
      </c>
      <c r="AB220" s="70" t="e">
        <f>LARGE('CMGC Cost Estimate'!$G$3:$G$499,COUNT(G$3:'CMGC Cost Estimate'!$G220))+IF(ISNUMBER(AB219),AB219,0)</f>
        <v>#VALUE!</v>
      </c>
      <c r="AC220" s="71" t="e">
        <f>IF(AB220/G$500&lt;0.8,COUNT(V$3:V220)+1,1)</f>
        <v>#VALUE!</v>
      </c>
      <c r="AD220" s="95" t="e">
        <f>IF('CMGC Cost Estimate'!$AA220&lt;=MAX('CMGC Cost Estimate'!$AC$3:$AC$499),"YES","NO")</f>
        <v>#VALUE!</v>
      </c>
      <c r="AE220" s="96" t="e">
        <f>IF(AND('Standard Cost Estimate'!$AD220="YES",ABS('Standard Cost Estimate'!$R220)&gt;0.2),"ANALYZE"," ")</f>
        <v>#VALUE!</v>
      </c>
      <c r="AF220" s="77"/>
    </row>
    <row r="221" spans="1:32" x14ac:dyDescent="0.35">
      <c r="A221" s="56" t="e">
        <f>Table1[[#This Row],[Item Line Number]]</f>
        <v>#VALUE!</v>
      </c>
      <c r="B221" s="56" t="e">
        <f>Table1[[#This Row],[Item Number]]</f>
        <v>#VALUE!</v>
      </c>
      <c r="C221" s="57" t="e">
        <f>Table1[[#This Row],[Item Description]]</f>
        <v>#VALUE!</v>
      </c>
      <c r="D221" s="56" t="e">
        <f>Table1[[#This Row],[Quantity]]</f>
        <v>#VALUE!</v>
      </c>
      <c r="E221" s="56" t="e">
        <f>Table1[[#This Row],[Units]]</f>
        <v>#VALUE!</v>
      </c>
      <c r="F221" s="58" t="e">
        <f>Table1[[#This Row],[Engineer''s Estimate (EE)]]</f>
        <v>#VALUE!</v>
      </c>
      <c r="G221" s="59" t="e">
        <f>'CMGC Cost Estimate'!$D221*'CMGC Cost Estimate'!$F221</f>
        <v>#VALUE!</v>
      </c>
      <c r="H221" s="60" t="e">
        <f>'CMGC Cost Estimate'!$G221/G$500</f>
        <v>#VALUE!</v>
      </c>
      <c r="I221" s="58" t="e">
        <f>Table1[[#This Row],[Low Bidder 
or CM/GC]]</f>
        <v>#VALUE!</v>
      </c>
      <c r="J221" s="59" t="e">
        <f>'CMGC Cost Estimate'!$I221*'CMGC Cost Estimate'!$D221</f>
        <v>#VALUE!</v>
      </c>
      <c r="K221" s="61" t="e">
        <f>'CMGC Cost Estimate'!$J221/J$500</f>
        <v>#VALUE!</v>
      </c>
      <c r="L221" s="58" t="e">
        <f>TRIMMEAN(Table1[[#This Row],[Low Bidder 
or CM/GC]:[Bidder 23]],2/COUNT(Table1[[#This Row],[Low Bidder 
or CM/GC]:[Bidder 23]]))</f>
        <v>#VALUE!</v>
      </c>
      <c r="M221" s="59" t="e">
        <f>IF('CMGC Cost Estimate'!$D221=0,0,'CMGC Cost Estimate'!$D221*'CMGC Cost Estimate'!$L221)</f>
        <v>#VALUE!</v>
      </c>
      <c r="N221" s="60" t="e">
        <f>'CMGC Cost Estimate'!$M221/M$500</f>
        <v>#VALUE!</v>
      </c>
      <c r="O221" s="80" t="e">
        <f>MIN(Table1[[#This Row],[Low Bidder 
or CM/GC]:[Bidder 23]])*D221</f>
        <v>#VALUE!</v>
      </c>
      <c r="P221" s="66" t="e">
        <f>Table24[[#This Row],[CM/GC
Amount]]</f>
        <v>#VALUE!</v>
      </c>
      <c r="Q221" s="81" t="e">
        <f>MAX(Table1[[#This Row],[Low Bidder 
or CM/GC]:[Bidder 23]])*D221</f>
        <v>#VALUE!</v>
      </c>
      <c r="R221" s="38" t="e">
        <f>('CMGC Cost Estimate'!$J221-'CMGC Cost Estimate'!$G221)/'CMGC Cost Estimate'!$G221</f>
        <v>#VALUE!</v>
      </c>
      <c r="S221" s="39" t="e">
        <f>('CMGC Cost Estimate'!$J221-'CMGC Cost Estimate'!$M221)/'CMGC Cost Estimate'!$M221</f>
        <v>#VALUE!</v>
      </c>
      <c r="T221" s="37" t="e">
        <f>'CMGC Cost Estimate'!$J221-'CMGC Cost Estimate'!$G221</f>
        <v>#VALUE!</v>
      </c>
      <c r="U221" s="29" t="e">
        <f>RANK('CMGC Cost Estimate'!$J221,'CMGC Cost Estimate'!$J$3:$J$499)</f>
        <v>#VALUE!</v>
      </c>
      <c r="V221" s="40" t="e">
        <f>LARGE('CMGC Cost Estimate'!$J$3:$J$499,COUNT(J$3:'CMGC Cost Estimate'!$J221))+IF(ISNUMBER(V220),V220,0)</f>
        <v>#VALUE!</v>
      </c>
      <c r="W221" s="29" t="e">
        <f>IF(V221/J$500&lt;0.8,COUNT(V$3:V221)+1,1)</f>
        <v>#VALUE!</v>
      </c>
      <c r="X221" s="41" t="e">
        <f>IF('CMGC Cost Estimate'!$U221&lt;=MAX('CMGC Cost Estimate'!$W$3:$W$499),"YES","NO")</f>
        <v>#VALUE!</v>
      </c>
      <c r="Y221" s="42" t="e">
        <f>IF(AND('CMGC Cost Estimate'!$X221="YES",OR('CMGC Cost Estimate'!$R221&gt;0.2,'CMGC Cost Estimate'!$R221&lt;-0.2)),"ANALYZE"," ")</f>
        <v>#VALUE!</v>
      </c>
      <c r="Z221" s="73" t="e">
        <f>IF(AND('CMGC Cost Estimate'!$X221="YES",OR('CMGC Cost Estimate'!$S221&gt;0.2,'CMGC Cost Estimate'!$S221&lt;-0.2)),"ANALYZE"," ")</f>
        <v>#VALUE!</v>
      </c>
      <c r="AA221" s="69" t="e">
        <f>RANK('CMGC Cost Estimate'!$G221,'CMGC Cost Estimate'!$G$3:$G$499)</f>
        <v>#VALUE!</v>
      </c>
      <c r="AB221" s="70" t="e">
        <f>LARGE('CMGC Cost Estimate'!$G$3:$G$499,COUNT(G$3:'CMGC Cost Estimate'!$G221))+IF(ISNUMBER(AB220),AB220,0)</f>
        <v>#VALUE!</v>
      </c>
      <c r="AC221" s="71" t="e">
        <f>IF(AB221/G$500&lt;0.8,COUNT(V$3:V221)+1,1)</f>
        <v>#VALUE!</v>
      </c>
      <c r="AD221" s="95" t="e">
        <f>IF('CMGC Cost Estimate'!$AA221&lt;=MAX('CMGC Cost Estimate'!$AC$3:$AC$499),"YES","NO")</f>
        <v>#VALUE!</v>
      </c>
      <c r="AE221" s="96" t="e">
        <f>IF(AND('Standard Cost Estimate'!$AD221="YES",ABS('Standard Cost Estimate'!$R221)&gt;0.2),"ANALYZE"," ")</f>
        <v>#VALUE!</v>
      </c>
      <c r="AF221" s="77"/>
    </row>
    <row r="222" spans="1:32" x14ac:dyDescent="0.35">
      <c r="A222" s="56" t="e">
        <f>Table1[[#This Row],[Item Line Number]]</f>
        <v>#VALUE!</v>
      </c>
      <c r="B222" s="56" t="e">
        <f>Table1[[#This Row],[Item Number]]</f>
        <v>#VALUE!</v>
      </c>
      <c r="C222" s="57" t="e">
        <f>Table1[[#This Row],[Item Description]]</f>
        <v>#VALUE!</v>
      </c>
      <c r="D222" s="56" t="e">
        <f>Table1[[#This Row],[Quantity]]</f>
        <v>#VALUE!</v>
      </c>
      <c r="E222" s="56" t="e">
        <f>Table1[[#This Row],[Units]]</f>
        <v>#VALUE!</v>
      </c>
      <c r="F222" s="58" t="e">
        <f>Table1[[#This Row],[Engineer''s Estimate (EE)]]</f>
        <v>#VALUE!</v>
      </c>
      <c r="G222" s="59" t="e">
        <f>'CMGC Cost Estimate'!$D222*'CMGC Cost Estimate'!$F222</f>
        <v>#VALUE!</v>
      </c>
      <c r="H222" s="60" t="e">
        <f>'CMGC Cost Estimate'!$G222/G$500</f>
        <v>#VALUE!</v>
      </c>
      <c r="I222" s="58" t="e">
        <f>Table1[[#This Row],[Low Bidder 
or CM/GC]]</f>
        <v>#VALUE!</v>
      </c>
      <c r="J222" s="59" t="e">
        <f>'CMGC Cost Estimate'!$I222*'CMGC Cost Estimate'!$D222</f>
        <v>#VALUE!</v>
      </c>
      <c r="K222" s="61" t="e">
        <f>'CMGC Cost Estimate'!$J222/J$500</f>
        <v>#VALUE!</v>
      </c>
      <c r="L222" s="58" t="e">
        <f>TRIMMEAN(Table1[[#This Row],[Low Bidder 
or CM/GC]:[Bidder 23]],2/COUNT(Table1[[#This Row],[Low Bidder 
or CM/GC]:[Bidder 23]]))</f>
        <v>#VALUE!</v>
      </c>
      <c r="M222" s="59" t="e">
        <f>IF('CMGC Cost Estimate'!$D222=0,0,'CMGC Cost Estimate'!$D222*'CMGC Cost Estimate'!$L222)</f>
        <v>#VALUE!</v>
      </c>
      <c r="N222" s="60" t="e">
        <f>'CMGC Cost Estimate'!$M222/M$500</f>
        <v>#VALUE!</v>
      </c>
      <c r="O222" s="80" t="e">
        <f>MIN(Table1[[#This Row],[Low Bidder 
or CM/GC]:[Bidder 23]])*D222</f>
        <v>#VALUE!</v>
      </c>
      <c r="P222" s="66" t="e">
        <f>Table24[[#This Row],[CM/GC
Amount]]</f>
        <v>#VALUE!</v>
      </c>
      <c r="Q222" s="81" t="e">
        <f>MAX(Table1[[#This Row],[Low Bidder 
or CM/GC]:[Bidder 23]])*D222</f>
        <v>#VALUE!</v>
      </c>
      <c r="R222" s="38" t="e">
        <f>('CMGC Cost Estimate'!$J222-'CMGC Cost Estimate'!$G222)/'CMGC Cost Estimate'!$G222</f>
        <v>#VALUE!</v>
      </c>
      <c r="S222" s="39" t="e">
        <f>('CMGC Cost Estimate'!$J222-'CMGC Cost Estimate'!$M222)/'CMGC Cost Estimate'!$M222</f>
        <v>#VALUE!</v>
      </c>
      <c r="T222" s="37" t="e">
        <f>'CMGC Cost Estimate'!$J222-'CMGC Cost Estimate'!$G222</f>
        <v>#VALUE!</v>
      </c>
      <c r="U222" s="29" t="e">
        <f>RANK('CMGC Cost Estimate'!$J222,'CMGC Cost Estimate'!$J$3:$J$499)</f>
        <v>#VALUE!</v>
      </c>
      <c r="V222" s="40" t="e">
        <f>LARGE('CMGC Cost Estimate'!$J$3:$J$499,COUNT(J$3:'CMGC Cost Estimate'!$J222))+IF(ISNUMBER(V221),V221,0)</f>
        <v>#VALUE!</v>
      </c>
      <c r="W222" s="29" t="e">
        <f>IF(V222/J$500&lt;0.8,COUNT(V$3:V222)+1,1)</f>
        <v>#VALUE!</v>
      </c>
      <c r="X222" s="41" t="e">
        <f>IF('CMGC Cost Estimate'!$U222&lt;=MAX('CMGC Cost Estimate'!$W$3:$W$499),"YES","NO")</f>
        <v>#VALUE!</v>
      </c>
      <c r="Y222" s="42" t="e">
        <f>IF(AND('CMGC Cost Estimate'!$X222="YES",OR('CMGC Cost Estimate'!$R222&gt;0.2,'CMGC Cost Estimate'!$R222&lt;-0.2)),"ANALYZE"," ")</f>
        <v>#VALUE!</v>
      </c>
      <c r="Z222" s="73" t="e">
        <f>IF(AND('CMGC Cost Estimate'!$X222="YES",OR('CMGC Cost Estimate'!$S222&gt;0.2,'CMGC Cost Estimate'!$S222&lt;-0.2)),"ANALYZE"," ")</f>
        <v>#VALUE!</v>
      </c>
      <c r="AA222" s="69" t="e">
        <f>RANK('CMGC Cost Estimate'!$G222,'CMGC Cost Estimate'!$G$3:$G$499)</f>
        <v>#VALUE!</v>
      </c>
      <c r="AB222" s="70" t="e">
        <f>LARGE('CMGC Cost Estimate'!$G$3:$G$499,COUNT(G$3:'CMGC Cost Estimate'!$G222))+IF(ISNUMBER(AB221),AB221,0)</f>
        <v>#VALUE!</v>
      </c>
      <c r="AC222" s="71" t="e">
        <f>IF(AB222/G$500&lt;0.8,COUNT(V$3:V222)+1,1)</f>
        <v>#VALUE!</v>
      </c>
      <c r="AD222" s="95" t="e">
        <f>IF('CMGC Cost Estimate'!$AA222&lt;=MAX('CMGC Cost Estimate'!$AC$3:$AC$499),"YES","NO")</f>
        <v>#VALUE!</v>
      </c>
      <c r="AE222" s="96" t="e">
        <f>IF(AND('Standard Cost Estimate'!$AD222="YES",ABS('Standard Cost Estimate'!$R222)&gt;0.2),"ANALYZE"," ")</f>
        <v>#VALUE!</v>
      </c>
      <c r="AF222" s="77"/>
    </row>
    <row r="223" spans="1:32" x14ac:dyDescent="0.35">
      <c r="A223" s="56" t="e">
        <f>Table1[[#This Row],[Item Line Number]]</f>
        <v>#VALUE!</v>
      </c>
      <c r="B223" s="56" t="e">
        <f>Table1[[#This Row],[Item Number]]</f>
        <v>#VALUE!</v>
      </c>
      <c r="C223" s="57" t="e">
        <f>Table1[[#This Row],[Item Description]]</f>
        <v>#VALUE!</v>
      </c>
      <c r="D223" s="56" t="e">
        <f>Table1[[#This Row],[Quantity]]</f>
        <v>#VALUE!</v>
      </c>
      <c r="E223" s="56" t="e">
        <f>Table1[[#This Row],[Units]]</f>
        <v>#VALUE!</v>
      </c>
      <c r="F223" s="58" t="e">
        <f>Table1[[#This Row],[Engineer''s Estimate (EE)]]</f>
        <v>#VALUE!</v>
      </c>
      <c r="G223" s="59" t="e">
        <f>'CMGC Cost Estimate'!$D223*'CMGC Cost Estimate'!$F223</f>
        <v>#VALUE!</v>
      </c>
      <c r="H223" s="60" t="e">
        <f>'CMGC Cost Estimate'!$G223/G$500</f>
        <v>#VALUE!</v>
      </c>
      <c r="I223" s="58" t="e">
        <f>Table1[[#This Row],[Low Bidder 
or CM/GC]]</f>
        <v>#VALUE!</v>
      </c>
      <c r="J223" s="59" t="e">
        <f>'CMGC Cost Estimate'!$I223*'CMGC Cost Estimate'!$D223</f>
        <v>#VALUE!</v>
      </c>
      <c r="K223" s="61" t="e">
        <f>'CMGC Cost Estimate'!$J223/J$500</f>
        <v>#VALUE!</v>
      </c>
      <c r="L223" s="58" t="e">
        <f>TRIMMEAN(Table1[[#This Row],[Low Bidder 
or CM/GC]:[Bidder 23]],2/COUNT(Table1[[#This Row],[Low Bidder 
or CM/GC]:[Bidder 23]]))</f>
        <v>#VALUE!</v>
      </c>
      <c r="M223" s="59" t="e">
        <f>IF('CMGC Cost Estimate'!$D223=0,0,'CMGC Cost Estimate'!$D223*'CMGC Cost Estimate'!$L223)</f>
        <v>#VALUE!</v>
      </c>
      <c r="N223" s="60" t="e">
        <f>'CMGC Cost Estimate'!$M223/M$500</f>
        <v>#VALUE!</v>
      </c>
      <c r="O223" s="80" t="e">
        <f>MIN(Table1[[#This Row],[Low Bidder 
or CM/GC]:[Bidder 23]])*D223</f>
        <v>#VALUE!</v>
      </c>
      <c r="P223" s="66" t="e">
        <f>Table24[[#This Row],[CM/GC
Amount]]</f>
        <v>#VALUE!</v>
      </c>
      <c r="Q223" s="81" t="e">
        <f>MAX(Table1[[#This Row],[Low Bidder 
or CM/GC]:[Bidder 23]])*D223</f>
        <v>#VALUE!</v>
      </c>
      <c r="R223" s="38" t="e">
        <f>('CMGC Cost Estimate'!$J223-'CMGC Cost Estimate'!$G223)/'CMGC Cost Estimate'!$G223</f>
        <v>#VALUE!</v>
      </c>
      <c r="S223" s="39" t="e">
        <f>('CMGC Cost Estimate'!$J223-'CMGC Cost Estimate'!$M223)/'CMGC Cost Estimate'!$M223</f>
        <v>#VALUE!</v>
      </c>
      <c r="T223" s="37" t="e">
        <f>'CMGC Cost Estimate'!$J223-'CMGC Cost Estimate'!$G223</f>
        <v>#VALUE!</v>
      </c>
      <c r="U223" s="29" t="e">
        <f>RANK('CMGC Cost Estimate'!$J223,'CMGC Cost Estimate'!$J$3:$J$499)</f>
        <v>#VALUE!</v>
      </c>
      <c r="V223" s="40" t="e">
        <f>LARGE('CMGC Cost Estimate'!$J$3:$J$499,COUNT(J$3:'CMGC Cost Estimate'!$J223))+IF(ISNUMBER(V222),V222,0)</f>
        <v>#VALUE!</v>
      </c>
      <c r="W223" s="29" t="e">
        <f>IF(V223/J$500&lt;0.8,COUNT(V$3:V223)+1,1)</f>
        <v>#VALUE!</v>
      </c>
      <c r="X223" s="41" t="e">
        <f>IF('CMGC Cost Estimate'!$U223&lt;=MAX('CMGC Cost Estimate'!$W$3:$W$499),"YES","NO")</f>
        <v>#VALUE!</v>
      </c>
      <c r="Y223" s="42" t="e">
        <f>IF(AND('CMGC Cost Estimate'!$X223="YES",OR('CMGC Cost Estimate'!$R223&gt;0.2,'CMGC Cost Estimate'!$R223&lt;-0.2)),"ANALYZE"," ")</f>
        <v>#VALUE!</v>
      </c>
      <c r="Z223" s="73" t="e">
        <f>IF(AND('CMGC Cost Estimate'!$X223="YES",OR('CMGC Cost Estimate'!$S223&gt;0.2,'CMGC Cost Estimate'!$S223&lt;-0.2)),"ANALYZE"," ")</f>
        <v>#VALUE!</v>
      </c>
      <c r="AA223" s="69" t="e">
        <f>RANK('CMGC Cost Estimate'!$G223,'CMGC Cost Estimate'!$G$3:$G$499)</f>
        <v>#VALUE!</v>
      </c>
      <c r="AB223" s="70" t="e">
        <f>LARGE('CMGC Cost Estimate'!$G$3:$G$499,COUNT(G$3:'CMGC Cost Estimate'!$G223))+IF(ISNUMBER(AB222),AB222,0)</f>
        <v>#VALUE!</v>
      </c>
      <c r="AC223" s="71" t="e">
        <f>IF(AB223/G$500&lt;0.8,COUNT(V$3:V223)+1,1)</f>
        <v>#VALUE!</v>
      </c>
      <c r="AD223" s="95" t="e">
        <f>IF('CMGC Cost Estimate'!$AA223&lt;=MAX('CMGC Cost Estimate'!$AC$3:$AC$499),"YES","NO")</f>
        <v>#VALUE!</v>
      </c>
      <c r="AE223" s="96" t="e">
        <f>IF(AND('Standard Cost Estimate'!$AD223="YES",ABS('Standard Cost Estimate'!$R223)&gt;0.2),"ANALYZE"," ")</f>
        <v>#VALUE!</v>
      </c>
      <c r="AF223" s="77"/>
    </row>
    <row r="224" spans="1:32" x14ac:dyDescent="0.35">
      <c r="A224" s="56" t="e">
        <f>Table1[[#This Row],[Item Line Number]]</f>
        <v>#VALUE!</v>
      </c>
      <c r="B224" s="56" t="e">
        <f>Table1[[#This Row],[Item Number]]</f>
        <v>#VALUE!</v>
      </c>
      <c r="C224" s="57" t="e">
        <f>Table1[[#This Row],[Item Description]]</f>
        <v>#VALUE!</v>
      </c>
      <c r="D224" s="56" t="e">
        <f>Table1[[#This Row],[Quantity]]</f>
        <v>#VALUE!</v>
      </c>
      <c r="E224" s="56" t="e">
        <f>Table1[[#This Row],[Units]]</f>
        <v>#VALUE!</v>
      </c>
      <c r="F224" s="58" t="e">
        <f>Table1[[#This Row],[Engineer''s Estimate (EE)]]</f>
        <v>#VALUE!</v>
      </c>
      <c r="G224" s="59" t="e">
        <f>'CMGC Cost Estimate'!$D224*'CMGC Cost Estimate'!$F224</f>
        <v>#VALUE!</v>
      </c>
      <c r="H224" s="60" t="e">
        <f>'CMGC Cost Estimate'!$G224/G$500</f>
        <v>#VALUE!</v>
      </c>
      <c r="I224" s="58" t="e">
        <f>Table1[[#This Row],[Low Bidder 
or CM/GC]]</f>
        <v>#VALUE!</v>
      </c>
      <c r="J224" s="59" t="e">
        <f>'CMGC Cost Estimate'!$I224*'CMGC Cost Estimate'!$D224</f>
        <v>#VALUE!</v>
      </c>
      <c r="K224" s="61" t="e">
        <f>'CMGC Cost Estimate'!$J224/J$500</f>
        <v>#VALUE!</v>
      </c>
      <c r="L224" s="58" t="e">
        <f>TRIMMEAN(Table1[[#This Row],[Low Bidder 
or CM/GC]:[Bidder 23]],2/COUNT(Table1[[#This Row],[Low Bidder 
or CM/GC]:[Bidder 23]]))</f>
        <v>#VALUE!</v>
      </c>
      <c r="M224" s="59" t="e">
        <f>IF('CMGC Cost Estimate'!$D224=0,0,'CMGC Cost Estimate'!$D224*'CMGC Cost Estimate'!$L224)</f>
        <v>#VALUE!</v>
      </c>
      <c r="N224" s="60" t="e">
        <f>'CMGC Cost Estimate'!$M224/M$500</f>
        <v>#VALUE!</v>
      </c>
      <c r="O224" s="80" t="e">
        <f>MIN(Table1[[#This Row],[Low Bidder 
or CM/GC]:[Bidder 23]])*D224</f>
        <v>#VALUE!</v>
      </c>
      <c r="P224" s="66" t="e">
        <f>Table24[[#This Row],[CM/GC
Amount]]</f>
        <v>#VALUE!</v>
      </c>
      <c r="Q224" s="81" t="e">
        <f>MAX(Table1[[#This Row],[Low Bidder 
or CM/GC]:[Bidder 23]])*D224</f>
        <v>#VALUE!</v>
      </c>
      <c r="R224" s="38" t="e">
        <f>('CMGC Cost Estimate'!$J224-'CMGC Cost Estimate'!$G224)/'CMGC Cost Estimate'!$G224</f>
        <v>#VALUE!</v>
      </c>
      <c r="S224" s="39" t="e">
        <f>('CMGC Cost Estimate'!$J224-'CMGC Cost Estimate'!$M224)/'CMGC Cost Estimate'!$M224</f>
        <v>#VALUE!</v>
      </c>
      <c r="T224" s="37" t="e">
        <f>'CMGC Cost Estimate'!$J224-'CMGC Cost Estimate'!$G224</f>
        <v>#VALUE!</v>
      </c>
      <c r="U224" s="29" t="e">
        <f>RANK('CMGC Cost Estimate'!$J224,'CMGC Cost Estimate'!$J$3:$J$499)</f>
        <v>#VALUE!</v>
      </c>
      <c r="V224" s="40" t="e">
        <f>LARGE('CMGC Cost Estimate'!$J$3:$J$499,COUNT(J$3:'CMGC Cost Estimate'!$J224))+IF(ISNUMBER(V223),V223,0)</f>
        <v>#VALUE!</v>
      </c>
      <c r="W224" s="29" t="e">
        <f>IF(V224/J$500&lt;0.8,COUNT(V$3:V224)+1,1)</f>
        <v>#VALUE!</v>
      </c>
      <c r="X224" s="41" t="e">
        <f>IF('CMGC Cost Estimate'!$U224&lt;=MAX('CMGC Cost Estimate'!$W$3:$W$499),"YES","NO")</f>
        <v>#VALUE!</v>
      </c>
      <c r="Y224" s="42" t="e">
        <f>IF(AND('CMGC Cost Estimate'!$X224="YES",OR('CMGC Cost Estimate'!$R224&gt;0.2,'CMGC Cost Estimate'!$R224&lt;-0.2)),"ANALYZE"," ")</f>
        <v>#VALUE!</v>
      </c>
      <c r="Z224" s="73" t="e">
        <f>IF(AND('CMGC Cost Estimate'!$X224="YES",OR('CMGC Cost Estimate'!$S224&gt;0.2,'CMGC Cost Estimate'!$S224&lt;-0.2)),"ANALYZE"," ")</f>
        <v>#VALUE!</v>
      </c>
      <c r="AA224" s="69" t="e">
        <f>RANK('CMGC Cost Estimate'!$G224,'CMGC Cost Estimate'!$G$3:$G$499)</f>
        <v>#VALUE!</v>
      </c>
      <c r="AB224" s="70" t="e">
        <f>LARGE('CMGC Cost Estimate'!$G$3:$G$499,COUNT(G$3:'CMGC Cost Estimate'!$G224))+IF(ISNUMBER(AB223),AB223,0)</f>
        <v>#VALUE!</v>
      </c>
      <c r="AC224" s="71" t="e">
        <f>IF(AB224/G$500&lt;0.8,COUNT(V$3:V224)+1,1)</f>
        <v>#VALUE!</v>
      </c>
      <c r="AD224" s="95" t="e">
        <f>IF('CMGC Cost Estimate'!$AA224&lt;=MAX('CMGC Cost Estimate'!$AC$3:$AC$499),"YES","NO")</f>
        <v>#VALUE!</v>
      </c>
      <c r="AE224" s="96" t="e">
        <f>IF(AND('Standard Cost Estimate'!$AD224="YES",ABS('Standard Cost Estimate'!$R224)&gt;0.2),"ANALYZE"," ")</f>
        <v>#VALUE!</v>
      </c>
      <c r="AF224" s="77"/>
    </row>
    <row r="225" spans="1:32" x14ac:dyDescent="0.35">
      <c r="A225" s="56" t="e">
        <f>Table1[[#This Row],[Item Line Number]]</f>
        <v>#VALUE!</v>
      </c>
      <c r="B225" s="56" t="e">
        <f>Table1[[#This Row],[Item Number]]</f>
        <v>#VALUE!</v>
      </c>
      <c r="C225" s="57" t="e">
        <f>Table1[[#This Row],[Item Description]]</f>
        <v>#VALUE!</v>
      </c>
      <c r="D225" s="56" t="e">
        <f>Table1[[#This Row],[Quantity]]</f>
        <v>#VALUE!</v>
      </c>
      <c r="E225" s="56" t="e">
        <f>Table1[[#This Row],[Units]]</f>
        <v>#VALUE!</v>
      </c>
      <c r="F225" s="58" t="e">
        <f>Table1[[#This Row],[Engineer''s Estimate (EE)]]</f>
        <v>#VALUE!</v>
      </c>
      <c r="G225" s="59" t="e">
        <f>'CMGC Cost Estimate'!$D225*'CMGC Cost Estimate'!$F225</f>
        <v>#VALUE!</v>
      </c>
      <c r="H225" s="60" t="e">
        <f>'CMGC Cost Estimate'!$G225/G$500</f>
        <v>#VALUE!</v>
      </c>
      <c r="I225" s="58" t="e">
        <f>Table1[[#This Row],[Low Bidder 
or CM/GC]]</f>
        <v>#VALUE!</v>
      </c>
      <c r="J225" s="59" t="e">
        <f>'CMGC Cost Estimate'!$I225*'CMGC Cost Estimate'!$D225</f>
        <v>#VALUE!</v>
      </c>
      <c r="K225" s="61" t="e">
        <f>'CMGC Cost Estimate'!$J225/J$500</f>
        <v>#VALUE!</v>
      </c>
      <c r="L225" s="58" t="e">
        <f>TRIMMEAN(Table1[[#This Row],[Low Bidder 
or CM/GC]:[Bidder 23]],2/COUNT(Table1[[#This Row],[Low Bidder 
or CM/GC]:[Bidder 23]]))</f>
        <v>#VALUE!</v>
      </c>
      <c r="M225" s="59" t="e">
        <f>IF('CMGC Cost Estimate'!$D225=0,0,'CMGC Cost Estimate'!$D225*'CMGC Cost Estimate'!$L225)</f>
        <v>#VALUE!</v>
      </c>
      <c r="N225" s="60" t="e">
        <f>'CMGC Cost Estimate'!$M225/M$500</f>
        <v>#VALUE!</v>
      </c>
      <c r="O225" s="80" t="e">
        <f>MIN(Table1[[#This Row],[Low Bidder 
or CM/GC]:[Bidder 23]])*D225</f>
        <v>#VALUE!</v>
      </c>
      <c r="P225" s="66" t="e">
        <f>Table24[[#This Row],[CM/GC
Amount]]</f>
        <v>#VALUE!</v>
      </c>
      <c r="Q225" s="81" t="e">
        <f>MAX(Table1[[#This Row],[Low Bidder 
or CM/GC]:[Bidder 23]])*D225</f>
        <v>#VALUE!</v>
      </c>
      <c r="R225" s="38" t="e">
        <f>('CMGC Cost Estimate'!$J225-'CMGC Cost Estimate'!$G225)/'CMGC Cost Estimate'!$G225</f>
        <v>#VALUE!</v>
      </c>
      <c r="S225" s="39" t="e">
        <f>('CMGC Cost Estimate'!$J225-'CMGC Cost Estimate'!$M225)/'CMGC Cost Estimate'!$M225</f>
        <v>#VALUE!</v>
      </c>
      <c r="T225" s="37" t="e">
        <f>'CMGC Cost Estimate'!$J225-'CMGC Cost Estimate'!$G225</f>
        <v>#VALUE!</v>
      </c>
      <c r="U225" s="29" t="e">
        <f>RANK('CMGC Cost Estimate'!$J225,'CMGC Cost Estimate'!$J$3:$J$499)</f>
        <v>#VALUE!</v>
      </c>
      <c r="V225" s="40" t="e">
        <f>LARGE('CMGC Cost Estimate'!$J$3:$J$499,COUNT(J$3:'CMGC Cost Estimate'!$J225))+IF(ISNUMBER(V224),V224,0)</f>
        <v>#VALUE!</v>
      </c>
      <c r="W225" s="29" t="e">
        <f>IF(V225/J$500&lt;0.8,COUNT(V$3:V225)+1,1)</f>
        <v>#VALUE!</v>
      </c>
      <c r="X225" s="41" t="e">
        <f>IF('CMGC Cost Estimate'!$U225&lt;=MAX('CMGC Cost Estimate'!$W$3:$W$499),"YES","NO")</f>
        <v>#VALUE!</v>
      </c>
      <c r="Y225" s="42" t="e">
        <f>IF(AND('CMGC Cost Estimate'!$X225="YES",OR('CMGC Cost Estimate'!$R225&gt;0.2,'CMGC Cost Estimate'!$R225&lt;-0.2)),"ANALYZE"," ")</f>
        <v>#VALUE!</v>
      </c>
      <c r="Z225" s="73" t="e">
        <f>IF(AND('CMGC Cost Estimate'!$X225="YES",OR('CMGC Cost Estimate'!$S225&gt;0.2,'CMGC Cost Estimate'!$S225&lt;-0.2)),"ANALYZE"," ")</f>
        <v>#VALUE!</v>
      </c>
      <c r="AA225" s="69" t="e">
        <f>RANK('CMGC Cost Estimate'!$G225,'CMGC Cost Estimate'!$G$3:$G$499)</f>
        <v>#VALUE!</v>
      </c>
      <c r="AB225" s="70" t="e">
        <f>LARGE('CMGC Cost Estimate'!$G$3:$G$499,COUNT(G$3:'CMGC Cost Estimate'!$G225))+IF(ISNUMBER(AB224),AB224,0)</f>
        <v>#VALUE!</v>
      </c>
      <c r="AC225" s="71" t="e">
        <f>IF(AB225/G$500&lt;0.8,COUNT(V$3:V225)+1,1)</f>
        <v>#VALUE!</v>
      </c>
      <c r="AD225" s="95" t="e">
        <f>IF('CMGC Cost Estimate'!$AA225&lt;=MAX('CMGC Cost Estimate'!$AC$3:$AC$499),"YES","NO")</f>
        <v>#VALUE!</v>
      </c>
      <c r="AE225" s="96" t="e">
        <f>IF(AND('Standard Cost Estimate'!$AD225="YES",ABS('Standard Cost Estimate'!$R225)&gt;0.2),"ANALYZE"," ")</f>
        <v>#VALUE!</v>
      </c>
      <c r="AF225" s="77"/>
    </row>
    <row r="226" spans="1:32" x14ac:dyDescent="0.35">
      <c r="A226" s="56" t="e">
        <f>Table1[[#This Row],[Item Line Number]]</f>
        <v>#VALUE!</v>
      </c>
      <c r="B226" s="56" t="e">
        <f>Table1[[#This Row],[Item Number]]</f>
        <v>#VALUE!</v>
      </c>
      <c r="C226" s="57" t="e">
        <f>Table1[[#This Row],[Item Description]]</f>
        <v>#VALUE!</v>
      </c>
      <c r="D226" s="56" t="e">
        <f>Table1[[#This Row],[Quantity]]</f>
        <v>#VALUE!</v>
      </c>
      <c r="E226" s="56" t="e">
        <f>Table1[[#This Row],[Units]]</f>
        <v>#VALUE!</v>
      </c>
      <c r="F226" s="58" t="e">
        <f>Table1[[#This Row],[Engineer''s Estimate (EE)]]</f>
        <v>#VALUE!</v>
      </c>
      <c r="G226" s="59" t="e">
        <f>'CMGC Cost Estimate'!$D226*'CMGC Cost Estimate'!$F226</f>
        <v>#VALUE!</v>
      </c>
      <c r="H226" s="60" t="e">
        <f>'CMGC Cost Estimate'!$G226/G$500</f>
        <v>#VALUE!</v>
      </c>
      <c r="I226" s="58" t="e">
        <f>Table1[[#This Row],[Low Bidder 
or CM/GC]]</f>
        <v>#VALUE!</v>
      </c>
      <c r="J226" s="59" t="e">
        <f>'CMGC Cost Estimate'!$I226*'CMGC Cost Estimate'!$D226</f>
        <v>#VALUE!</v>
      </c>
      <c r="K226" s="61" t="e">
        <f>'CMGC Cost Estimate'!$J226/J$500</f>
        <v>#VALUE!</v>
      </c>
      <c r="L226" s="58" t="e">
        <f>TRIMMEAN(Table1[[#This Row],[Low Bidder 
or CM/GC]:[Bidder 23]],2/COUNT(Table1[[#This Row],[Low Bidder 
or CM/GC]:[Bidder 23]]))</f>
        <v>#VALUE!</v>
      </c>
      <c r="M226" s="59" t="e">
        <f>IF('CMGC Cost Estimate'!$D226=0,0,'CMGC Cost Estimate'!$D226*'CMGC Cost Estimate'!$L226)</f>
        <v>#VALUE!</v>
      </c>
      <c r="N226" s="60" t="e">
        <f>'CMGC Cost Estimate'!$M226/M$500</f>
        <v>#VALUE!</v>
      </c>
      <c r="O226" s="80" t="e">
        <f>MIN(Table1[[#This Row],[Low Bidder 
or CM/GC]:[Bidder 23]])*D226</f>
        <v>#VALUE!</v>
      </c>
      <c r="P226" s="66" t="e">
        <f>Table24[[#This Row],[CM/GC
Amount]]</f>
        <v>#VALUE!</v>
      </c>
      <c r="Q226" s="81" t="e">
        <f>MAX(Table1[[#This Row],[Low Bidder 
or CM/GC]:[Bidder 23]])*D226</f>
        <v>#VALUE!</v>
      </c>
      <c r="R226" s="38" t="e">
        <f>('CMGC Cost Estimate'!$J226-'CMGC Cost Estimate'!$G226)/'CMGC Cost Estimate'!$G226</f>
        <v>#VALUE!</v>
      </c>
      <c r="S226" s="39" t="e">
        <f>('CMGC Cost Estimate'!$J226-'CMGC Cost Estimate'!$M226)/'CMGC Cost Estimate'!$M226</f>
        <v>#VALUE!</v>
      </c>
      <c r="T226" s="37" t="e">
        <f>'CMGC Cost Estimate'!$J226-'CMGC Cost Estimate'!$G226</f>
        <v>#VALUE!</v>
      </c>
      <c r="U226" s="29" t="e">
        <f>RANK('CMGC Cost Estimate'!$J226,'CMGC Cost Estimate'!$J$3:$J$499)</f>
        <v>#VALUE!</v>
      </c>
      <c r="V226" s="40" t="e">
        <f>LARGE('CMGC Cost Estimate'!$J$3:$J$499,COUNT(J$3:'CMGC Cost Estimate'!$J226))+IF(ISNUMBER(V225),V225,0)</f>
        <v>#VALUE!</v>
      </c>
      <c r="W226" s="29" t="e">
        <f>IF(V226/J$500&lt;0.8,COUNT(V$3:V226)+1,1)</f>
        <v>#VALUE!</v>
      </c>
      <c r="X226" s="41" t="e">
        <f>IF('CMGC Cost Estimate'!$U226&lt;=MAX('CMGC Cost Estimate'!$W$3:$W$499),"YES","NO")</f>
        <v>#VALUE!</v>
      </c>
      <c r="Y226" s="42" t="e">
        <f>IF(AND('CMGC Cost Estimate'!$X226="YES",OR('CMGC Cost Estimate'!$R226&gt;0.2,'CMGC Cost Estimate'!$R226&lt;-0.2)),"ANALYZE"," ")</f>
        <v>#VALUE!</v>
      </c>
      <c r="Z226" s="73" t="e">
        <f>IF(AND('CMGC Cost Estimate'!$X226="YES",OR('CMGC Cost Estimate'!$S226&gt;0.2,'CMGC Cost Estimate'!$S226&lt;-0.2)),"ANALYZE"," ")</f>
        <v>#VALUE!</v>
      </c>
      <c r="AA226" s="69" t="e">
        <f>RANK('CMGC Cost Estimate'!$G226,'CMGC Cost Estimate'!$G$3:$G$499)</f>
        <v>#VALUE!</v>
      </c>
      <c r="AB226" s="70" t="e">
        <f>LARGE('CMGC Cost Estimate'!$G$3:$G$499,COUNT(G$3:'CMGC Cost Estimate'!$G226))+IF(ISNUMBER(AB225),AB225,0)</f>
        <v>#VALUE!</v>
      </c>
      <c r="AC226" s="71" t="e">
        <f>IF(AB226/G$500&lt;0.8,COUNT(V$3:V226)+1,1)</f>
        <v>#VALUE!</v>
      </c>
      <c r="AD226" s="95" t="e">
        <f>IF('CMGC Cost Estimate'!$AA226&lt;=MAX('CMGC Cost Estimate'!$AC$3:$AC$499),"YES","NO")</f>
        <v>#VALUE!</v>
      </c>
      <c r="AE226" s="96" t="e">
        <f>IF(AND('Standard Cost Estimate'!$AD226="YES",ABS('Standard Cost Estimate'!$R226)&gt;0.2),"ANALYZE"," ")</f>
        <v>#VALUE!</v>
      </c>
      <c r="AF226" s="77"/>
    </row>
    <row r="227" spans="1:32" x14ac:dyDescent="0.35">
      <c r="A227" s="56" t="e">
        <f>Table1[[#This Row],[Item Line Number]]</f>
        <v>#VALUE!</v>
      </c>
      <c r="B227" s="56" t="e">
        <f>Table1[[#This Row],[Item Number]]</f>
        <v>#VALUE!</v>
      </c>
      <c r="C227" s="57" t="e">
        <f>Table1[[#This Row],[Item Description]]</f>
        <v>#VALUE!</v>
      </c>
      <c r="D227" s="56" t="e">
        <f>Table1[[#This Row],[Quantity]]</f>
        <v>#VALUE!</v>
      </c>
      <c r="E227" s="56" t="e">
        <f>Table1[[#This Row],[Units]]</f>
        <v>#VALUE!</v>
      </c>
      <c r="F227" s="58" t="e">
        <f>Table1[[#This Row],[Engineer''s Estimate (EE)]]</f>
        <v>#VALUE!</v>
      </c>
      <c r="G227" s="59" t="e">
        <f>'CMGC Cost Estimate'!$D227*'CMGC Cost Estimate'!$F227</f>
        <v>#VALUE!</v>
      </c>
      <c r="H227" s="60" t="e">
        <f>'CMGC Cost Estimate'!$G227/G$500</f>
        <v>#VALUE!</v>
      </c>
      <c r="I227" s="58" t="e">
        <f>Table1[[#This Row],[Low Bidder 
or CM/GC]]</f>
        <v>#VALUE!</v>
      </c>
      <c r="J227" s="59" t="e">
        <f>'CMGC Cost Estimate'!$I227*'CMGC Cost Estimate'!$D227</f>
        <v>#VALUE!</v>
      </c>
      <c r="K227" s="61" t="e">
        <f>'CMGC Cost Estimate'!$J227/J$500</f>
        <v>#VALUE!</v>
      </c>
      <c r="L227" s="58" t="e">
        <f>TRIMMEAN(Table1[[#This Row],[Low Bidder 
or CM/GC]:[Bidder 23]],2/COUNT(Table1[[#This Row],[Low Bidder 
or CM/GC]:[Bidder 23]]))</f>
        <v>#VALUE!</v>
      </c>
      <c r="M227" s="59" t="e">
        <f>IF('CMGC Cost Estimate'!$D227=0,0,'CMGC Cost Estimate'!$D227*'CMGC Cost Estimate'!$L227)</f>
        <v>#VALUE!</v>
      </c>
      <c r="N227" s="60" t="e">
        <f>'CMGC Cost Estimate'!$M227/M$500</f>
        <v>#VALUE!</v>
      </c>
      <c r="O227" s="80" t="e">
        <f>MIN(Table1[[#This Row],[Low Bidder 
or CM/GC]:[Bidder 23]])*D227</f>
        <v>#VALUE!</v>
      </c>
      <c r="P227" s="66" t="e">
        <f>Table24[[#This Row],[CM/GC
Amount]]</f>
        <v>#VALUE!</v>
      </c>
      <c r="Q227" s="81" t="e">
        <f>MAX(Table1[[#This Row],[Low Bidder 
or CM/GC]:[Bidder 23]])*D227</f>
        <v>#VALUE!</v>
      </c>
      <c r="R227" s="38" t="e">
        <f>('CMGC Cost Estimate'!$J227-'CMGC Cost Estimate'!$G227)/'CMGC Cost Estimate'!$G227</f>
        <v>#VALUE!</v>
      </c>
      <c r="S227" s="39" t="e">
        <f>('CMGC Cost Estimate'!$J227-'CMGC Cost Estimate'!$M227)/'CMGC Cost Estimate'!$M227</f>
        <v>#VALUE!</v>
      </c>
      <c r="T227" s="37" t="e">
        <f>'CMGC Cost Estimate'!$J227-'CMGC Cost Estimate'!$G227</f>
        <v>#VALUE!</v>
      </c>
      <c r="U227" s="29" t="e">
        <f>RANK('CMGC Cost Estimate'!$J227,'CMGC Cost Estimate'!$J$3:$J$499)</f>
        <v>#VALUE!</v>
      </c>
      <c r="V227" s="40" t="e">
        <f>LARGE('CMGC Cost Estimate'!$J$3:$J$499,COUNT(J$3:'CMGC Cost Estimate'!$J227))+IF(ISNUMBER(V226),V226,0)</f>
        <v>#VALUE!</v>
      </c>
      <c r="W227" s="29" t="e">
        <f>IF(V227/J$500&lt;0.8,COUNT(V$3:V227)+1,1)</f>
        <v>#VALUE!</v>
      </c>
      <c r="X227" s="41" t="e">
        <f>IF('CMGC Cost Estimate'!$U227&lt;=MAX('CMGC Cost Estimate'!$W$3:$W$499),"YES","NO")</f>
        <v>#VALUE!</v>
      </c>
      <c r="Y227" s="42" t="e">
        <f>IF(AND('CMGC Cost Estimate'!$X227="YES",OR('CMGC Cost Estimate'!$R227&gt;0.2,'CMGC Cost Estimate'!$R227&lt;-0.2)),"ANALYZE"," ")</f>
        <v>#VALUE!</v>
      </c>
      <c r="Z227" s="73" t="e">
        <f>IF(AND('CMGC Cost Estimate'!$X227="YES",OR('CMGC Cost Estimate'!$S227&gt;0.2,'CMGC Cost Estimate'!$S227&lt;-0.2)),"ANALYZE"," ")</f>
        <v>#VALUE!</v>
      </c>
      <c r="AA227" s="69" t="e">
        <f>RANK('CMGC Cost Estimate'!$G227,'CMGC Cost Estimate'!$G$3:$G$499)</f>
        <v>#VALUE!</v>
      </c>
      <c r="AB227" s="70" t="e">
        <f>LARGE('CMGC Cost Estimate'!$G$3:$G$499,COUNT(G$3:'CMGC Cost Estimate'!$G227))+IF(ISNUMBER(AB226),AB226,0)</f>
        <v>#VALUE!</v>
      </c>
      <c r="AC227" s="71" t="e">
        <f>IF(AB227/G$500&lt;0.8,COUNT(V$3:V227)+1,1)</f>
        <v>#VALUE!</v>
      </c>
      <c r="AD227" s="95" t="e">
        <f>IF('CMGC Cost Estimate'!$AA227&lt;=MAX('CMGC Cost Estimate'!$AC$3:$AC$499),"YES","NO")</f>
        <v>#VALUE!</v>
      </c>
      <c r="AE227" s="96" t="e">
        <f>IF(AND('Standard Cost Estimate'!$AD227="YES",ABS('Standard Cost Estimate'!$R227)&gt;0.2),"ANALYZE"," ")</f>
        <v>#VALUE!</v>
      </c>
      <c r="AF227" s="77"/>
    </row>
    <row r="228" spans="1:32" x14ac:dyDescent="0.35">
      <c r="A228" s="56" t="e">
        <f>Table1[[#This Row],[Item Line Number]]</f>
        <v>#VALUE!</v>
      </c>
      <c r="B228" s="56" t="e">
        <f>Table1[[#This Row],[Item Number]]</f>
        <v>#VALUE!</v>
      </c>
      <c r="C228" s="57" t="e">
        <f>Table1[[#This Row],[Item Description]]</f>
        <v>#VALUE!</v>
      </c>
      <c r="D228" s="56" t="e">
        <f>Table1[[#This Row],[Quantity]]</f>
        <v>#VALUE!</v>
      </c>
      <c r="E228" s="56" t="e">
        <f>Table1[[#This Row],[Units]]</f>
        <v>#VALUE!</v>
      </c>
      <c r="F228" s="58" t="e">
        <f>Table1[[#This Row],[Engineer''s Estimate (EE)]]</f>
        <v>#VALUE!</v>
      </c>
      <c r="G228" s="59" t="e">
        <f>'CMGC Cost Estimate'!$D228*'CMGC Cost Estimate'!$F228</f>
        <v>#VALUE!</v>
      </c>
      <c r="H228" s="60" t="e">
        <f>'CMGC Cost Estimate'!$G228/G$500</f>
        <v>#VALUE!</v>
      </c>
      <c r="I228" s="58" t="e">
        <f>Table1[[#This Row],[Low Bidder 
or CM/GC]]</f>
        <v>#VALUE!</v>
      </c>
      <c r="J228" s="59" t="e">
        <f>'CMGC Cost Estimate'!$I228*'CMGC Cost Estimate'!$D228</f>
        <v>#VALUE!</v>
      </c>
      <c r="K228" s="61" t="e">
        <f>'CMGC Cost Estimate'!$J228/J$500</f>
        <v>#VALUE!</v>
      </c>
      <c r="L228" s="58" t="e">
        <f>TRIMMEAN(Table1[[#This Row],[Low Bidder 
or CM/GC]:[Bidder 23]],2/COUNT(Table1[[#This Row],[Low Bidder 
or CM/GC]:[Bidder 23]]))</f>
        <v>#VALUE!</v>
      </c>
      <c r="M228" s="59" t="e">
        <f>IF('CMGC Cost Estimate'!$D228=0,0,'CMGC Cost Estimate'!$D228*'CMGC Cost Estimate'!$L228)</f>
        <v>#VALUE!</v>
      </c>
      <c r="N228" s="60" t="e">
        <f>'CMGC Cost Estimate'!$M228/M$500</f>
        <v>#VALUE!</v>
      </c>
      <c r="O228" s="80" t="e">
        <f>MIN(Table1[[#This Row],[Low Bidder 
or CM/GC]:[Bidder 23]])*D228</f>
        <v>#VALUE!</v>
      </c>
      <c r="P228" s="66" t="e">
        <f>Table24[[#This Row],[CM/GC
Amount]]</f>
        <v>#VALUE!</v>
      </c>
      <c r="Q228" s="81" t="e">
        <f>MAX(Table1[[#This Row],[Low Bidder 
or CM/GC]:[Bidder 23]])*D228</f>
        <v>#VALUE!</v>
      </c>
      <c r="R228" s="38" t="e">
        <f>('CMGC Cost Estimate'!$J228-'CMGC Cost Estimate'!$G228)/'CMGC Cost Estimate'!$G228</f>
        <v>#VALUE!</v>
      </c>
      <c r="S228" s="39" t="e">
        <f>('CMGC Cost Estimate'!$J228-'CMGC Cost Estimate'!$M228)/'CMGC Cost Estimate'!$M228</f>
        <v>#VALUE!</v>
      </c>
      <c r="T228" s="37" t="e">
        <f>'CMGC Cost Estimate'!$J228-'CMGC Cost Estimate'!$G228</f>
        <v>#VALUE!</v>
      </c>
      <c r="U228" s="29" t="e">
        <f>RANK('CMGC Cost Estimate'!$J228,'CMGC Cost Estimate'!$J$3:$J$499)</f>
        <v>#VALUE!</v>
      </c>
      <c r="V228" s="40" t="e">
        <f>LARGE('CMGC Cost Estimate'!$J$3:$J$499,COUNT(J$3:'CMGC Cost Estimate'!$J228))+IF(ISNUMBER(V227),V227,0)</f>
        <v>#VALUE!</v>
      </c>
      <c r="W228" s="29" t="e">
        <f>IF(V228/J$500&lt;0.8,COUNT(V$3:V228)+1,1)</f>
        <v>#VALUE!</v>
      </c>
      <c r="X228" s="41" t="e">
        <f>IF('CMGC Cost Estimate'!$U228&lt;=MAX('CMGC Cost Estimate'!$W$3:$W$499),"YES","NO")</f>
        <v>#VALUE!</v>
      </c>
      <c r="Y228" s="42" t="e">
        <f>IF(AND('CMGC Cost Estimate'!$X228="YES",OR('CMGC Cost Estimate'!$R228&gt;0.2,'CMGC Cost Estimate'!$R228&lt;-0.2)),"ANALYZE"," ")</f>
        <v>#VALUE!</v>
      </c>
      <c r="Z228" s="73" t="e">
        <f>IF(AND('CMGC Cost Estimate'!$X228="YES",OR('CMGC Cost Estimate'!$S228&gt;0.2,'CMGC Cost Estimate'!$S228&lt;-0.2)),"ANALYZE"," ")</f>
        <v>#VALUE!</v>
      </c>
      <c r="AA228" s="69" t="e">
        <f>RANK('CMGC Cost Estimate'!$G228,'CMGC Cost Estimate'!$G$3:$G$499)</f>
        <v>#VALUE!</v>
      </c>
      <c r="AB228" s="70" t="e">
        <f>LARGE('CMGC Cost Estimate'!$G$3:$G$499,COUNT(G$3:'CMGC Cost Estimate'!$G228))+IF(ISNUMBER(AB227),AB227,0)</f>
        <v>#VALUE!</v>
      </c>
      <c r="AC228" s="71" t="e">
        <f>IF(AB228/G$500&lt;0.8,COUNT(V$3:V228)+1,1)</f>
        <v>#VALUE!</v>
      </c>
      <c r="AD228" s="95" t="e">
        <f>IF('CMGC Cost Estimate'!$AA228&lt;=MAX('CMGC Cost Estimate'!$AC$3:$AC$499),"YES","NO")</f>
        <v>#VALUE!</v>
      </c>
      <c r="AE228" s="96" t="e">
        <f>IF(AND('Standard Cost Estimate'!$AD228="YES",ABS('Standard Cost Estimate'!$R228)&gt;0.2),"ANALYZE"," ")</f>
        <v>#VALUE!</v>
      </c>
      <c r="AF228" s="77"/>
    </row>
    <row r="229" spans="1:32" x14ac:dyDescent="0.35">
      <c r="A229" s="56" t="e">
        <f>Table1[[#This Row],[Item Line Number]]</f>
        <v>#VALUE!</v>
      </c>
      <c r="B229" s="56" t="e">
        <f>Table1[[#This Row],[Item Number]]</f>
        <v>#VALUE!</v>
      </c>
      <c r="C229" s="57" t="e">
        <f>Table1[[#This Row],[Item Description]]</f>
        <v>#VALUE!</v>
      </c>
      <c r="D229" s="56" t="e">
        <f>Table1[[#This Row],[Quantity]]</f>
        <v>#VALUE!</v>
      </c>
      <c r="E229" s="56" t="e">
        <f>Table1[[#This Row],[Units]]</f>
        <v>#VALUE!</v>
      </c>
      <c r="F229" s="58" t="e">
        <f>Table1[[#This Row],[Engineer''s Estimate (EE)]]</f>
        <v>#VALUE!</v>
      </c>
      <c r="G229" s="59" t="e">
        <f>'CMGC Cost Estimate'!$D229*'CMGC Cost Estimate'!$F229</f>
        <v>#VALUE!</v>
      </c>
      <c r="H229" s="60" t="e">
        <f>'CMGC Cost Estimate'!$G229/G$500</f>
        <v>#VALUE!</v>
      </c>
      <c r="I229" s="58" t="e">
        <f>Table1[[#This Row],[Low Bidder 
or CM/GC]]</f>
        <v>#VALUE!</v>
      </c>
      <c r="J229" s="59" t="e">
        <f>'CMGC Cost Estimate'!$I229*'CMGC Cost Estimate'!$D229</f>
        <v>#VALUE!</v>
      </c>
      <c r="K229" s="61" t="e">
        <f>'CMGC Cost Estimate'!$J229/J$500</f>
        <v>#VALUE!</v>
      </c>
      <c r="L229" s="58" t="e">
        <f>TRIMMEAN(Table1[[#This Row],[Low Bidder 
or CM/GC]:[Bidder 23]],2/COUNT(Table1[[#This Row],[Low Bidder 
or CM/GC]:[Bidder 23]]))</f>
        <v>#VALUE!</v>
      </c>
      <c r="M229" s="59" t="e">
        <f>IF('CMGC Cost Estimate'!$D229=0,0,'CMGC Cost Estimate'!$D229*'CMGC Cost Estimate'!$L229)</f>
        <v>#VALUE!</v>
      </c>
      <c r="N229" s="60" t="e">
        <f>'CMGC Cost Estimate'!$M229/M$500</f>
        <v>#VALUE!</v>
      </c>
      <c r="O229" s="80" t="e">
        <f>MIN(Table1[[#This Row],[Low Bidder 
or CM/GC]:[Bidder 23]])*D229</f>
        <v>#VALUE!</v>
      </c>
      <c r="P229" s="66" t="e">
        <f>Table24[[#This Row],[CM/GC
Amount]]</f>
        <v>#VALUE!</v>
      </c>
      <c r="Q229" s="81" t="e">
        <f>MAX(Table1[[#This Row],[Low Bidder 
or CM/GC]:[Bidder 23]])*D229</f>
        <v>#VALUE!</v>
      </c>
      <c r="R229" s="38" t="e">
        <f>('CMGC Cost Estimate'!$J229-'CMGC Cost Estimate'!$G229)/'CMGC Cost Estimate'!$G229</f>
        <v>#VALUE!</v>
      </c>
      <c r="S229" s="39" t="e">
        <f>('CMGC Cost Estimate'!$J229-'CMGC Cost Estimate'!$M229)/'CMGC Cost Estimate'!$M229</f>
        <v>#VALUE!</v>
      </c>
      <c r="T229" s="37" t="e">
        <f>'CMGC Cost Estimate'!$J229-'CMGC Cost Estimate'!$G229</f>
        <v>#VALUE!</v>
      </c>
      <c r="U229" s="29" t="e">
        <f>RANK('CMGC Cost Estimate'!$J229,'CMGC Cost Estimate'!$J$3:$J$499)</f>
        <v>#VALUE!</v>
      </c>
      <c r="V229" s="40" t="e">
        <f>LARGE('CMGC Cost Estimate'!$J$3:$J$499,COUNT(J$3:'CMGC Cost Estimate'!$J229))+IF(ISNUMBER(V228),V228,0)</f>
        <v>#VALUE!</v>
      </c>
      <c r="W229" s="29" t="e">
        <f>IF(V229/J$500&lt;0.8,COUNT(V$3:V229)+1,1)</f>
        <v>#VALUE!</v>
      </c>
      <c r="X229" s="41" t="e">
        <f>IF('CMGC Cost Estimate'!$U229&lt;=MAX('CMGC Cost Estimate'!$W$3:$W$499),"YES","NO")</f>
        <v>#VALUE!</v>
      </c>
      <c r="Y229" s="42" t="e">
        <f>IF(AND('CMGC Cost Estimate'!$X229="YES",OR('CMGC Cost Estimate'!$R229&gt;0.2,'CMGC Cost Estimate'!$R229&lt;-0.2)),"ANALYZE"," ")</f>
        <v>#VALUE!</v>
      </c>
      <c r="Z229" s="73" t="e">
        <f>IF(AND('CMGC Cost Estimate'!$X229="YES",OR('CMGC Cost Estimate'!$S229&gt;0.2,'CMGC Cost Estimate'!$S229&lt;-0.2)),"ANALYZE"," ")</f>
        <v>#VALUE!</v>
      </c>
      <c r="AA229" s="69" t="e">
        <f>RANK('CMGC Cost Estimate'!$G229,'CMGC Cost Estimate'!$G$3:$G$499)</f>
        <v>#VALUE!</v>
      </c>
      <c r="AB229" s="70" t="e">
        <f>LARGE('CMGC Cost Estimate'!$G$3:$G$499,COUNT(G$3:'CMGC Cost Estimate'!$G229))+IF(ISNUMBER(AB228),AB228,0)</f>
        <v>#VALUE!</v>
      </c>
      <c r="AC229" s="71" t="e">
        <f>IF(AB229/G$500&lt;0.8,COUNT(V$3:V229)+1,1)</f>
        <v>#VALUE!</v>
      </c>
      <c r="AD229" s="95" t="e">
        <f>IF('CMGC Cost Estimate'!$AA229&lt;=MAX('CMGC Cost Estimate'!$AC$3:$AC$499),"YES","NO")</f>
        <v>#VALUE!</v>
      </c>
      <c r="AE229" s="96" t="e">
        <f>IF(AND('Standard Cost Estimate'!$AD229="YES",ABS('Standard Cost Estimate'!$R229)&gt;0.2),"ANALYZE"," ")</f>
        <v>#VALUE!</v>
      </c>
      <c r="AF229" s="77"/>
    </row>
    <row r="230" spans="1:32" x14ac:dyDescent="0.35">
      <c r="A230" s="56" t="e">
        <f>Table1[[#This Row],[Item Line Number]]</f>
        <v>#VALUE!</v>
      </c>
      <c r="B230" s="56" t="e">
        <f>Table1[[#This Row],[Item Number]]</f>
        <v>#VALUE!</v>
      </c>
      <c r="C230" s="57" t="e">
        <f>Table1[[#This Row],[Item Description]]</f>
        <v>#VALUE!</v>
      </c>
      <c r="D230" s="56" t="e">
        <f>Table1[[#This Row],[Quantity]]</f>
        <v>#VALUE!</v>
      </c>
      <c r="E230" s="56" t="e">
        <f>Table1[[#This Row],[Units]]</f>
        <v>#VALUE!</v>
      </c>
      <c r="F230" s="58" t="e">
        <f>Table1[[#This Row],[Engineer''s Estimate (EE)]]</f>
        <v>#VALUE!</v>
      </c>
      <c r="G230" s="59" t="e">
        <f>'CMGC Cost Estimate'!$D230*'CMGC Cost Estimate'!$F230</f>
        <v>#VALUE!</v>
      </c>
      <c r="H230" s="60" t="e">
        <f>'CMGC Cost Estimate'!$G230/G$500</f>
        <v>#VALUE!</v>
      </c>
      <c r="I230" s="58" t="e">
        <f>Table1[[#This Row],[Low Bidder 
or CM/GC]]</f>
        <v>#VALUE!</v>
      </c>
      <c r="J230" s="59" t="e">
        <f>'CMGC Cost Estimate'!$I230*'CMGC Cost Estimate'!$D230</f>
        <v>#VALUE!</v>
      </c>
      <c r="K230" s="61" t="e">
        <f>'CMGC Cost Estimate'!$J230/J$500</f>
        <v>#VALUE!</v>
      </c>
      <c r="L230" s="58" t="e">
        <f>TRIMMEAN(Table1[[#This Row],[Low Bidder 
or CM/GC]:[Bidder 23]],2/COUNT(Table1[[#This Row],[Low Bidder 
or CM/GC]:[Bidder 23]]))</f>
        <v>#VALUE!</v>
      </c>
      <c r="M230" s="59" t="e">
        <f>IF('CMGC Cost Estimate'!$D230=0,0,'CMGC Cost Estimate'!$D230*'CMGC Cost Estimate'!$L230)</f>
        <v>#VALUE!</v>
      </c>
      <c r="N230" s="60" t="e">
        <f>'CMGC Cost Estimate'!$M230/M$500</f>
        <v>#VALUE!</v>
      </c>
      <c r="O230" s="80" t="e">
        <f>MIN(Table1[[#This Row],[Low Bidder 
or CM/GC]:[Bidder 23]])*D230</f>
        <v>#VALUE!</v>
      </c>
      <c r="P230" s="66" t="e">
        <f>Table24[[#This Row],[CM/GC
Amount]]</f>
        <v>#VALUE!</v>
      </c>
      <c r="Q230" s="81" t="e">
        <f>MAX(Table1[[#This Row],[Low Bidder 
or CM/GC]:[Bidder 23]])*D230</f>
        <v>#VALUE!</v>
      </c>
      <c r="R230" s="38" t="e">
        <f>('CMGC Cost Estimate'!$J230-'CMGC Cost Estimate'!$G230)/'CMGC Cost Estimate'!$G230</f>
        <v>#VALUE!</v>
      </c>
      <c r="S230" s="39" t="e">
        <f>('CMGC Cost Estimate'!$J230-'CMGC Cost Estimate'!$M230)/'CMGC Cost Estimate'!$M230</f>
        <v>#VALUE!</v>
      </c>
      <c r="T230" s="37" t="e">
        <f>'CMGC Cost Estimate'!$J230-'CMGC Cost Estimate'!$G230</f>
        <v>#VALUE!</v>
      </c>
      <c r="U230" s="29" t="e">
        <f>RANK('CMGC Cost Estimate'!$J230,'CMGC Cost Estimate'!$J$3:$J$499)</f>
        <v>#VALUE!</v>
      </c>
      <c r="V230" s="40" t="e">
        <f>LARGE('CMGC Cost Estimate'!$J$3:$J$499,COUNT(J$3:'CMGC Cost Estimate'!$J230))+IF(ISNUMBER(V229),V229,0)</f>
        <v>#VALUE!</v>
      </c>
      <c r="W230" s="29" t="e">
        <f>IF(V230/J$500&lt;0.8,COUNT(V$3:V230)+1,1)</f>
        <v>#VALUE!</v>
      </c>
      <c r="X230" s="41" t="e">
        <f>IF('CMGC Cost Estimate'!$U230&lt;=MAX('CMGC Cost Estimate'!$W$3:$W$499),"YES","NO")</f>
        <v>#VALUE!</v>
      </c>
      <c r="Y230" s="42" t="e">
        <f>IF(AND('CMGC Cost Estimate'!$X230="YES",OR('CMGC Cost Estimate'!$R230&gt;0.2,'CMGC Cost Estimate'!$R230&lt;-0.2)),"ANALYZE"," ")</f>
        <v>#VALUE!</v>
      </c>
      <c r="Z230" s="73" t="e">
        <f>IF(AND('CMGC Cost Estimate'!$X230="YES",OR('CMGC Cost Estimate'!$S230&gt;0.2,'CMGC Cost Estimate'!$S230&lt;-0.2)),"ANALYZE"," ")</f>
        <v>#VALUE!</v>
      </c>
      <c r="AA230" s="69" t="e">
        <f>RANK('CMGC Cost Estimate'!$G230,'CMGC Cost Estimate'!$G$3:$G$499)</f>
        <v>#VALUE!</v>
      </c>
      <c r="AB230" s="70" t="e">
        <f>LARGE('CMGC Cost Estimate'!$G$3:$G$499,COUNT(G$3:'CMGC Cost Estimate'!$G230))+IF(ISNUMBER(AB229),AB229,0)</f>
        <v>#VALUE!</v>
      </c>
      <c r="AC230" s="71" t="e">
        <f>IF(AB230/G$500&lt;0.8,COUNT(V$3:V230)+1,1)</f>
        <v>#VALUE!</v>
      </c>
      <c r="AD230" s="95" t="e">
        <f>IF('CMGC Cost Estimate'!$AA230&lt;=MAX('CMGC Cost Estimate'!$AC$3:$AC$499),"YES","NO")</f>
        <v>#VALUE!</v>
      </c>
      <c r="AE230" s="96" t="e">
        <f>IF(AND('Standard Cost Estimate'!$AD230="YES",ABS('Standard Cost Estimate'!$R230)&gt;0.2),"ANALYZE"," ")</f>
        <v>#VALUE!</v>
      </c>
      <c r="AF230" s="77"/>
    </row>
    <row r="231" spans="1:32" x14ac:dyDescent="0.35">
      <c r="A231" s="56" t="e">
        <f>Table1[[#This Row],[Item Line Number]]</f>
        <v>#VALUE!</v>
      </c>
      <c r="B231" s="56" t="e">
        <f>Table1[[#This Row],[Item Number]]</f>
        <v>#VALUE!</v>
      </c>
      <c r="C231" s="57" t="e">
        <f>Table1[[#This Row],[Item Description]]</f>
        <v>#VALUE!</v>
      </c>
      <c r="D231" s="56" t="e">
        <f>Table1[[#This Row],[Quantity]]</f>
        <v>#VALUE!</v>
      </c>
      <c r="E231" s="56" t="e">
        <f>Table1[[#This Row],[Units]]</f>
        <v>#VALUE!</v>
      </c>
      <c r="F231" s="58" t="e">
        <f>Table1[[#This Row],[Engineer''s Estimate (EE)]]</f>
        <v>#VALUE!</v>
      </c>
      <c r="G231" s="59" t="e">
        <f>'CMGC Cost Estimate'!$D231*'CMGC Cost Estimate'!$F231</f>
        <v>#VALUE!</v>
      </c>
      <c r="H231" s="60" t="e">
        <f>'CMGC Cost Estimate'!$G231/G$500</f>
        <v>#VALUE!</v>
      </c>
      <c r="I231" s="58" t="e">
        <f>Table1[[#This Row],[Low Bidder 
or CM/GC]]</f>
        <v>#VALUE!</v>
      </c>
      <c r="J231" s="59" t="e">
        <f>'CMGC Cost Estimate'!$I231*'CMGC Cost Estimate'!$D231</f>
        <v>#VALUE!</v>
      </c>
      <c r="K231" s="61" t="e">
        <f>'CMGC Cost Estimate'!$J231/J$500</f>
        <v>#VALUE!</v>
      </c>
      <c r="L231" s="58" t="e">
        <f>TRIMMEAN(Table1[[#This Row],[Low Bidder 
or CM/GC]:[Bidder 23]],2/COUNT(Table1[[#This Row],[Low Bidder 
or CM/GC]:[Bidder 23]]))</f>
        <v>#VALUE!</v>
      </c>
      <c r="M231" s="59" t="e">
        <f>IF('CMGC Cost Estimate'!$D231=0,0,'CMGC Cost Estimate'!$D231*'CMGC Cost Estimate'!$L231)</f>
        <v>#VALUE!</v>
      </c>
      <c r="N231" s="60" t="e">
        <f>'CMGC Cost Estimate'!$M231/M$500</f>
        <v>#VALUE!</v>
      </c>
      <c r="O231" s="80" t="e">
        <f>MIN(Table1[[#This Row],[Low Bidder 
or CM/GC]:[Bidder 23]])*D231</f>
        <v>#VALUE!</v>
      </c>
      <c r="P231" s="66" t="e">
        <f>Table24[[#This Row],[CM/GC
Amount]]</f>
        <v>#VALUE!</v>
      </c>
      <c r="Q231" s="81" t="e">
        <f>MAX(Table1[[#This Row],[Low Bidder 
or CM/GC]:[Bidder 23]])*D231</f>
        <v>#VALUE!</v>
      </c>
      <c r="R231" s="38" t="e">
        <f>('CMGC Cost Estimate'!$J231-'CMGC Cost Estimate'!$G231)/'CMGC Cost Estimate'!$G231</f>
        <v>#VALUE!</v>
      </c>
      <c r="S231" s="39" t="e">
        <f>('CMGC Cost Estimate'!$J231-'CMGC Cost Estimate'!$M231)/'CMGC Cost Estimate'!$M231</f>
        <v>#VALUE!</v>
      </c>
      <c r="T231" s="37" t="e">
        <f>'CMGC Cost Estimate'!$J231-'CMGC Cost Estimate'!$G231</f>
        <v>#VALUE!</v>
      </c>
      <c r="U231" s="29" t="e">
        <f>RANK('CMGC Cost Estimate'!$J231,'CMGC Cost Estimate'!$J$3:$J$499)</f>
        <v>#VALUE!</v>
      </c>
      <c r="V231" s="40" t="e">
        <f>LARGE('CMGC Cost Estimate'!$J$3:$J$499,COUNT(J$3:'CMGC Cost Estimate'!$J231))+IF(ISNUMBER(V230),V230,0)</f>
        <v>#VALUE!</v>
      </c>
      <c r="W231" s="29" t="e">
        <f>IF(V231/J$500&lt;0.8,COUNT(V$3:V231)+1,1)</f>
        <v>#VALUE!</v>
      </c>
      <c r="X231" s="41" t="e">
        <f>IF('CMGC Cost Estimate'!$U231&lt;=MAX('CMGC Cost Estimate'!$W$3:$W$499),"YES","NO")</f>
        <v>#VALUE!</v>
      </c>
      <c r="Y231" s="42" t="e">
        <f>IF(AND('CMGC Cost Estimate'!$X231="YES",OR('CMGC Cost Estimate'!$R231&gt;0.2,'CMGC Cost Estimate'!$R231&lt;-0.2)),"ANALYZE"," ")</f>
        <v>#VALUE!</v>
      </c>
      <c r="Z231" s="73" t="e">
        <f>IF(AND('CMGC Cost Estimate'!$X231="YES",OR('CMGC Cost Estimate'!$S231&gt;0.2,'CMGC Cost Estimate'!$S231&lt;-0.2)),"ANALYZE"," ")</f>
        <v>#VALUE!</v>
      </c>
      <c r="AA231" s="69" t="e">
        <f>RANK('CMGC Cost Estimate'!$G231,'CMGC Cost Estimate'!$G$3:$G$499)</f>
        <v>#VALUE!</v>
      </c>
      <c r="AB231" s="70" t="e">
        <f>LARGE('CMGC Cost Estimate'!$G$3:$G$499,COUNT(G$3:'CMGC Cost Estimate'!$G231))+IF(ISNUMBER(AB230),AB230,0)</f>
        <v>#VALUE!</v>
      </c>
      <c r="AC231" s="71" t="e">
        <f>IF(AB231/G$500&lt;0.8,COUNT(V$3:V231)+1,1)</f>
        <v>#VALUE!</v>
      </c>
      <c r="AD231" s="95" t="e">
        <f>IF('CMGC Cost Estimate'!$AA231&lt;=MAX('CMGC Cost Estimate'!$AC$3:$AC$499),"YES","NO")</f>
        <v>#VALUE!</v>
      </c>
      <c r="AE231" s="96" t="e">
        <f>IF(AND('Standard Cost Estimate'!$AD231="YES",ABS('Standard Cost Estimate'!$R231)&gt;0.2),"ANALYZE"," ")</f>
        <v>#VALUE!</v>
      </c>
      <c r="AF231" s="77"/>
    </row>
    <row r="232" spans="1:32" x14ac:dyDescent="0.35">
      <c r="A232" s="56" t="e">
        <f>Table1[[#This Row],[Item Line Number]]</f>
        <v>#VALUE!</v>
      </c>
      <c r="B232" s="56" t="e">
        <f>Table1[[#This Row],[Item Number]]</f>
        <v>#VALUE!</v>
      </c>
      <c r="C232" s="57" t="e">
        <f>Table1[[#This Row],[Item Description]]</f>
        <v>#VALUE!</v>
      </c>
      <c r="D232" s="56" t="e">
        <f>Table1[[#This Row],[Quantity]]</f>
        <v>#VALUE!</v>
      </c>
      <c r="E232" s="56" t="e">
        <f>Table1[[#This Row],[Units]]</f>
        <v>#VALUE!</v>
      </c>
      <c r="F232" s="58" t="e">
        <f>Table1[[#This Row],[Engineer''s Estimate (EE)]]</f>
        <v>#VALUE!</v>
      </c>
      <c r="G232" s="59" t="e">
        <f>'CMGC Cost Estimate'!$D232*'CMGC Cost Estimate'!$F232</f>
        <v>#VALUE!</v>
      </c>
      <c r="H232" s="60" t="e">
        <f>'CMGC Cost Estimate'!$G232/G$500</f>
        <v>#VALUE!</v>
      </c>
      <c r="I232" s="58" t="e">
        <f>Table1[[#This Row],[Low Bidder 
or CM/GC]]</f>
        <v>#VALUE!</v>
      </c>
      <c r="J232" s="59" t="e">
        <f>'CMGC Cost Estimate'!$I232*'CMGC Cost Estimate'!$D232</f>
        <v>#VALUE!</v>
      </c>
      <c r="K232" s="61" t="e">
        <f>'CMGC Cost Estimate'!$J232/J$500</f>
        <v>#VALUE!</v>
      </c>
      <c r="L232" s="58" t="e">
        <f>TRIMMEAN(Table1[[#This Row],[Low Bidder 
or CM/GC]:[Bidder 23]],2/COUNT(Table1[[#This Row],[Low Bidder 
or CM/GC]:[Bidder 23]]))</f>
        <v>#VALUE!</v>
      </c>
      <c r="M232" s="59" t="e">
        <f>IF('CMGC Cost Estimate'!$D232=0,0,'CMGC Cost Estimate'!$D232*'CMGC Cost Estimate'!$L232)</f>
        <v>#VALUE!</v>
      </c>
      <c r="N232" s="60" t="e">
        <f>'CMGC Cost Estimate'!$M232/M$500</f>
        <v>#VALUE!</v>
      </c>
      <c r="O232" s="80" t="e">
        <f>MIN(Table1[[#This Row],[Low Bidder 
or CM/GC]:[Bidder 23]])*D232</f>
        <v>#VALUE!</v>
      </c>
      <c r="P232" s="66" t="e">
        <f>Table24[[#This Row],[CM/GC
Amount]]</f>
        <v>#VALUE!</v>
      </c>
      <c r="Q232" s="81" t="e">
        <f>MAX(Table1[[#This Row],[Low Bidder 
or CM/GC]:[Bidder 23]])*D232</f>
        <v>#VALUE!</v>
      </c>
      <c r="R232" s="38" t="e">
        <f>('CMGC Cost Estimate'!$J232-'CMGC Cost Estimate'!$G232)/'CMGC Cost Estimate'!$G232</f>
        <v>#VALUE!</v>
      </c>
      <c r="S232" s="39" t="e">
        <f>('CMGC Cost Estimate'!$J232-'CMGC Cost Estimate'!$M232)/'CMGC Cost Estimate'!$M232</f>
        <v>#VALUE!</v>
      </c>
      <c r="T232" s="37" t="e">
        <f>'CMGC Cost Estimate'!$J232-'CMGC Cost Estimate'!$G232</f>
        <v>#VALUE!</v>
      </c>
      <c r="U232" s="29" t="e">
        <f>RANK('CMGC Cost Estimate'!$J232,'CMGC Cost Estimate'!$J$3:$J$499)</f>
        <v>#VALUE!</v>
      </c>
      <c r="V232" s="40" t="e">
        <f>LARGE('CMGC Cost Estimate'!$J$3:$J$499,COUNT(J$3:'CMGC Cost Estimate'!$J232))+IF(ISNUMBER(V231),V231,0)</f>
        <v>#VALUE!</v>
      </c>
      <c r="W232" s="29" t="e">
        <f>IF(V232/J$500&lt;0.8,COUNT(V$3:V232)+1,1)</f>
        <v>#VALUE!</v>
      </c>
      <c r="X232" s="41" t="e">
        <f>IF('CMGC Cost Estimate'!$U232&lt;=MAX('CMGC Cost Estimate'!$W$3:$W$499),"YES","NO")</f>
        <v>#VALUE!</v>
      </c>
      <c r="Y232" s="42" t="e">
        <f>IF(AND('CMGC Cost Estimate'!$X232="YES",OR('CMGC Cost Estimate'!$R232&gt;0.2,'CMGC Cost Estimate'!$R232&lt;-0.2)),"ANALYZE"," ")</f>
        <v>#VALUE!</v>
      </c>
      <c r="Z232" s="73" t="e">
        <f>IF(AND('CMGC Cost Estimate'!$X232="YES",OR('CMGC Cost Estimate'!$S232&gt;0.2,'CMGC Cost Estimate'!$S232&lt;-0.2)),"ANALYZE"," ")</f>
        <v>#VALUE!</v>
      </c>
      <c r="AA232" s="69" t="e">
        <f>RANK('CMGC Cost Estimate'!$G232,'CMGC Cost Estimate'!$G$3:$G$499)</f>
        <v>#VALUE!</v>
      </c>
      <c r="AB232" s="70" t="e">
        <f>LARGE('CMGC Cost Estimate'!$G$3:$G$499,COUNT(G$3:'CMGC Cost Estimate'!$G232))+IF(ISNUMBER(AB231),AB231,0)</f>
        <v>#VALUE!</v>
      </c>
      <c r="AC232" s="71" t="e">
        <f>IF(AB232/G$500&lt;0.8,COUNT(V$3:V232)+1,1)</f>
        <v>#VALUE!</v>
      </c>
      <c r="AD232" s="95" t="e">
        <f>IF('CMGC Cost Estimate'!$AA232&lt;=MAX('CMGC Cost Estimate'!$AC$3:$AC$499),"YES","NO")</f>
        <v>#VALUE!</v>
      </c>
      <c r="AE232" s="96" t="e">
        <f>IF(AND('Standard Cost Estimate'!$AD232="YES",ABS('Standard Cost Estimate'!$R232)&gt;0.2),"ANALYZE"," ")</f>
        <v>#VALUE!</v>
      </c>
      <c r="AF232" s="77"/>
    </row>
    <row r="233" spans="1:32" x14ac:dyDescent="0.35">
      <c r="A233" s="56" t="e">
        <f>Table1[[#This Row],[Item Line Number]]</f>
        <v>#VALUE!</v>
      </c>
      <c r="B233" s="56" t="e">
        <f>Table1[[#This Row],[Item Number]]</f>
        <v>#VALUE!</v>
      </c>
      <c r="C233" s="57" t="e">
        <f>Table1[[#This Row],[Item Description]]</f>
        <v>#VALUE!</v>
      </c>
      <c r="D233" s="56" t="e">
        <f>Table1[[#This Row],[Quantity]]</f>
        <v>#VALUE!</v>
      </c>
      <c r="E233" s="56" t="e">
        <f>Table1[[#This Row],[Units]]</f>
        <v>#VALUE!</v>
      </c>
      <c r="F233" s="58" t="e">
        <f>Table1[[#This Row],[Engineer''s Estimate (EE)]]</f>
        <v>#VALUE!</v>
      </c>
      <c r="G233" s="59" t="e">
        <f>'CMGC Cost Estimate'!$D233*'CMGC Cost Estimate'!$F233</f>
        <v>#VALUE!</v>
      </c>
      <c r="H233" s="60" t="e">
        <f>'CMGC Cost Estimate'!$G233/G$500</f>
        <v>#VALUE!</v>
      </c>
      <c r="I233" s="58" t="e">
        <f>Table1[[#This Row],[Low Bidder 
or CM/GC]]</f>
        <v>#VALUE!</v>
      </c>
      <c r="J233" s="59" t="e">
        <f>'CMGC Cost Estimate'!$I233*'CMGC Cost Estimate'!$D233</f>
        <v>#VALUE!</v>
      </c>
      <c r="K233" s="61" t="e">
        <f>'CMGC Cost Estimate'!$J233/J$500</f>
        <v>#VALUE!</v>
      </c>
      <c r="L233" s="58" t="e">
        <f>TRIMMEAN(Table1[[#This Row],[Low Bidder 
or CM/GC]:[Bidder 23]],2/COUNT(Table1[[#This Row],[Low Bidder 
or CM/GC]:[Bidder 23]]))</f>
        <v>#VALUE!</v>
      </c>
      <c r="M233" s="59" t="e">
        <f>IF('CMGC Cost Estimate'!$D233=0,0,'CMGC Cost Estimate'!$D233*'CMGC Cost Estimate'!$L233)</f>
        <v>#VALUE!</v>
      </c>
      <c r="N233" s="60" t="e">
        <f>'CMGC Cost Estimate'!$M233/M$500</f>
        <v>#VALUE!</v>
      </c>
      <c r="O233" s="80" t="e">
        <f>MIN(Table1[[#This Row],[Low Bidder 
or CM/GC]:[Bidder 23]])*D233</f>
        <v>#VALUE!</v>
      </c>
      <c r="P233" s="66" t="e">
        <f>Table24[[#This Row],[CM/GC
Amount]]</f>
        <v>#VALUE!</v>
      </c>
      <c r="Q233" s="81" t="e">
        <f>MAX(Table1[[#This Row],[Low Bidder 
or CM/GC]:[Bidder 23]])*D233</f>
        <v>#VALUE!</v>
      </c>
      <c r="R233" s="38" t="e">
        <f>('CMGC Cost Estimate'!$J233-'CMGC Cost Estimate'!$G233)/'CMGC Cost Estimate'!$G233</f>
        <v>#VALUE!</v>
      </c>
      <c r="S233" s="39" t="e">
        <f>('CMGC Cost Estimate'!$J233-'CMGC Cost Estimate'!$M233)/'CMGC Cost Estimate'!$M233</f>
        <v>#VALUE!</v>
      </c>
      <c r="T233" s="37" t="e">
        <f>'CMGC Cost Estimate'!$J233-'CMGC Cost Estimate'!$G233</f>
        <v>#VALUE!</v>
      </c>
      <c r="U233" s="29" t="e">
        <f>RANK('CMGC Cost Estimate'!$J233,'CMGC Cost Estimate'!$J$3:$J$499)</f>
        <v>#VALUE!</v>
      </c>
      <c r="V233" s="40" t="e">
        <f>LARGE('CMGC Cost Estimate'!$J$3:$J$499,COUNT(J$3:'CMGC Cost Estimate'!$J233))+IF(ISNUMBER(V232),V232,0)</f>
        <v>#VALUE!</v>
      </c>
      <c r="W233" s="29" t="e">
        <f>IF(V233/J$500&lt;0.8,COUNT(V$3:V233)+1,1)</f>
        <v>#VALUE!</v>
      </c>
      <c r="X233" s="41" t="e">
        <f>IF('CMGC Cost Estimate'!$U233&lt;=MAX('CMGC Cost Estimate'!$W$3:$W$499),"YES","NO")</f>
        <v>#VALUE!</v>
      </c>
      <c r="Y233" s="42" t="e">
        <f>IF(AND('CMGC Cost Estimate'!$X233="YES",OR('CMGC Cost Estimate'!$R233&gt;0.2,'CMGC Cost Estimate'!$R233&lt;-0.2)),"ANALYZE"," ")</f>
        <v>#VALUE!</v>
      </c>
      <c r="Z233" s="73" t="e">
        <f>IF(AND('CMGC Cost Estimate'!$X233="YES",OR('CMGC Cost Estimate'!$S233&gt;0.2,'CMGC Cost Estimate'!$S233&lt;-0.2)),"ANALYZE"," ")</f>
        <v>#VALUE!</v>
      </c>
      <c r="AA233" s="69" t="e">
        <f>RANK('CMGC Cost Estimate'!$G233,'CMGC Cost Estimate'!$G$3:$G$499)</f>
        <v>#VALUE!</v>
      </c>
      <c r="AB233" s="70" t="e">
        <f>LARGE('CMGC Cost Estimate'!$G$3:$G$499,COUNT(G$3:'CMGC Cost Estimate'!$G233))+IF(ISNUMBER(AB232),AB232,0)</f>
        <v>#VALUE!</v>
      </c>
      <c r="AC233" s="71" t="e">
        <f>IF(AB233/G$500&lt;0.8,COUNT(V$3:V233)+1,1)</f>
        <v>#VALUE!</v>
      </c>
      <c r="AD233" s="95" t="e">
        <f>IF('CMGC Cost Estimate'!$AA233&lt;=MAX('CMGC Cost Estimate'!$AC$3:$AC$499),"YES","NO")</f>
        <v>#VALUE!</v>
      </c>
      <c r="AE233" s="96" t="e">
        <f>IF(AND('Standard Cost Estimate'!$AD233="YES",ABS('Standard Cost Estimate'!$R233)&gt;0.2),"ANALYZE"," ")</f>
        <v>#VALUE!</v>
      </c>
      <c r="AF233" s="77"/>
    </row>
    <row r="234" spans="1:32" x14ac:dyDescent="0.35">
      <c r="A234" s="56" t="e">
        <f>Table1[[#This Row],[Item Line Number]]</f>
        <v>#VALUE!</v>
      </c>
      <c r="B234" s="56" t="e">
        <f>Table1[[#This Row],[Item Number]]</f>
        <v>#VALUE!</v>
      </c>
      <c r="C234" s="57" t="e">
        <f>Table1[[#This Row],[Item Description]]</f>
        <v>#VALUE!</v>
      </c>
      <c r="D234" s="56" t="e">
        <f>Table1[[#This Row],[Quantity]]</f>
        <v>#VALUE!</v>
      </c>
      <c r="E234" s="56" t="e">
        <f>Table1[[#This Row],[Units]]</f>
        <v>#VALUE!</v>
      </c>
      <c r="F234" s="58" t="e">
        <f>Table1[[#This Row],[Engineer''s Estimate (EE)]]</f>
        <v>#VALUE!</v>
      </c>
      <c r="G234" s="59" t="e">
        <f>'CMGC Cost Estimate'!$D234*'CMGC Cost Estimate'!$F234</f>
        <v>#VALUE!</v>
      </c>
      <c r="H234" s="60" t="e">
        <f>'CMGC Cost Estimate'!$G234/G$500</f>
        <v>#VALUE!</v>
      </c>
      <c r="I234" s="58" t="e">
        <f>Table1[[#This Row],[Low Bidder 
or CM/GC]]</f>
        <v>#VALUE!</v>
      </c>
      <c r="J234" s="59" t="e">
        <f>'CMGC Cost Estimate'!$I234*'CMGC Cost Estimate'!$D234</f>
        <v>#VALUE!</v>
      </c>
      <c r="K234" s="61" t="e">
        <f>'CMGC Cost Estimate'!$J234/J$500</f>
        <v>#VALUE!</v>
      </c>
      <c r="L234" s="58" t="e">
        <f>TRIMMEAN(Table1[[#This Row],[Low Bidder 
or CM/GC]:[Bidder 23]],2/COUNT(Table1[[#This Row],[Low Bidder 
or CM/GC]:[Bidder 23]]))</f>
        <v>#VALUE!</v>
      </c>
      <c r="M234" s="59" t="e">
        <f>IF('CMGC Cost Estimate'!$D234=0,0,'CMGC Cost Estimate'!$D234*'CMGC Cost Estimate'!$L234)</f>
        <v>#VALUE!</v>
      </c>
      <c r="N234" s="60" t="e">
        <f>'CMGC Cost Estimate'!$M234/M$500</f>
        <v>#VALUE!</v>
      </c>
      <c r="O234" s="80" t="e">
        <f>MIN(Table1[[#This Row],[Low Bidder 
or CM/GC]:[Bidder 23]])*D234</f>
        <v>#VALUE!</v>
      </c>
      <c r="P234" s="66" t="e">
        <f>Table24[[#This Row],[CM/GC
Amount]]</f>
        <v>#VALUE!</v>
      </c>
      <c r="Q234" s="81" t="e">
        <f>MAX(Table1[[#This Row],[Low Bidder 
or CM/GC]:[Bidder 23]])*D234</f>
        <v>#VALUE!</v>
      </c>
      <c r="R234" s="38" t="e">
        <f>('CMGC Cost Estimate'!$J234-'CMGC Cost Estimate'!$G234)/'CMGC Cost Estimate'!$G234</f>
        <v>#VALUE!</v>
      </c>
      <c r="S234" s="39" t="e">
        <f>('CMGC Cost Estimate'!$J234-'CMGC Cost Estimate'!$M234)/'CMGC Cost Estimate'!$M234</f>
        <v>#VALUE!</v>
      </c>
      <c r="T234" s="37" t="e">
        <f>'CMGC Cost Estimate'!$J234-'CMGC Cost Estimate'!$G234</f>
        <v>#VALUE!</v>
      </c>
      <c r="U234" s="29" t="e">
        <f>RANK('CMGC Cost Estimate'!$J234,'CMGC Cost Estimate'!$J$3:$J$499)</f>
        <v>#VALUE!</v>
      </c>
      <c r="V234" s="40" t="e">
        <f>LARGE('CMGC Cost Estimate'!$J$3:$J$499,COUNT(J$3:'CMGC Cost Estimate'!$J234))+IF(ISNUMBER(V233),V233,0)</f>
        <v>#VALUE!</v>
      </c>
      <c r="W234" s="29" t="e">
        <f>IF(V234/J$500&lt;0.8,COUNT(V$3:V234)+1,1)</f>
        <v>#VALUE!</v>
      </c>
      <c r="X234" s="41" t="e">
        <f>IF('CMGC Cost Estimate'!$U234&lt;=MAX('CMGC Cost Estimate'!$W$3:$W$499),"YES","NO")</f>
        <v>#VALUE!</v>
      </c>
      <c r="Y234" s="42" t="e">
        <f>IF(AND('CMGC Cost Estimate'!$X234="YES",OR('CMGC Cost Estimate'!$R234&gt;0.2,'CMGC Cost Estimate'!$R234&lt;-0.2)),"ANALYZE"," ")</f>
        <v>#VALUE!</v>
      </c>
      <c r="Z234" s="73" t="e">
        <f>IF(AND('CMGC Cost Estimate'!$X234="YES",OR('CMGC Cost Estimate'!$S234&gt;0.2,'CMGC Cost Estimate'!$S234&lt;-0.2)),"ANALYZE"," ")</f>
        <v>#VALUE!</v>
      </c>
      <c r="AA234" s="69" t="e">
        <f>RANK('CMGC Cost Estimate'!$G234,'CMGC Cost Estimate'!$G$3:$G$499)</f>
        <v>#VALUE!</v>
      </c>
      <c r="AB234" s="70" t="e">
        <f>LARGE('CMGC Cost Estimate'!$G$3:$G$499,COUNT(G$3:'CMGC Cost Estimate'!$G234))+IF(ISNUMBER(AB233),AB233,0)</f>
        <v>#VALUE!</v>
      </c>
      <c r="AC234" s="71" t="e">
        <f>IF(AB234/G$500&lt;0.8,COUNT(V$3:V234)+1,1)</f>
        <v>#VALUE!</v>
      </c>
      <c r="AD234" s="95" t="e">
        <f>IF('CMGC Cost Estimate'!$AA234&lt;=MAX('CMGC Cost Estimate'!$AC$3:$AC$499),"YES","NO")</f>
        <v>#VALUE!</v>
      </c>
      <c r="AE234" s="96" t="e">
        <f>IF(AND('Standard Cost Estimate'!$AD234="YES",ABS('Standard Cost Estimate'!$R234)&gt;0.2),"ANALYZE"," ")</f>
        <v>#VALUE!</v>
      </c>
      <c r="AF234" s="77"/>
    </row>
    <row r="235" spans="1:32" x14ac:dyDescent="0.35">
      <c r="A235" s="56" t="e">
        <f>Table1[[#This Row],[Item Line Number]]</f>
        <v>#VALUE!</v>
      </c>
      <c r="B235" s="56" t="e">
        <f>Table1[[#This Row],[Item Number]]</f>
        <v>#VALUE!</v>
      </c>
      <c r="C235" s="57" t="e">
        <f>Table1[[#This Row],[Item Description]]</f>
        <v>#VALUE!</v>
      </c>
      <c r="D235" s="56" t="e">
        <f>Table1[[#This Row],[Quantity]]</f>
        <v>#VALUE!</v>
      </c>
      <c r="E235" s="56" t="e">
        <f>Table1[[#This Row],[Units]]</f>
        <v>#VALUE!</v>
      </c>
      <c r="F235" s="58" t="e">
        <f>Table1[[#This Row],[Engineer''s Estimate (EE)]]</f>
        <v>#VALUE!</v>
      </c>
      <c r="G235" s="59" t="e">
        <f>'CMGC Cost Estimate'!$D235*'CMGC Cost Estimate'!$F235</f>
        <v>#VALUE!</v>
      </c>
      <c r="H235" s="60" t="e">
        <f>'CMGC Cost Estimate'!$G235/G$500</f>
        <v>#VALUE!</v>
      </c>
      <c r="I235" s="58" t="e">
        <f>Table1[[#This Row],[Low Bidder 
or CM/GC]]</f>
        <v>#VALUE!</v>
      </c>
      <c r="J235" s="59" t="e">
        <f>'CMGC Cost Estimate'!$I235*'CMGC Cost Estimate'!$D235</f>
        <v>#VALUE!</v>
      </c>
      <c r="K235" s="61" t="e">
        <f>'CMGC Cost Estimate'!$J235/J$500</f>
        <v>#VALUE!</v>
      </c>
      <c r="L235" s="58" t="e">
        <f>TRIMMEAN(Table1[[#This Row],[Low Bidder 
or CM/GC]:[Bidder 23]],2/COUNT(Table1[[#This Row],[Low Bidder 
or CM/GC]:[Bidder 23]]))</f>
        <v>#VALUE!</v>
      </c>
      <c r="M235" s="59" t="e">
        <f>IF('CMGC Cost Estimate'!$D235=0,0,'CMGC Cost Estimate'!$D235*'CMGC Cost Estimate'!$L235)</f>
        <v>#VALUE!</v>
      </c>
      <c r="N235" s="60" t="e">
        <f>'CMGC Cost Estimate'!$M235/M$500</f>
        <v>#VALUE!</v>
      </c>
      <c r="O235" s="80" t="e">
        <f>MIN(Table1[[#This Row],[Low Bidder 
or CM/GC]:[Bidder 23]])*D235</f>
        <v>#VALUE!</v>
      </c>
      <c r="P235" s="66" t="e">
        <f>Table24[[#This Row],[CM/GC
Amount]]</f>
        <v>#VALUE!</v>
      </c>
      <c r="Q235" s="81" t="e">
        <f>MAX(Table1[[#This Row],[Low Bidder 
or CM/GC]:[Bidder 23]])*D235</f>
        <v>#VALUE!</v>
      </c>
      <c r="R235" s="38" t="e">
        <f>('CMGC Cost Estimate'!$J235-'CMGC Cost Estimate'!$G235)/'CMGC Cost Estimate'!$G235</f>
        <v>#VALUE!</v>
      </c>
      <c r="S235" s="39" t="e">
        <f>('CMGC Cost Estimate'!$J235-'CMGC Cost Estimate'!$M235)/'CMGC Cost Estimate'!$M235</f>
        <v>#VALUE!</v>
      </c>
      <c r="T235" s="37" t="e">
        <f>'CMGC Cost Estimate'!$J235-'CMGC Cost Estimate'!$G235</f>
        <v>#VALUE!</v>
      </c>
      <c r="U235" s="29" t="e">
        <f>RANK('CMGC Cost Estimate'!$J235,'CMGC Cost Estimate'!$J$3:$J$499)</f>
        <v>#VALUE!</v>
      </c>
      <c r="V235" s="40" t="e">
        <f>LARGE('CMGC Cost Estimate'!$J$3:$J$499,COUNT(J$3:'CMGC Cost Estimate'!$J235))+IF(ISNUMBER(V234),V234,0)</f>
        <v>#VALUE!</v>
      </c>
      <c r="W235" s="29" t="e">
        <f>IF(V235/J$500&lt;0.8,COUNT(V$3:V235)+1,1)</f>
        <v>#VALUE!</v>
      </c>
      <c r="X235" s="41" t="e">
        <f>IF('CMGC Cost Estimate'!$U235&lt;=MAX('CMGC Cost Estimate'!$W$3:$W$499),"YES","NO")</f>
        <v>#VALUE!</v>
      </c>
      <c r="Y235" s="42" t="e">
        <f>IF(AND('CMGC Cost Estimate'!$X235="YES",OR('CMGC Cost Estimate'!$R235&gt;0.2,'CMGC Cost Estimate'!$R235&lt;-0.2)),"ANALYZE"," ")</f>
        <v>#VALUE!</v>
      </c>
      <c r="Z235" s="73" t="e">
        <f>IF(AND('CMGC Cost Estimate'!$X235="YES",OR('CMGC Cost Estimate'!$S235&gt;0.2,'CMGC Cost Estimate'!$S235&lt;-0.2)),"ANALYZE"," ")</f>
        <v>#VALUE!</v>
      </c>
      <c r="AA235" s="69" t="e">
        <f>RANK('CMGC Cost Estimate'!$G235,'CMGC Cost Estimate'!$G$3:$G$499)</f>
        <v>#VALUE!</v>
      </c>
      <c r="AB235" s="70" t="e">
        <f>LARGE('CMGC Cost Estimate'!$G$3:$G$499,COUNT(G$3:'CMGC Cost Estimate'!$G235))+IF(ISNUMBER(AB234),AB234,0)</f>
        <v>#VALUE!</v>
      </c>
      <c r="AC235" s="71" t="e">
        <f>IF(AB235/G$500&lt;0.8,COUNT(V$3:V235)+1,1)</f>
        <v>#VALUE!</v>
      </c>
      <c r="AD235" s="95" t="e">
        <f>IF('CMGC Cost Estimate'!$AA235&lt;=MAX('CMGC Cost Estimate'!$AC$3:$AC$499),"YES","NO")</f>
        <v>#VALUE!</v>
      </c>
      <c r="AE235" s="96" t="e">
        <f>IF(AND('Standard Cost Estimate'!$AD235="YES",ABS('Standard Cost Estimate'!$R235)&gt;0.2),"ANALYZE"," ")</f>
        <v>#VALUE!</v>
      </c>
      <c r="AF235" s="77"/>
    </row>
    <row r="236" spans="1:32" x14ac:dyDescent="0.35">
      <c r="A236" s="56" t="e">
        <f>Table1[[#This Row],[Item Line Number]]</f>
        <v>#VALUE!</v>
      </c>
      <c r="B236" s="56" t="e">
        <f>Table1[[#This Row],[Item Number]]</f>
        <v>#VALUE!</v>
      </c>
      <c r="C236" s="57" t="e">
        <f>Table1[[#This Row],[Item Description]]</f>
        <v>#VALUE!</v>
      </c>
      <c r="D236" s="56" t="e">
        <f>Table1[[#This Row],[Quantity]]</f>
        <v>#VALUE!</v>
      </c>
      <c r="E236" s="56" t="e">
        <f>Table1[[#This Row],[Units]]</f>
        <v>#VALUE!</v>
      </c>
      <c r="F236" s="58" t="e">
        <f>Table1[[#This Row],[Engineer''s Estimate (EE)]]</f>
        <v>#VALUE!</v>
      </c>
      <c r="G236" s="59" t="e">
        <f>'CMGC Cost Estimate'!$D236*'CMGC Cost Estimate'!$F236</f>
        <v>#VALUE!</v>
      </c>
      <c r="H236" s="60" t="e">
        <f>'CMGC Cost Estimate'!$G236/G$500</f>
        <v>#VALUE!</v>
      </c>
      <c r="I236" s="58" t="e">
        <f>Table1[[#This Row],[Low Bidder 
or CM/GC]]</f>
        <v>#VALUE!</v>
      </c>
      <c r="J236" s="59" t="e">
        <f>'CMGC Cost Estimate'!$I236*'CMGC Cost Estimate'!$D236</f>
        <v>#VALUE!</v>
      </c>
      <c r="K236" s="61" t="e">
        <f>'CMGC Cost Estimate'!$J236/J$500</f>
        <v>#VALUE!</v>
      </c>
      <c r="L236" s="58" t="e">
        <f>TRIMMEAN(Table1[[#This Row],[Low Bidder 
or CM/GC]:[Bidder 23]],2/COUNT(Table1[[#This Row],[Low Bidder 
or CM/GC]:[Bidder 23]]))</f>
        <v>#VALUE!</v>
      </c>
      <c r="M236" s="59" t="e">
        <f>IF('CMGC Cost Estimate'!$D236=0,0,'CMGC Cost Estimate'!$D236*'CMGC Cost Estimate'!$L236)</f>
        <v>#VALUE!</v>
      </c>
      <c r="N236" s="60" t="e">
        <f>'CMGC Cost Estimate'!$M236/M$500</f>
        <v>#VALUE!</v>
      </c>
      <c r="O236" s="80" t="e">
        <f>MIN(Table1[[#This Row],[Low Bidder 
or CM/GC]:[Bidder 23]])*D236</f>
        <v>#VALUE!</v>
      </c>
      <c r="P236" s="66" t="e">
        <f>Table24[[#This Row],[CM/GC
Amount]]</f>
        <v>#VALUE!</v>
      </c>
      <c r="Q236" s="81" t="e">
        <f>MAX(Table1[[#This Row],[Low Bidder 
or CM/GC]:[Bidder 23]])*D236</f>
        <v>#VALUE!</v>
      </c>
      <c r="R236" s="38" t="e">
        <f>('CMGC Cost Estimate'!$J236-'CMGC Cost Estimate'!$G236)/'CMGC Cost Estimate'!$G236</f>
        <v>#VALUE!</v>
      </c>
      <c r="S236" s="39" t="e">
        <f>('CMGC Cost Estimate'!$J236-'CMGC Cost Estimate'!$M236)/'CMGC Cost Estimate'!$M236</f>
        <v>#VALUE!</v>
      </c>
      <c r="T236" s="37" t="e">
        <f>'CMGC Cost Estimate'!$J236-'CMGC Cost Estimate'!$G236</f>
        <v>#VALUE!</v>
      </c>
      <c r="U236" s="29" t="e">
        <f>RANK('CMGC Cost Estimate'!$J236,'CMGC Cost Estimate'!$J$3:$J$499)</f>
        <v>#VALUE!</v>
      </c>
      <c r="V236" s="40" t="e">
        <f>LARGE('CMGC Cost Estimate'!$J$3:$J$499,COUNT(J$3:'CMGC Cost Estimate'!$J236))+IF(ISNUMBER(V235),V235,0)</f>
        <v>#VALUE!</v>
      </c>
      <c r="W236" s="29" t="e">
        <f>IF(V236/J$500&lt;0.8,COUNT(V$3:V236)+1,1)</f>
        <v>#VALUE!</v>
      </c>
      <c r="X236" s="41" t="e">
        <f>IF('CMGC Cost Estimate'!$U236&lt;=MAX('CMGC Cost Estimate'!$W$3:$W$499),"YES","NO")</f>
        <v>#VALUE!</v>
      </c>
      <c r="Y236" s="42" t="e">
        <f>IF(AND('CMGC Cost Estimate'!$X236="YES",OR('CMGC Cost Estimate'!$R236&gt;0.2,'CMGC Cost Estimate'!$R236&lt;-0.2)),"ANALYZE"," ")</f>
        <v>#VALUE!</v>
      </c>
      <c r="Z236" s="73" t="e">
        <f>IF(AND('CMGC Cost Estimate'!$X236="YES",OR('CMGC Cost Estimate'!$S236&gt;0.2,'CMGC Cost Estimate'!$S236&lt;-0.2)),"ANALYZE"," ")</f>
        <v>#VALUE!</v>
      </c>
      <c r="AA236" s="69" t="e">
        <f>RANK('CMGC Cost Estimate'!$G236,'CMGC Cost Estimate'!$G$3:$G$499)</f>
        <v>#VALUE!</v>
      </c>
      <c r="AB236" s="70" t="e">
        <f>LARGE('CMGC Cost Estimate'!$G$3:$G$499,COUNT(G$3:'CMGC Cost Estimate'!$G236))+IF(ISNUMBER(AB235),AB235,0)</f>
        <v>#VALUE!</v>
      </c>
      <c r="AC236" s="71" t="e">
        <f>IF(AB236/G$500&lt;0.8,COUNT(V$3:V236)+1,1)</f>
        <v>#VALUE!</v>
      </c>
      <c r="AD236" s="95" t="e">
        <f>IF('CMGC Cost Estimate'!$AA236&lt;=MAX('CMGC Cost Estimate'!$AC$3:$AC$499),"YES","NO")</f>
        <v>#VALUE!</v>
      </c>
      <c r="AE236" s="96" t="e">
        <f>IF(AND('Standard Cost Estimate'!$AD236="YES",ABS('Standard Cost Estimate'!$R236)&gt;0.2),"ANALYZE"," ")</f>
        <v>#VALUE!</v>
      </c>
      <c r="AF236" s="77"/>
    </row>
    <row r="237" spans="1:32" x14ac:dyDescent="0.35">
      <c r="A237" s="56" t="e">
        <f>Table1[[#This Row],[Item Line Number]]</f>
        <v>#VALUE!</v>
      </c>
      <c r="B237" s="56" t="e">
        <f>Table1[[#This Row],[Item Number]]</f>
        <v>#VALUE!</v>
      </c>
      <c r="C237" s="57" t="e">
        <f>Table1[[#This Row],[Item Description]]</f>
        <v>#VALUE!</v>
      </c>
      <c r="D237" s="56" t="e">
        <f>Table1[[#This Row],[Quantity]]</f>
        <v>#VALUE!</v>
      </c>
      <c r="E237" s="56" t="e">
        <f>Table1[[#This Row],[Units]]</f>
        <v>#VALUE!</v>
      </c>
      <c r="F237" s="58" t="e">
        <f>Table1[[#This Row],[Engineer''s Estimate (EE)]]</f>
        <v>#VALUE!</v>
      </c>
      <c r="G237" s="59" t="e">
        <f>'CMGC Cost Estimate'!$D237*'CMGC Cost Estimate'!$F237</f>
        <v>#VALUE!</v>
      </c>
      <c r="H237" s="60" t="e">
        <f>'CMGC Cost Estimate'!$G237/G$500</f>
        <v>#VALUE!</v>
      </c>
      <c r="I237" s="58" t="e">
        <f>Table1[[#This Row],[Low Bidder 
or CM/GC]]</f>
        <v>#VALUE!</v>
      </c>
      <c r="J237" s="59" t="e">
        <f>'CMGC Cost Estimate'!$I237*'CMGC Cost Estimate'!$D237</f>
        <v>#VALUE!</v>
      </c>
      <c r="K237" s="61" t="e">
        <f>'CMGC Cost Estimate'!$J237/J$500</f>
        <v>#VALUE!</v>
      </c>
      <c r="L237" s="58" t="e">
        <f>TRIMMEAN(Table1[[#This Row],[Low Bidder 
or CM/GC]:[Bidder 23]],2/COUNT(Table1[[#This Row],[Low Bidder 
or CM/GC]:[Bidder 23]]))</f>
        <v>#VALUE!</v>
      </c>
      <c r="M237" s="59" t="e">
        <f>IF('CMGC Cost Estimate'!$D237=0,0,'CMGC Cost Estimate'!$D237*'CMGC Cost Estimate'!$L237)</f>
        <v>#VALUE!</v>
      </c>
      <c r="N237" s="60" t="e">
        <f>'CMGC Cost Estimate'!$M237/M$500</f>
        <v>#VALUE!</v>
      </c>
      <c r="O237" s="80" t="e">
        <f>MIN(Table1[[#This Row],[Low Bidder 
or CM/GC]:[Bidder 23]])*D237</f>
        <v>#VALUE!</v>
      </c>
      <c r="P237" s="66" t="e">
        <f>Table24[[#This Row],[CM/GC
Amount]]</f>
        <v>#VALUE!</v>
      </c>
      <c r="Q237" s="81" t="e">
        <f>MAX(Table1[[#This Row],[Low Bidder 
or CM/GC]:[Bidder 23]])*D237</f>
        <v>#VALUE!</v>
      </c>
      <c r="R237" s="38" t="e">
        <f>('CMGC Cost Estimate'!$J237-'CMGC Cost Estimate'!$G237)/'CMGC Cost Estimate'!$G237</f>
        <v>#VALUE!</v>
      </c>
      <c r="S237" s="39" t="e">
        <f>('CMGC Cost Estimate'!$J237-'CMGC Cost Estimate'!$M237)/'CMGC Cost Estimate'!$M237</f>
        <v>#VALUE!</v>
      </c>
      <c r="T237" s="37" t="e">
        <f>'CMGC Cost Estimate'!$J237-'CMGC Cost Estimate'!$G237</f>
        <v>#VALUE!</v>
      </c>
      <c r="U237" s="29" t="e">
        <f>RANK('CMGC Cost Estimate'!$J237,'CMGC Cost Estimate'!$J$3:$J$499)</f>
        <v>#VALUE!</v>
      </c>
      <c r="V237" s="40" t="e">
        <f>LARGE('CMGC Cost Estimate'!$J$3:$J$499,COUNT(J$3:'CMGC Cost Estimate'!$J237))+IF(ISNUMBER(V236),V236,0)</f>
        <v>#VALUE!</v>
      </c>
      <c r="W237" s="29" t="e">
        <f>IF(V237/J$500&lt;0.8,COUNT(V$3:V237)+1,1)</f>
        <v>#VALUE!</v>
      </c>
      <c r="X237" s="41" t="e">
        <f>IF('CMGC Cost Estimate'!$U237&lt;=MAX('CMGC Cost Estimate'!$W$3:$W$499),"YES","NO")</f>
        <v>#VALUE!</v>
      </c>
      <c r="Y237" s="42" t="e">
        <f>IF(AND('CMGC Cost Estimate'!$X237="YES",OR('CMGC Cost Estimate'!$R237&gt;0.2,'CMGC Cost Estimate'!$R237&lt;-0.2)),"ANALYZE"," ")</f>
        <v>#VALUE!</v>
      </c>
      <c r="Z237" s="73" t="e">
        <f>IF(AND('CMGC Cost Estimate'!$X237="YES",OR('CMGC Cost Estimate'!$S237&gt;0.2,'CMGC Cost Estimate'!$S237&lt;-0.2)),"ANALYZE"," ")</f>
        <v>#VALUE!</v>
      </c>
      <c r="AA237" s="69" t="e">
        <f>RANK('CMGC Cost Estimate'!$G237,'CMGC Cost Estimate'!$G$3:$G$499)</f>
        <v>#VALUE!</v>
      </c>
      <c r="AB237" s="70" t="e">
        <f>LARGE('CMGC Cost Estimate'!$G$3:$G$499,COUNT(G$3:'CMGC Cost Estimate'!$G237))+IF(ISNUMBER(AB236),AB236,0)</f>
        <v>#VALUE!</v>
      </c>
      <c r="AC237" s="71" t="e">
        <f>IF(AB237/G$500&lt;0.8,COUNT(V$3:V237)+1,1)</f>
        <v>#VALUE!</v>
      </c>
      <c r="AD237" s="95" t="e">
        <f>IF('CMGC Cost Estimate'!$AA237&lt;=MAX('CMGC Cost Estimate'!$AC$3:$AC$499),"YES","NO")</f>
        <v>#VALUE!</v>
      </c>
      <c r="AE237" s="96" t="e">
        <f>IF(AND('Standard Cost Estimate'!$AD237="YES",ABS('Standard Cost Estimate'!$R237)&gt;0.2),"ANALYZE"," ")</f>
        <v>#VALUE!</v>
      </c>
      <c r="AF237" s="77"/>
    </row>
    <row r="238" spans="1:32" x14ac:dyDescent="0.35">
      <c r="A238" s="56" t="e">
        <f>Table1[[#This Row],[Item Line Number]]</f>
        <v>#VALUE!</v>
      </c>
      <c r="B238" s="56" t="e">
        <f>Table1[[#This Row],[Item Number]]</f>
        <v>#VALUE!</v>
      </c>
      <c r="C238" s="57" t="e">
        <f>Table1[[#This Row],[Item Description]]</f>
        <v>#VALUE!</v>
      </c>
      <c r="D238" s="56" t="e">
        <f>Table1[[#This Row],[Quantity]]</f>
        <v>#VALUE!</v>
      </c>
      <c r="E238" s="56" t="e">
        <f>Table1[[#This Row],[Units]]</f>
        <v>#VALUE!</v>
      </c>
      <c r="F238" s="58" t="e">
        <f>Table1[[#This Row],[Engineer''s Estimate (EE)]]</f>
        <v>#VALUE!</v>
      </c>
      <c r="G238" s="59" t="e">
        <f>'CMGC Cost Estimate'!$D238*'CMGC Cost Estimate'!$F238</f>
        <v>#VALUE!</v>
      </c>
      <c r="H238" s="60" t="e">
        <f>'CMGC Cost Estimate'!$G238/G$500</f>
        <v>#VALUE!</v>
      </c>
      <c r="I238" s="58" t="e">
        <f>Table1[[#This Row],[Low Bidder 
or CM/GC]]</f>
        <v>#VALUE!</v>
      </c>
      <c r="J238" s="59" t="e">
        <f>'CMGC Cost Estimate'!$I238*'CMGC Cost Estimate'!$D238</f>
        <v>#VALUE!</v>
      </c>
      <c r="K238" s="61" t="e">
        <f>'CMGC Cost Estimate'!$J238/J$500</f>
        <v>#VALUE!</v>
      </c>
      <c r="L238" s="58" t="e">
        <f>TRIMMEAN(Table1[[#This Row],[Low Bidder 
or CM/GC]:[Bidder 23]],2/COUNT(Table1[[#This Row],[Low Bidder 
or CM/GC]:[Bidder 23]]))</f>
        <v>#VALUE!</v>
      </c>
      <c r="M238" s="59" t="e">
        <f>IF('CMGC Cost Estimate'!$D238=0,0,'CMGC Cost Estimate'!$D238*'CMGC Cost Estimate'!$L238)</f>
        <v>#VALUE!</v>
      </c>
      <c r="N238" s="60" t="e">
        <f>'CMGC Cost Estimate'!$M238/M$500</f>
        <v>#VALUE!</v>
      </c>
      <c r="O238" s="80" t="e">
        <f>MIN(Table1[[#This Row],[Low Bidder 
or CM/GC]:[Bidder 23]])*D238</f>
        <v>#VALUE!</v>
      </c>
      <c r="P238" s="66" t="e">
        <f>Table24[[#This Row],[CM/GC
Amount]]</f>
        <v>#VALUE!</v>
      </c>
      <c r="Q238" s="81" t="e">
        <f>MAX(Table1[[#This Row],[Low Bidder 
or CM/GC]:[Bidder 23]])*D238</f>
        <v>#VALUE!</v>
      </c>
      <c r="R238" s="38" t="e">
        <f>('CMGC Cost Estimate'!$J238-'CMGC Cost Estimate'!$G238)/'CMGC Cost Estimate'!$G238</f>
        <v>#VALUE!</v>
      </c>
      <c r="S238" s="39" t="e">
        <f>('CMGC Cost Estimate'!$J238-'CMGC Cost Estimate'!$M238)/'CMGC Cost Estimate'!$M238</f>
        <v>#VALUE!</v>
      </c>
      <c r="T238" s="37" t="e">
        <f>'CMGC Cost Estimate'!$J238-'CMGC Cost Estimate'!$G238</f>
        <v>#VALUE!</v>
      </c>
      <c r="U238" s="29" t="e">
        <f>RANK('CMGC Cost Estimate'!$J238,'CMGC Cost Estimate'!$J$3:$J$499)</f>
        <v>#VALUE!</v>
      </c>
      <c r="V238" s="40" t="e">
        <f>LARGE('CMGC Cost Estimate'!$J$3:$J$499,COUNT(J$3:'CMGC Cost Estimate'!$J238))+IF(ISNUMBER(V237),V237,0)</f>
        <v>#VALUE!</v>
      </c>
      <c r="W238" s="29" t="e">
        <f>IF(V238/J$500&lt;0.8,COUNT(V$3:V238)+1,1)</f>
        <v>#VALUE!</v>
      </c>
      <c r="X238" s="41" t="e">
        <f>IF('CMGC Cost Estimate'!$U238&lt;=MAX('CMGC Cost Estimate'!$W$3:$W$499),"YES","NO")</f>
        <v>#VALUE!</v>
      </c>
      <c r="Y238" s="42" t="e">
        <f>IF(AND('CMGC Cost Estimate'!$X238="YES",OR('CMGC Cost Estimate'!$R238&gt;0.2,'CMGC Cost Estimate'!$R238&lt;-0.2)),"ANALYZE"," ")</f>
        <v>#VALUE!</v>
      </c>
      <c r="Z238" s="73" t="e">
        <f>IF(AND('CMGC Cost Estimate'!$X238="YES",OR('CMGC Cost Estimate'!$S238&gt;0.2,'CMGC Cost Estimate'!$S238&lt;-0.2)),"ANALYZE"," ")</f>
        <v>#VALUE!</v>
      </c>
      <c r="AA238" s="69" t="e">
        <f>RANK('CMGC Cost Estimate'!$G238,'CMGC Cost Estimate'!$G$3:$G$499)</f>
        <v>#VALUE!</v>
      </c>
      <c r="AB238" s="70" t="e">
        <f>LARGE('CMGC Cost Estimate'!$G$3:$G$499,COUNT(G$3:'CMGC Cost Estimate'!$G238))+IF(ISNUMBER(AB237),AB237,0)</f>
        <v>#VALUE!</v>
      </c>
      <c r="AC238" s="71" t="e">
        <f>IF(AB238/G$500&lt;0.8,COUNT(V$3:V238)+1,1)</f>
        <v>#VALUE!</v>
      </c>
      <c r="AD238" s="95" t="e">
        <f>IF('CMGC Cost Estimate'!$AA238&lt;=MAX('CMGC Cost Estimate'!$AC$3:$AC$499),"YES","NO")</f>
        <v>#VALUE!</v>
      </c>
      <c r="AE238" s="96" t="e">
        <f>IF(AND('Standard Cost Estimate'!$AD238="YES",ABS('Standard Cost Estimate'!$R238)&gt;0.2),"ANALYZE"," ")</f>
        <v>#VALUE!</v>
      </c>
      <c r="AF238" s="77"/>
    </row>
    <row r="239" spans="1:32" x14ac:dyDescent="0.35">
      <c r="A239" s="56" t="e">
        <f>Table1[[#This Row],[Item Line Number]]</f>
        <v>#VALUE!</v>
      </c>
      <c r="B239" s="56" t="e">
        <f>Table1[[#This Row],[Item Number]]</f>
        <v>#VALUE!</v>
      </c>
      <c r="C239" s="57" t="e">
        <f>Table1[[#This Row],[Item Description]]</f>
        <v>#VALUE!</v>
      </c>
      <c r="D239" s="56" t="e">
        <f>Table1[[#This Row],[Quantity]]</f>
        <v>#VALUE!</v>
      </c>
      <c r="E239" s="56" t="e">
        <f>Table1[[#This Row],[Units]]</f>
        <v>#VALUE!</v>
      </c>
      <c r="F239" s="58" t="e">
        <f>Table1[[#This Row],[Engineer''s Estimate (EE)]]</f>
        <v>#VALUE!</v>
      </c>
      <c r="G239" s="59" t="e">
        <f>'CMGC Cost Estimate'!$D239*'CMGC Cost Estimate'!$F239</f>
        <v>#VALUE!</v>
      </c>
      <c r="H239" s="60" t="e">
        <f>'CMGC Cost Estimate'!$G239/G$500</f>
        <v>#VALUE!</v>
      </c>
      <c r="I239" s="58" t="e">
        <f>Table1[[#This Row],[Low Bidder 
or CM/GC]]</f>
        <v>#VALUE!</v>
      </c>
      <c r="J239" s="59" t="e">
        <f>'CMGC Cost Estimate'!$I239*'CMGC Cost Estimate'!$D239</f>
        <v>#VALUE!</v>
      </c>
      <c r="K239" s="61" t="e">
        <f>'CMGC Cost Estimate'!$J239/J$500</f>
        <v>#VALUE!</v>
      </c>
      <c r="L239" s="58" t="e">
        <f>TRIMMEAN(Table1[[#This Row],[Low Bidder 
or CM/GC]:[Bidder 23]],2/COUNT(Table1[[#This Row],[Low Bidder 
or CM/GC]:[Bidder 23]]))</f>
        <v>#VALUE!</v>
      </c>
      <c r="M239" s="59" t="e">
        <f>IF('CMGC Cost Estimate'!$D239=0,0,'CMGC Cost Estimate'!$D239*'CMGC Cost Estimate'!$L239)</f>
        <v>#VALUE!</v>
      </c>
      <c r="N239" s="60" t="e">
        <f>'CMGC Cost Estimate'!$M239/M$500</f>
        <v>#VALUE!</v>
      </c>
      <c r="O239" s="80" t="e">
        <f>MIN(Table1[[#This Row],[Low Bidder 
or CM/GC]:[Bidder 23]])*D239</f>
        <v>#VALUE!</v>
      </c>
      <c r="P239" s="66" t="e">
        <f>Table24[[#This Row],[CM/GC
Amount]]</f>
        <v>#VALUE!</v>
      </c>
      <c r="Q239" s="81" t="e">
        <f>MAX(Table1[[#This Row],[Low Bidder 
or CM/GC]:[Bidder 23]])*D239</f>
        <v>#VALUE!</v>
      </c>
      <c r="R239" s="38" t="e">
        <f>('CMGC Cost Estimate'!$J239-'CMGC Cost Estimate'!$G239)/'CMGC Cost Estimate'!$G239</f>
        <v>#VALUE!</v>
      </c>
      <c r="S239" s="39" t="e">
        <f>('CMGC Cost Estimate'!$J239-'CMGC Cost Estimate'!$M239)/'CMGC Cost Estimate'!$M239</f>
        <v>#VALUE!</v>
      </c>
      <c r="T239" s="37" t="e">
        <f>'CMGC Cost Estimate'!$J239-'CMGC Cost Estimate'!$G239</f>
        <v>#VALUE!</v>
      </c>
      <c r="U239" s="29" t="e">
        <f>RANK('CMGC Cost Estimate'!$J239,'CMGC Cost Estimate'!$J$3:$J$499)</f>
        <v>#VALUE!</v>
      </c>
      <c r="V239" s="40" t="e">
        <f>LARGE('CMGC Cost Estimate'!$J$3:$J$499,COUNT(J$3:'CMGC Cost Estimate'!$J239))+IF(ISNUMBER(V238),V238,0)</f>
        <v>#VALUE!</v>
      </c>
      <c r="W239" s="29" t="e">
        <f>IF(V239/J$500&lt;0.8,COUNT(V$3:V239)+1,1)</f>
        <v>#VALUE!</v>
      </c>
      <c r="X239" s="41" t="e">
        <f>IF('CMGC Cost Estimate'!$U239&lt;=MAX('CMGC Cost Estimate'!$W$3:$W$499),"YES","NO")</f>
        <v>#VALUE!</v>
      </c>
      <c r="Y239" s="42" t="e">
        <f>IF(AND('CMGC Cost Estimate'!$X239="YES",OR('CMGC Cost Estimate'!$R239&gt;0.2,'CMGC Cost Estimate'!$R239&lt;-0.2)),"ANALYZE"," ")</f>
        <v>#VALUE!</v>
      </c>
      <c r="Z239" s="73" t="e">
        <f>IF(AND('CMGC Cost Estimate'!$X239="YES",OR('CMGC Cost Estimate'!$S239&gt;0.2,'CMGC Cost Estimate'!$S239&lt;-0.2)),"ANALYZE"," ")</f>
        <v>#VALUE!</v>
      </c>
      <c r="AA239" s="69" t="e">
        <f>RANK('CMGC Cost Estimate'!$G239,'CMGC Cost Estimate'!$G$3:$G$499)</f>
        <v>#VALUE!</v>
      </c>
      <c r="AB239" s="70" t="e">
        <f>LARGE('CMGC Cost Estimate'!$G$3:$G$499,COUNT(G$3:'CMGC Cost Estimate'!$G239))+IF(ISNUMBER(AB238),AB238,0)</f>
        <v>#VALUE!</v>
      </c>
      <c r="AC239" s="71" t="e">
        <f>IF(AB239/G$500&lt;0.8,COUNT(V$3:V239)+1,1)</f>
        <v>#VALUE!</v>
      </c>
      <c r="AD239" s="95" t="e">
        <f>IF('CMGC Cost Estimate'!$AA239&lt;=MAX('CMGC Cost Estimate'!$AC$3:$AC$499),"YES","NO")</f>
        <v>#VALUE!</v>
      </c>
      <c r="AE239" s="96" t="e">
        <f>IF(AND('Standard Cost Estimate'!$AD239="YES",ABS('Standard Cost Estimate'!$R239)&gt;0.2),"ANALYZE"," ")</f>
        <v>#VALUE!</v>
      </c>
      <c r="AF239" s="77"/>
    </row>
    <row r="240" spans="1:32" x14ac:dyDescent="0.35">
      <c r="A240" s="56" t="e">
        <f>Table1[[#This Row],[Item Line Number]]</f>
        <v>#VALUE!</v>
      </c>
      <c r="B240" s="56" t="e">
        <f>Table1[[#This Row],[Item Number]]</f>
        <v>#VALUE!</v>
      </c>
      <c r="C240" s="57" t="e">
        <f>Table1[[#This Row],[Item Description]]</f>
        <v>#VALUE!</v>
      </c>
      <c r="D240" s="56" t="e">
        <f>Table1[[#This Row],[Quantity]]</f>
        <v>#VALUE!</v>
      </c>
      <c r="E240" s="56" t="e">
        <f>Table1[[#This Row],[Units]]</f>
        <v>#VALUE!</v>
      </c>
      <c r="F240" s="58" t="e">
        <f>Table1[[#This Row],[Engineer''s Estimate (EE)]]</f>
        <v>#VALUE!</v>
      </c>
      <c r="G240" s="59" t="e">
        <f>'CMGC Cost Estimate'!$D240*'CMGC Cost Estimate'!$F240</f>
        <v>#VALUE!</v>
      </c>
      <c r="H240" s="60" t="e">
        <f>'CMGC Cost Estimate'!$G240/G$500</f>
        <v>#VALUE!</v>
      </c>
      <c r="I240" s="58" t="e">
        <f>Table1[[#This Row],[Low Bidder 
or CM/GC]]</f>
        <v>#VALUE!</v>
      </c>
      <c r="J240" s="59" t="e">
        <f>'CMGC Cost Estimate'!$I240*'CMGC Cost Estimate'!$D240</f>
        <v>#VALUE!</v>
      </c>
      <c r="K240" s="61" t="e">
        <f>'CMGC Cost Estimate'!$J240/J$500</f>
        <v>#VALUE!</v>
      </c>
      <c r="L240" s="58" t="e">
        <f>TRIMMEAN(Table1[[#This Row],[Low Bidder 
or CM/GC]:[Bidder 23]],2/COUNT(Table1[[#This Row],[Low Bidder 
or CM/GC]:[Bidder 23]]))</f>
        <v>#VALUE!</v>
      </c>
      <c r="M240" s="59" t="e">
        <f>IF('CMGC Cost Estimate'!$D240=0,0,'CMGC Cost Estimate'!$D240*'CMGC Cost Estimate'!$L240)</f>
        <v>#VALUE!</v>
      </c>
      <c r="N240" s="60" t="e">
        <f>'CMGC Cost Estimate'!$M240/M$500</f>
        <v>#VALUE!</v>
      </c>
      <c r="O240" s="80" t="e">
        <f>MIN(Table1[[#This Row],[Low Bidder 
or CM/GC]:[Bidder 23]])*D240</f>
        <v>#VALUE!</v>
      </c>
      <c r="P240" s="66" t="e">
        <f>Table24[[#This Row],[CM/GC
Amount]]</f>
        <v>#VALUE!</v>
      </c>
      <c r="Q240" s="81" t="e">
        <f>MAX(Table1[[#This Row],[Low Bidder 
or CM/GC]:[Bidder 23]])*D240</f>
        <v>#VALUE!</v>
      </c>
      <c r="R240" s="38" t="e">
        <f>('CMGC Cost Estimate'!$J240-'CMGC Cost Estimate'!$G240)/'CMGC Cost Estimate'!$G240</f>
        <v>#VALUE!</v>
      </c>
      <c r="S240" s="39" t="e">
        <f>('CMGC Cost Estimate'!$J240-'CMGC Cost Estimate'!$M240)/'CMGC Cost Estimate'!$M240</f>
        <v>#VALUE!</v>
      </c>
      <c r="T240" s="37" t="e">
        <f>'CMGC Cost Estimate'!$J240-'CMGC Cost Estimate'!$G240</f>
        <v>#VALUE!</v>
      </c>
      <c r="U240" s="29" t="e">
        <f>RANK('CMGC Cost Estimate'!$J240,'CMGC Cost Estimate'!$J$3:$J$499)</f>
        <v>#VALUE!</v>
      </c>
      <c r="V240" s="40" t="e">
        <f>LARGE('CMGC Cost Estimate'!$J$3:$J$499,COUNT(J$3:'CMGC Cost Estimate'!$J240))+IF(ISNUMBER(V239),V239,0)</f>
        <v>#VALUE!</v>
      </c>
      <c r="W240" s="29" t="e">
        <f>IF(V240/J$500&lt;0.8,COUNT(V$3:V240)+1,1)</f>
        <v>#VALUE!</v>
      </c>
      <c r="X240" s="41" t="e">
        <f>IF('CMGC Cost Estimate'!$U240&lt;=MAX('CMGC Cost Estimate'!$W$3:$W$499),"YES","NO")</f>
        <v>#VALUE!</v>
      </c>
      <c r="Y240" s="42" t="e">
        <f>IF(AND('CMGC Cost Estimate'!$X240="YES",OR('CMGC Cost Estimate'!$R240&gt;0.2,'CMGC Cost Estimate'!$R240&lt;-0.2)),"ANALYZE"," ")</f>
        <v>#VALUE!</v>
      </c>
      <c r="Z240" s="73" t="e">
        <f>IF(AND('CMGC Cost Estimate'!$X240="YES",OR('CMGC Cost Estimate'!$S240&gt;0.2,'CMGC Cost Estimate'!$S240&lt;-0.2)),"ANALYZE"," ")</f>
        <v>#VALUE!</v>
      </c>
      <c r="AA240" s="69" t="e">
        <f>RANK('CMGC Cost Estimate'!$G240,'CMGC Cost Estimate'!$G$3:$G$499)</f>
        <v>#VALUE!</v>
      </c>
      <c r="AB240" s="70" t="e">
        <f>LARGE('CMGC Cost Estimate'!$G$3:$G$499,COUNT(G$3:'CMGC Cost Estimate'!$G240))+IF(ISNUMBER(AB239),AB239,0)</f>
        <v>#VALUE!</v>
      </c>
      <c r="AC240" s="71" t="e">
        <f>IF(AB240/G$500&lt;0.8,COUNT(V$3:V240)+1,1)</f>
        <v>#VALUE!</v>
      </c>
      <c r="AD240" s="95" t="e">
        <f>IF('CMGC Cost Estimate'!$AA240&lt;=MAX('CMGC Cost Estimate'!$AC$3:$AC$499),"YES","NO")</f>
        <v>#VALUE!</v>
      </c>
      <c r="AE240" s="96" t="e">
        <f>IF(AND('Standard Cost Estimate'!$AD240="YES",ABS('Standard Cost Estimate'!$R240)&gt;0.2),"ANALYZE"," ")</f>
        <v>#VALUE!</v>
      </c>
      <c r="AF240" s="77"/>
    </row>
    <row r="241" spans="1:32" x14ac:dyDescent="0.35">
      <c r="A241" s="56" t="e">
        <f>Table1[[#This Row],[Item Line Number]]</f>
        <v>#VALUE!</v>
      </c>
      <c r="B241" s="56" t="e">
        <f>Table1[[#This Row],[Item Number]]</f>
        <v>#VALUE!</v>
      </c>
      <c r="C241" s="57" t="e">
        <f>Table1[[#This Row],[Item Description]]</f>
        <v>#VALUE!</v>
      </c>
      <c r="D241" s="56" t="e">
        <f>Table1[[#This Row],[Quantity]]</f>
        <v>#VALUE!</v>
      </c>
      <c r="E241" s="56" t="e">
        <f>Table1[[#This Row],[Units]]</f>
        <v>#VALUE!</v>
      </c>
      <c r="F241" s="58" t="e">
        <f>Table1[[#This Row],[Engineer''s Estimate (EE)]]</f>
        <v>#VALUE!</v>
      </c>
      <c r="G241" s="59" t="e">
        <f>'CMGC Cost Estimate'!$D241*'CMGC Cost Estimate'!$F241</f>
        <v>#VALUE!</v>
      </c>
      <c r="H241" s="60" t="e">
        <f>'CMGC Cost Estimate'!$G241/G$500</f>
        <v>#VALUE!</v>
      </c>
      <c r="I241" s="58" t="e">
        <f>Table1[[#This Row],[Low Bidder 
or CM/GC]]</f>
        <v>#VALUE!</v>
      </c>
      <c r="J241" s="59" t="e">
        <f>'CMGC Cost Estimate'!$I241*'CMGC Cost Estimate'!$D241</f>
        <v>#VALUE!</v>
      </c>
      <c r="K241" s="61" t="e">
        <f>'CMGC Cost Estimate'!$J241/J$500</f>
        <v>#VALUE!</v>
      </c>
      <c r="L241" s="58" t="e">
        <f>TRIMMEAN(Table1[[#This Row],[Low Bidder 
or CM/GC]:[Bidder 23]],2/COUNT(Table1[[#This Row],[Low Bidder 
or CM/GC]:[Bidder 23]]))</f>
        <v>#VALUE!</v>
      </c>
      <c r="M241" s="59" t="e">
        <f>IF('CMGC Cost Estimate'!$D241=0,0,'CMGC Cost Estimate'!$D241*'CMGC Cost Estimate'!$L241)</f>
        <v>#VALUE!</v>
      </c>
      <c r="N241" s="60" t="e">
        <f>'CMGC Cost Estimate'!$M241/M$500</f>
        <v>#VALUE!</v>
      </c>
      <c r="O241" s="80" t="e">
        <f>MIN(Table1[[#This Row],[Low Bidder 
or CM/GC]:[Bidder 23]])*D241</f>
        <v>#VALUE!</v>
      </c>
      <c r="P241" s="66" t="e">
        <f>Table24[[#This Row],[CM/GC
Amount]]</f>
        <v>#VALUE!</v>
      </c>
      <c r="Q241" s="81" t="e">
        <f>MAX(Table1[[#This Row],[Low Bidder 
or CM/GC]:[Bidder 23]])*D241</f>
        <v>#VALUE!</v>
      </c>
      <c r="R241" s="38" t="e">
        <f>('CMGC Cost Estimate'!$J241-'CMGC Cost Estimate'!$G241)/'CMGC Cost Estimate'!$G241</f>
        <v>#VALUE!</v>
      </c>
      <c r="S241" s="39" t="e">
        <f>('CMGC Cost Estimate'!$J241-'CMGC Cost Estimate'!$M241)/'CMGC Cost Estimate'!$M241</f>
        <v>#VALUE!</v>
      </c>
      <c r="T241" s="37" t="e">
        <f>'CMGC Cost Estimate'!$J241-'CMGC Cost Estimate'!$G241</f>
        <v>#VALUE!</v>
      </c>
      <c r="U241" s="29" t="e">
        <f>RANK('CMGC Cost Estimate'!$J241,'CMGC Cost Estimate'!$J$3:$J$499)</f>
        <v>#VALUE!</v>
      </c>
      <c r="V241" s="40" t="e">
        <f>LARGE('CMGC Cost Estimate'!$J$3:$J$499,COUNT(J$3:'CMGC Cost Estimate'!$J241))+IF(ISNUMBER(V240),V240,0)</f>
        <v>#VALUE!</v>
      </c>
      <c r="W241" s="29" t="e">
        <f>IF(V241/J$500&lt;0.8,COUNT(V$3:V241)+1,1)</f>
        <v>#VALUE!</v>
      </c>
      <c r="X241" s="41" t="e">
        <f>IF('CMGC Cost Estimate'!$U241&lt;=MAX('CMGC Cost Estimate'!$W$3:$W$499),"YES","NO")</f>
        <v>#VALUE!</v>
      </c>
      <c r="Y241" s="42" t="e">
        <f>IF(AND('CMGC Cost Estimate'!$X241="YES",OR('CMGC Cost Estimate'!$R241&gt;0.2,'CMGC Cost Estimate'!$R241&lt;-0.2)),"ANALYZE"," ")</f>
        <v>#VALUE!</v>
      </c>
      <c r="Z241" s="73" t="e">
        <f>IF(AND('CMGC Cost Estimate'!$X241="YES",OR('CMGC Cost Estimate'!$S241&gt;0.2,'CMGC Cost Estimate'!$S241&lt;-0.2)),"ANALYZE"," ")</f>
        <v>#VALUE!</v>
      </c>
      <c r="AA241" s="69" t="e">
        <f>RANK('CMGC Cost Estimate'!$G241,'CMGC Cost Estimate'!$G$3:$G$499)</f>
        <v>#VALUE!</v>
      </c>
      <c r="AB241" s="70" t="e">
        <f>LARGE('CMGC Cost Estimate'!$G$3:$G$499,COUNT(G$3:'CMGC Cost Estimate'!$G241))+IF(ISNUMBER(AB240),AB240,0)</f>
        <v>#VALUE!</v>
      </c>
      <c r="AC241" s="71" t="e">
        <f>IF(AB241/G$500&lt;0.8,COUNT(V$3:V241)+1,1)</f>
        <v>#VALUE!</v>
      </c>
      <c r="AD241" s="95" t="e">
        <f>IF('CMGC Cost Estimate'!$AA241&lt;=MAX('CMGC Cost Estimate'!$AC$3:$AC$499),"YES","NO")</f>
        <v>#VALUE!</v>
      </c>
      <c r="AE241" s="96" t="e">
        <f>IF(AND('Standard Cost Estimate'!$AD241="YES",ABS('Standard Cost Estimate'!$R241)&gt;0.2),"ANALYZE"," ")</f>
        <v>#VALUE!</v>
      </c>
      <c r="AF241" s="77"/>
    </row>
    <row r="242" spans="1:32" x14ac:dyDescent="0.35">
      <c r="A242" s="56" t="e">
        <f>Table1[[#This Row],[Item Line Number]]</f>
        <v>#VALUE!</v>
      </c>
      <c r="B242" s="56" t="e">
        <f>Table1[[#This Row],[Item Number]]</f>
        <v>#VALUE!</v>
      </c>
      <c r="C242" s="57" t="e">
        <f>Table1[[#This Row],[Item Description]]</f>
        <v>#VALUE!</v>
      </c>
      <c r="D242" s="56" t="e">
        <f>Table1[[#This Row],[Quantity]]</f>
        <v>#VALUE!</v>
      </c>
      <c r="E242" s="56" t="e">
        <f>Table1[[#This Row],[Units]]</f>
        <v>#VALUE!</v>
      </c>
      <c r="F242" s="58" t="e">
        <f>Table1[[#This Row],[Engineer''s Estimate (EE)]]</f>
        <v>#VALUE!</v>
      </c>
      <c r="G242" s="59" t="e">
        <f>'CMGC Cost Estimate'!$D242*'CMGC Cost Estimate'!$F242</f>
        <v>#VALUE!</v>
      </c>
      <c r="H242" s="60" t="e">
        <f>'CMGC Cost Estimate'!$G242/G$500</f>
        <v>#VALUE!</v>
      </c>
      <c r="I242" s="58" t="e">
        <f>Table1[[#This Row],[Low Bidder 
or CM/GC]]</f>
        <v>#VALUE!</v>
      </c>
      <c r="J242" s="59" t="e">
        <f>'CMGC Cost Estimate'!$I242*'CMGC Cost Estimate'!$D242</f>
        <v>#VALUE!</v>
      </c>
      <c r="K242" s="61" t="e">
        <f>'CMGC Cost Estimate'!$J242/J$500</f>
        <v>#VALUE!</v>
      </c>
      <c r="L242" s="58" t="e">
        <f>TRIMMEAN(Table1[[#This Row],[Low Bidder 
or CM/GC]:[Bidder 23]],2/COUNT(Table1[[#This Row],[Low Bidder 
or CM/GC]:[Bidder 23]]))</f>
        <v>#VALUE!</v>
      </c>
      <c r="M242" s="59" t="e">
        <f>IF('CMGC Cost Estimate'!$D242=0,0,'CMGC Cost Estimate'!$D242*'CMGC Cost Estimate'!$L242)</f>
        <v>#VALUE!</v>
      </c>
      <c r="N242" s="60" t="e">
        <f>'CMGC Cost Estimate'!$M242/M$500</f>
        <v>#VALUE!</v>
      </c>
      <c r="O242" s="80" t="e">
        <f>MIN(Table1[[#This Row],[Low Bidder 
or CM/GC]:[Bidder 23]])*D242</f>
        <v>#VALUE!</v>
      </c>
      <c r="P242" s="66" t="e">
        <f>Table24[[#This Row],[CM/GC
Amount]]</f>
        <v>#VALUE!</v>
      </c>
      <c r="Q242" s="81" t="e">
        <f>MAX(Table1[[#This Row],[Low Bidder 
or CM/GC]:[Bidder 23]])*D242</f>
        <v>#VALUE!</v>
      </c>
      <c r="R242" s="38" t="e">
        <f>('CMGC Cost Estimate'!$J242-'CMGC Cost Estimate'!$G242)/'CMGC Cost Estimate'!$G242</f>
        <v>#VALUE!</v>
      </c>
      <c r="S242" s="39" t="e">
        <f>('CMGC Cost Estimate'!$J242-'CMGC Cost Estimate'!$M242)/'CMGC Cost Estimate'!$M242</f>
        <v>#VALUE!</v>
      </c>
      <c r="T242" s="37" t="e">
        <f>'CMGC Cost Estimate'!$J242-'CMGC Cost Estimate'!$G242</f>
        <v>#VALUE!</v>
      </c>
      <c r="U242" s="29" t="e">
        <f>RANK('CMGC Cost Estimate'!$J242,'CMGC Cost Estimate'!$J$3:$J$499)</f>
        <v>#VALUE!</v>
      </c>
      <c r="V242" s="40" t="e">
        <f>LARGE('CMGC Cost Estimate'!$J$3:$J$499,COUNT(J$3:'CMGC Cost Estimate'!$J242))+IF(ISNUMBER(V241),V241,0)</f>
        <v>#VALUE!</v>
      </c>
      <c r="W242" s="29" t="e">
        <f>IF(V242/J$500&lt;0.8,COUNT(V$3:V242)+1,1)</f>
        <v>#VALUE!</v>
      </c>
      <c r="X242" s="41" t="e">
        <f>IF('CMGC Cost Estimate'!$U242&lt;=MAX('CMGC Cost Estimate'!$W$3:$W$499),"YES","NO")</f>
        <v>#VALUE!</v>
      </c>
      <c r="Y242" s="42" t="e">
        <f>IF(AND('CMGC Cost Estimate'!$X242="YES",OR('CMGC Cost Estimate'!$R242&gt;0.2,'CMGC Cost Estimate'!$R242&lt;-0.2)),"ANALYZE"," ")</f>
        <v>#VALUE!</v>
      </c>
      <c r="Z242" s="73" t="e">
        <f>IF(AND('CMGC Cost Estimate'!$X242="YES",OR('CMGC Cost Estimate'!$S242&gt;0.2,'CMGC Cost Estimate'!$S242&lt;-0.2)),"ANALYZE"," ")</f>
        <v>#VALUE!</v>
      </c>
      <c r="AA242" s="69" t="e">
        <f>RANK('CMGC Cost Estimate'!$G242,'CMGC Cost Estimate'!$G$3:$G$499)</f>
        <v>#VALUE!</v>
      </c>
      <c r="AB242" s="70" t="e">
        <f>LARGE('CMGC Cost Estimate'!$G$3:$G$499,COUNT(G$3:'CMGC Cost Estimate'!$G242))+IF(ISNUMBER(AB241),AB241,0)</f>
        <v>#VALUE!</v>
      </c>
      <c r="AC242" s="71" t="e">
        <f>IF(AB242/G$500&lt;0.8,COUNT(V$3:V242)+1,1)</f>
        <v>#VALUE!</v>
      </c>
      <c r="AD242" s="95" t="e">
        <f>IF('CMGC Cost Estimate'!$AA242&lt;=MAX('CMGC Cost Estimate'!$AC$3:$AC$499),"YES","NO")</f>
        <v>#VALUE!</v>
      </c>
      <c r="AE242" s="96" t="e">
        <f>IF(AND('Standard Cost Estimate'!$AD242="YES",ABS('Standard Cost Estimate'!$R242)&gt;0.2),"ANALYZE"," ")</f>
        <v>#VALUE!</v>
      </c>
      <c r="AF242" s="77"/>
    </row>
    <row r="243" spans="1:32" x14ac:dyDescent="0.35">
      <c r="A243" s="56" t="e">
        <f>Table1[[#This Row],[Item Line Number]]</f>
        <v>#VALUE!</v>
      </c>
      <c r="B243" s="56" t="e">
        <f>Table1[[#This Row],[Item Number]]</f>
        <v>#VALUE!</v>
      </c>
      <c r="C243" s="57" t="e">
        <f>Table1[[#This Row],[Item Description]]</f>
        <v>#VALUE!</v>
      </c>
      <c r="D243" s="56" t="e">
        <f>Table1[[#This Row],[Quantity]]</f>
        <v>#VALUE!</v>
      </c>
      <c r="E243" s="56" t="e">
        <f>Table1[[#This Row],[Units]]</f>
        <v>#VALUE!</v>
      </c>
      <c r="F243" s="58" t="e">
        <f>Table1[[#This Row],[Engineer''s Estimate (EE)]]</f>
        <v>#VALUE!</v>
      </c>
      <c r="G243" s="59" t="e">
        <f>'CMGC Cost Estimate'!$D243*'CMGC Cost Estimate'!$F243</f>
        <v>#VALUE!</v>
      </c>
      <c r="H243" s="60" t="e">
        <f>'CMGC Cost Estimate'!$G243/G$500</f>
        <v>#VALUE!</v>
      </c>
      <c r="I243" s="58" t="e">
        <f>Table1[[#This Row],[Low Bidder 
or CM/GC]]</f>
        <v>#VALUE!</v>
      </c>
      <c r="J243" s="59" t="e">
        <f>'CMGC Cost Estimate'!$I243*'CMGC Cost Estimate'!$D243</f>
        <v>#VALUE!</v>
      </c>
      <c r="K243" s="61" t="e">
        <f>'CMGC Cost Estimate'!$J243/J$500</f>
        <v>#VALUE!</v>
      </c>
      <c r="L243" s="58" t="e">
        <f>TRIMMEAN(Table1[[#This Row],[Low Bidder 
or CM/GC]:[Bidder 23]],2/COUNT(Table1[[#This Row],[Low Bidder 
or CM/GC]:[Bidder 23]]))</f>
        <v>#VALUE!</v>
      </c>
      <c r="M243" s="59" t="e">
        <f>IF('CMGC Cost Estimate'!$D243=0,0,'CMGC Cost Estimate'!$D243*'CMGC Cost Estimate'!$L243)</f>
        <v>#VALUE!</v>
      </c>
      <c r="N243" s="60" t="e">
        <f>'CMGC Cost Estimate'!$M243/M$500</f>
        <v>#VALUE!</v>
      </c>
      <c r="O243" s="80" t="e">
        <f>MIN(Table1[[#This Row],[Low Bidder 
or CM/GC]:[Bidder 23]])*D243</f>
        <v>#VALUE!</v>
      </c>
      <c r="P243" s="66" t="e">
        <f>Table24[[#This Row],[CM/GC
Amount]]</f>
        <v>#VALUE!</v>
      </c>
      <c r="Q243" s="81" t="e">
        <f>MAX(Table1[[#This Row],[Low Bidder 
or CM/GC]:[Bidder 23]])*D243</f>
        <v>#VALUE!</v>
      </c>
      <c r="R243" s="38" t="e">
        <f>('CMGC Cost Estimate'!$J243-'CMGC Cost Estimate'!$G243)/'CMGC Cost Estimate'!$G243</f>
        <v>#VALUE!</v>
      </c>
      <c r="S243" s="39" t="e">
        <f>('CMGC Cost Estimate'!$J243-'CMGC Cost Estimate'!$M243)/'CMGC Cost Estimate'!$M243</f>
        <v>#VALUE!</v>
      </c>
      <c r="T243" s="37" t="e">
        <f>'CMGC Cost Estimate'!$J243-'CMGC Cost Estimate'!$G243</f>
        <v>#VALUE!</v>
      </c>
      <c r="U243" s="29" t="e">
        <f>RANK('CMGC Cost Estimate'!$J243,'CMGC Cost Estimate'!$J$3:$J$499)</f>
        <v>#VALUE!</v>
      </c>
      <c r="V243" s="40" t="e">
        <f>LARGE('CMGC Cost Estimate'!$J$3:$J$499,COUNT(J$3:'CMGC Cost Estimate'!$J243))+IF(ISNUMBER(V242),V242,0)</f>
        <v>#VALUE!</v>
      </c>
      <c r="W243" s="29" t="e">
        <f>IF(V243/J$500&lt;0.8,COUNT(V$3:V243)+1,1)</f>
        <v>#VALUE!</v>
      </c>
      <c r="X243" s="41" t="e">
        <f>IF('CMGC Cost Estimate'!$U243&lt;=MAX('CMGC Cost Estimate'!$W$3:$W$499),"YES","NO")</f>
        <v>#VALUE!</v>
      </c>
      <c r="Y243" s="42" t="e">
        <f>IF(AND('CMGC Cost Estimate'!$X243="YES",OR('CMGC Cost Estimate'!$R243&gt;0.2,'CMGC Cost Estimate'!$R243&lt;-0.2)),"ANALYZE"," ")</f>
        <v>#VALUE!</v>
      </c>
      <c r="Z243" s="73" t="e">
        <f>IF(AND('CMGC Cost Estimate'!$X243="YES",OR('CMGC Cost Estimate'!$S243&gt;0.2,'CMGC Cost Estimate'!$S243&lt;-0.2)),"ANALYZE"," ")</f>
        <v>#VALUE!</v>
      </c>
      <c r="AA243" s="69" t="e">
        <f>RANK('CMGC Cost Estimate'!$G243,'CMGC Cost Estimate'!$G$3:$G$499)</f>
        <v>#VALUE!</v>
      </c>
      <c r="AB243" s="70" t="e">
        <f>LARGE('CMGC Cost Estimate'!$G$3:$G$499,COUNT(G$3:'CMGC Cost Estimate'!$G243))+IF(ISNUMBER(AB242),AB242,0)</f>
        <v>#VALUE!</v>
      </c>
      <c r="AC243" s="71" t="e">
        <f>IF(AB243/G$500&lt;0.8,COUNT(V$3:V243)+1,1)</f>
        <v>#VALUE!</v>
      </c>
      <c r="AD243" s="95" t="e">
        <f>IF('CMGC Cost Estimate'!$AA243&lt;=MAX('CMGC Cost Estimate'!$AC$3:$AC$499),"YES","NO")</f>
        <v>#VALUE!</v>
      </c>
      <c r="AE243" s="96" t="e">
        <f>IF(AND('Standard Cost Estimate'!$AD243="YES",ABS('Standard Cost Estimate'!$R243)&gt;0.2),"ANALYZE"," ")</f>
        <v>#VALUE!</v>
      </c>
      <c r="AF243" s="77"/>
    </row>
    <row r="244" spans="1:32" x14ac:dyDescent="0.35">
      <c r="A244" s="56" t="e">
        <f>Table1[[#This Row],[Item Line Number]]</f>
        <v>#VALUE!</v>
      </c>
      <c r="B244" s="56" t="e">
        <f>Table1[[#This Row],[Item Number]]</f>
        <v>#VALUE!</v>
      </c>
      <c r="C244" s="57" t="e">
        <f>Table1[[#This Row],[Item Description]]</f>
        <v>#VALUE!</v>
      </c>
      <c r="D244" s="56" t="e">
        <f>Table1[[#This Row],[Quantity]]</f>
        <v>#VALUE!</v>
      </c>
      <c r="E244" s="56" t="e">
        <f>Table1[[#This Row],[Units]]</f>
        <v>#VALUE!</v>
      </c>
      <c r="F244" s="58" t="e">
        <f>Table1[[#This Row],[Engineer''s Estimate (EE)]]</f>
        <v>#VALUE!</v>
      </c>
      <c r="G244" s="59" t="e">
        <f>'CMGC Cost Estimate'!$D244*'CMGC Cost Estimate'!$F244</f>
        <v>#VALUE!</v>
      </c>
      <c r="H244" s="60" t="e">
        <f>'CMGC Cost Estimate'!$G244/G$500</f>
        <v>#VALUE!</v>
      </c>
      <c r="I244" s="58" t="e">
        <f>Table1[[#This Row],[Low Bidder 
or CM/GC]]</f>
        <v>#VALUE!</v>
      </c>
      <c r="J244" s="59" t="e">
        <f>'CMGC Cost Estimate'!$I244*'CMGC Cost Estimate'!$D244</f>
        <v>#VALUE!</v>
      </c>
      <c r="K244" s="61" t="e">
        <f>'CMGC Cost Estimate'!$J244/J$500</f>
        <v>#VALUE!</v>
      </c>
      <c r="L244" s="58" t="e">
        <f>TRIMMEAN(Table1[[#This Row],[Low Bidder 
or CM/GC]:[Bidder 23]],2/COUNT(Table1[[#This Row],[Low Bidder 
or CM/GC]:[Bidder 23]]))</f>
        <v>#VALUE!</v>
      </c>
      <c r="M244" s="59" t="e">
        <f>IF('CMGC Cost Estimate'!$D244=0,0,'CMGC Cost Estimate'!$D244*'CMGC Cost Estimate'!$L244)</f>
        <v>#VALUE!</v>
      </c>
      <c r="N244" s="60" t="e">
        <f>'CMGC Cost Estimate'!$M244/M$500</f>
        <v>#VALUE!</v>
      </c>
      <c r="O244" s="80" t="e">
        <f>MIN(Table1[[#This Row],[Low Bidder 
or CM/GC]:[Bidder 23]])*D244</f>
        <v>#VALUE!</v>
      </c>
      <c r="P244" s="66" t="e">
        <f>Table24[[#This Row],[CM/GC
Amount]]</f>
        <v>#VALUE!</v>
      </c>
      <c r="Q244" s="81" t="e">
        <f>MAX(Table1[[#This Row],[Low Bidder 
or CM/GC]:[Bidder 23]])*D244</f>
        <v>#VALUE!</v>
      </c>
      <c r="R244" s="38" t="e">
        <f>('CMGC Cost Estimate'!$J244-'CMGC Cost Estimate'!$G244)/'CMGC Cost Estimate'!$G244</f>
        <v>#VALUE!</v>
      </c>
      <c r="S244" s="39" t="e">
        <f>('CMGC Cost Estimate'!$J244-'CMGC Cost Estimate'!$M244)/'CMGC Cost Estimate'!$M244</f>
        <v>#VALUE!</v>
      </c>
      <c r="T244" s="37" t="e">
        <f>'CMGC Cost Estimate'!$J244-'CMGC Cost Estimate'!$G244</f>
        <v>#VALUE!</v>
      </c>
      <c r="U244" s="29" t="e">
        <f>RANK('CMGC Cost Estimate'!$J244,'CMGC Cost Estimate'!$J$3:$J$499)</f>
        <v>#VALUE!</v>
      </c>
      <c r="V244" s="40" t="e">
        <f>LARGE('CMGC Cost Estimate'!$J$3:$J$499,COUNT(J$3:'CMGC Cost Estimate'!$J244))+IF(ISNUMBER(V243),V243,0)</f>
        <v>#VALUE!</v>
      </c>
      <c r="W244" s="29" t="e">
        <f>IF(V244/J$500&lt;0.8,COUNT(V$3:V244)+1,1)</f>
        <v>#VALUE!</v>
      </c>
      <c r="X244" s="41" t="e">
        <f>IF('CMGC Cost Estimate'!$U244&lt;=MAX('CMGC Cost Estimate'!$W$3:$W$499),"YES","NO")</f>
        <v>#VALUE!</v>
      </c>
      <c r="Y244" s="42" t="e">
        <f>IF(AND('CMGC Cost Estimate'!$X244="YES",OR('CMGC Cost Estimate'!$R244&gt;0.2,'CMGC Cost Estimate'!$R244&lt;-0.2)),"ANALYZE"," ")</f>
        <v>#VALUE!</v>
      </c>
      <c r="Z244" s="73" t="e">
        <f>IF(AND('CMGC Cost Estimate'!$X244="YES",OR('CMGC Cost Estimate'!$S244&gt;0.2,'CMGC Cost Estimate'!$S244&lt;-0.2)),"ANALYZE"," ")</f>
        <v>#VALUE!</v>
      </c>
      <c r="AA244" s="69" t="e">
        <f>RANK('CMGC Cost Estimate'!$G244,'CMGC Cost Estimate'!$G$3:$G$499)</f>
        <v>#VALUE!</v>
      </c>
      <c r="AB244" s="70" t="e">
        <f>LARGE('CMGC Cost Estimate'!$G$3:$G$499,COUNT(G$3:'CMGC Cost Estimate'!$G244))+IF(ISNUMBER(AB243),AB243,0)</f>
        <v>#VALUE!</v>
      </c>
      <c r="AC244" s="71" t="e">
        <f>IF(AB244/G$500&lt;0.8,COUNT(V$3:V244)+1,1)</f>
        <v>#VALUE!</v>
      </c>
      <c r="AD244" s="95" t="e">
        <f>IF('CMGC Cost Estimate'!$AA244&lt;=MAX('CMGC Cost Estimate'!$AC$3:$AC$499),"YES","NO")</f>
        <v>#VALUE!</v>
      </c>
      <c r="AE244" s="96" t="e">
        <f>IF(AND('Standard Cost Estimate'!$AD244="YES",ABS('Standard Cost Estimate'!$R244)&gt;0.2),"ANALYZE"," ")</f>
        <v>#VALUE!</v>
      </c>
      <c r="AF244" s="77"/>
    </row>
    <row r="245" spans="1:32" x14ac:dyDescent="0.35">
      <c r="A245" s="56" t="e">
        <f>Table1[[#This Row],[Item Line Number]]</f>
        <v>#VALUE!</v>
      </c>
      <c r="B245" s="56" t="e">
        <f>Table1[[#This Row],[Item Number]]</f>
        <v>#VALUE!</v>
      </c>
      <c r="C245" s="57" t="e">
        <f>Table1[[#This Row],[Item Description]]</f>
        <v>#VALUE!</v>
      </c>
      <c r="D245" s="56" t="e">
        <f>Table1[[#This Row],[Quantity]]</f>
        <v>#VALUE!</v>
      </c>
      <c r="E245" s="56" t="e">
        <f>Table1[[#This Row],[Units]]</f>
        <v>#VALUE!</v>
      </c>
      <c r="F245" s="58" t="e">
        <f>Table1[[#This Row],[Engineer''s Estimate (EE)]]</f>
        <v>#VALUE!</v>
      </c>
      <c r="G245" s="59" t="e">
        <f>'CMGC Cost Estimate'!$D245*'CMGC Cost Estimate'!$F245</f>
        <v>#VALUE!</v>
      </c>
      <c r="H245" s="60" t="e">
        <f>'CMGC Cost Estimate'!$G245/G$500</f>
        <v>#VALUE!</v>
      </c>
      <c r="I245" s="58" t="e">
        <f>Table1[[#This Row],[Low Bidder 
or CM/GC]]</f>
        <v>#VALUE!</v>
      </c>
      <c r="J245" s="59" t="e">
        <f>'CMGC Cost Estimate'!$I245*'CMGC Cost Estimate'!$D245</f>
        <v>#VALUE!</v>
      </c>
      <c r="K245" s="61" t="e">
        <f>'CMGC Cost Estimate'!$J245/J$500</f>
        <v>#VALUE!</v>
      </c>
      <c r="L245" s="58" t="e">
        <f>TRIMMEAN(Table1[[#This Row],[Low Bidder 
or CM/GC]:[Bidder 23]],2/COUNT(Table1[[#This Row],[Low Bidder 
or CM/GC]:[Bidder 23]]))</f>
        <v>#VALUE!</v>
      </c>
      <c r="M245" s="59" t="e">
        <f>IF('CMGC Cost Estimate'!$D245=0,0,'CMGC Cost Estimate'!$D245*'CMGC Cost Estimate'!$L245)</f>
        <v>#VALUE!</v>
      </c>
      <c r="N245" s="60" t="e">
        <f>'CMGC Cost Estimate'!$M245/M$500</f>
        <v>#VALUE!</v>
      </c>
      <c r="O245" s="80" t="e">
        <f>MIN(Table1[[#This Row],[Low Bidder 
or CM/GC]:[Bidder 23]])*D245</f>
        <v>#VALUE!</v>
      </c>
      <c r="P245" s="66" t="e">
        <f>Table24[[#This Row],[CM/GC
Amount]]</f>
        <v>#VALUE!</v>
      </c>
      <c r="Q245" s="81" t="e">
        <f>MAX(Table1[[#This Row],[Low Bidder 
or CM/GC]:[Bidder 23]])*D245</f>
        <v>#VALUE!</v>
      </c>
      <c r="R245" s="38" t="e">
        <f>('CMGC Cost Estimate'!$J245-'CMGC Cost Estimate'!$G245)/'CMGC Cost Estimate'!$G245</f>
        <v>#VALUE!</v>
      </c>
      <c r="S245" s="39" t="e">
        <f>('CMGC Cost Estimate'!$J245-'CMGC Cost Estimate'!$M245)/'CMGC Cost Estimate'!$M245</f>
        <v>#VALUE!</v>
      </c>
      <c r="T245" s="37" t="e">
        <f>'CMGC Cost Estimate'!$J245-'CMGC Cost Estimate'!$G245</f>
        <v>#VALUE!</v>
      </c>
      <c r="U245" s="29" t="e">
        <f>RANK('CMGC Cost Estimate'!$J245,'CMGC Cost Estimate'!$J$3:$J$499)</f>
        <v>#VALUE!</v>
      </c>
      <c r="V245" s="40" t="e">
        <f>LARGE('CMGC Cost Estimate'!$J$3:$J$499,COUNT(J$3:'CMGC Cost Estimate'!$J245))+IF(ISNUMBER(V244),V244,0)</f>
        <v>#VALUE!</v>
      </c>
      <c r="W245" s="29" t="e">
        <f>IF(V245/J$500&lt;0.8,COUNT(V$3:V245)+1,1)</f>
        <v>#VALUE!</v>
      </c>
      <c r="X245" s="41" t="e">
        <f>IF('CMGC Cost Estimate'!$U245&lt;=MAX('CMGC Cost Estimate'!$W$3:$W$499),"YES","NO")</f>
        <v>#VALUE!</v>
      </c>
      <c r="Y245" s="42" t="e">
        <f>IF(AND('CMGC Cost Estimate'!$X245="YES",OR('CMGC Cost Estimate'!$R245&gt;0.2,'CMGC Cost Estimate'!$R245&lt;-0.2)),"ANALYZE"," ")</f>
        <v>#VALUE!</v>
      </c>
      <c r="Z245" s="73" t="e">
        <f>IF(AND('CMGC Cost Estimate'!$X245="YES",OR('CMGC Cost Estimate'!$S245&gt;0.2,'CMGC Cost Estimate'!$S245&lt;-0.2)),"ANALYZE"," ")</f>
        <v>#VALUE!</v>
      </c>
      <c r="AA245" s="69" t="e">
        <f>RANK('CMGC Cost Estimate'!$G245,'CMGC Cost Estimate'!$G$3:$G$499)</f>
        <v>#VALUE!</v>
      </c>
      <c r="AB245" s="70" t="e">
        <f>LARGE('CMGC Cost Estimate'!$G$3:$G$499,COUNT(G$3:'CMGC Cost Estimate'!$G245))+IF(ISNUMBER(AB244),AB244,0)</f>
        <v>#VALUE!</v>
      </c>
      <c r="AC245" s="71" t="e">
        <f>IF(AB245/G$500&lt;0.8,COUNT(V$3:V245)+1,1)</f>
        <v>#VALUE!</v>
      </c>
      <c r="AD245" s="95" t="e">
        <f>IF('CMGC Cost Estimate'!$AA245&lt;=MAX('CMGC Cost Estimate'!$AC$3:$AC$499),"YES","NO")</f>
        <v>#VALUE!</v>
      </c>
      <c r="AE245" s="96" t="e">
        <f>IF(AND('Standard Cost Estimate'!$AD245="YES",ABS('Standard Cost Estimate'!$R245)&gt;0.2),"ANALYZE"," ")</f>
        <v>#VALUE!</v>
      </c>
      <c r="AF245" s="77"/>
    </row>
    <row r="246" spans="1:32" x14ac:dyDescent="0.35">
      <c r="A246" s="56" t="e">
        <f>Table1[[#This Row],[Item Line Number]]</f>
        <v>#VALUE!</v>
      </c>
      <c r="B246" s="56" t="e">
        <f>Table1[[#This Row],[Item Number]]</f>
        <v>#VALUE!</v>
      </c>
      <c r="C246" s="57" t="e">
        <f>Table1[[#This Row],[Item Description]]</f>
        <v>#VALUE!</v>
      </c>
      <c r="D246" s="56" t="e">
        <f>Table1[[#This Row],[Quantity]]</f>
        <v>#VALUE!</v>
      </c>
      <c r="E246" s="56" t="e">
        <f>Table1[[#This Row],[Units]]</f>
        <v>#VALUE!</v>
      </c>
      <c r="F246" s="58" t="e">
        <f>Table1[[#This Row],[Engineer''s Estimate (EE)]]</f>
        <v>#VALUE!</v>
      </c>
      <c r="G246" s="59" t="e">
        <f>'CMGC Cost Estimate'!$D246*'CMGC Cost Estimate'!$F246</f>
        <v>#VALUE!</v>
      </c>
      <c r="H246" s="60" t="e">
        <f>'CMGC Cost Estimate'!$G246/G$500</f>
        <v>#VALUE!</v>
      </c>
      <c r="I246" s="58" t="e">
        <f>Table1[[#This Row],[Low Bidder 
or CM/GC]]</f>
        <v>#VALUE!</v>
      </c>
      <c r="J246" s="59" t="e">
        <f>'CMGC Cost Estimate'!$I246*'CMGC Cost Estimate'!$D246</f>
        <v>#VALUE!</v>
      </c>
      <c r="K246" s="61" t="e">
        <f>'CMGC Cost Estimate'!$J246/J$500</f>
        <v>#VALUE!</v>
      </c>
      <c r="L246" s="58" t="e">
        <f>TRIMMEAN(Table1[[#This Row],[Low Bidder 
or CM/GC]:[Bidder 23]],2/COUNT(Table1[[#This Row],[Low Bidder 
or CM/GC]:[Bidder 23]]))</f>
        <v>#VALUE!</v>
      </c>
      <c r="M246" s="59" t="e">
        <f>IF('CMGC Cost Estimate'!$D246=0,0,'CMGC Cost Estimate'!$D246*'CMGC Cost Estimate'!$L246)</f>
        <v>#VALUE!</v>
      </c>
      <c r="N246" s="60" t="e">
        <f>'CMGC Cost Estimate'!$M246/M$500</f>
        <v>#VALUE!</v>
      </c>
      <c r="O246" s="80" t="e">
        <f>MIN(Table1[[#This Row],[Low Bidder 
or CM/GC]:[Bidder 23]])*D246</f>
        <v>#VALUE!</v>
      </c>
      <c r="P246" s="66" t="e">
        <f>Table24[[#This Row],[CM/GC
Amount]]</f>
        <v>#VALUE!</v>
      </c>
      <c r="Q246" s="81" t="e">
        <f>MAX(Table1[[#This Row],[Low Bidder 
or CM/GC]:[Bidder 23]])*D246</f>
        <v>#VALUE!</v>
      </c>
      <c r="R246" s="38" t="e">
        <f>('CMGC Cost Estimate'!$J246-'CMGC Cost Estimate'!$G246)/'CMGC Cost Estimate'!$G246</f>
        <v>#VALUE!</v>
      </c>
      <c r="S246" s="39" t="e">
        <f>('CMGC Cost Estimate'!$J246-'CMGC Cost Estimate'!$M246)/'CMGC Cost Estimate'!$M246</f>
        <v>#VALUE!</v>
      </c>
      <c r="T246" s="37" t="e">
        <f>'CMGC Cost Estimate'!$J246-'CMGC Cost Estimate'!$G246</f>
        <v>#VALUE!</v>
      </c>
      <c r="U246" s="29" t="e">
        <f>RANK('CMGC Cost Estimate'!$J246,'CMGC Cost Estimate'!$J$3:$J$499)</f>
        <v>#VALUE!</v>
      </c>
      <c r="V246" s="40" t="e">
        <f>LARGE('CMGC Cost Estimate'!$J$3:$J$499,COUNT(J$3:'CMGC Cost Estimate'!$J246))+IF(ISNUMBER(V245),V245,0)</f>
        <v>#VALUE!</v>
      </c>
      <c r="W246" s="29" t="e">
        <f>IF(V246/J$500&lt;0.8,COUNT(V$3:V246)+1,1)</f>
        <v>#VALUE!</v>
      </c>
      <c r="X246" s="41" t="e">
        <f>IF('CMGC Cost Estimate'!$U246&lt;=MAX('CMGC Cost Estimate'!$W$3:$W$499),"YES","NO")</f>
        <v>#VALUE!</v>
      </c>
      <c r="Y246" s="42" t="e">
        <f>IF(AND('CMGC Cost Estimate'!$X246="YES",OR('CMGC Cost Estimate'!$R246&gt;0.2,'CMGC Cost Estimate'!$R246&lt;-0.2)),"ANALYZE"," ")</f>
        <v>#VALUE!</v>
      </c>
      <c r="Z246" s="73" t="e">
        <f>IF(AND('CMGC Cost Estimate'!$X246="YES",OR('CMGC Cost Estimate'!$S246&gt;0.2,'CMGC Cost Estimate'!$S246&lt;-0.2)),"ANALYZE"," ")</f>
        <v>#VALUE!</v>
      </c>
      <c r="AA246" s="69" t="e">
        <f>RANK('CMGC Cost Estimate'!$G246,'CMGC Cost Estimate'!$G$3:$G$499)</f>
        <v>#VALUE!</v>
      </c>
      <c r="AB246" s="70" t="e">
        <f>LARGE('CMGC Cost Estimate'!$G$3:$G$499,COUNT(G$3:'CMGC Cost Estimate'!$G246))+IF(ISNUMBER(AB245),AB245,0)</f>
        <v>#VALUE!</v>
      </c>
      <c r="AC246" s="71" t="e">
        <f>IF(AB246/G$500&lt;0.8,COUNT(V$3:V246)+1,1)</f>
        <v>#VALUE!</v>
      </c>
      <c r="AD246" s="95" t="e">
        <f>IF('CMGC Cost Estimate'!$AA246&lt;=MAX('CMGC Cost Estimate'!$AC$3:$AC$499),"YES","NO")</f>
        <v>#VALUE!</v>
      </c>
      <c r="AE246" s="96" t="e">
        <f>IF(AND('Standard Cost Estimate'!$AD246="YES",ABS('Standard Cost Estimate'!$R246)&gt;0.2),"ANALYZE"," ")</f>
        <v>#VALUE!</v>
      </c>
      <c r="AF246" s="77"/>
    </row>
    <row r="247" spans="1:32" x14ac:dyDescent="0.35">
      <c r="A247" s="56" t="e">
        <f>Table1[[#This Row],[Item Line Number]]</f>
        <v>#VALUE!</v>
      </c>
      <c r="B247" s="56" t="e">
        <f>Table1[[#This Row],[Item Number]]</f>
        <v>#VALUE!</v>
      </c>
      <c r="C247" s="57" t="e">
        <f>Table1[[#This Row],[Item Description]]</f>
        <v>#VALUE!</v>
      </c>
      <c r="D247" s="56" t="e">
        <f>Table1[[#This Row],[Quantity]]</f>
        <v>#VALUE!</v>
      </c>
      <c r="E247" s="56" t="e">
        <f>Table1[[#This Row],[Units]]</f>
        <v>#VALUE!</v>
      </c>
      <c r="F247" s="58" t="e">
        <f>Table1[[#This Row],[Engineer''s Estimate (EE)]]</f>
        <v>#VALUE!</v>
      </c>
      <c r="G247" s="59" t="e">
        <f>'CMGC Cost Estimate'!$D247*'CMGC Cost Estimate'!$F247</f>
        <v>#VALUE!</v>
      </c>
      <c r="H247" s="60" t="e">
        <f>'CMGC Cost Estimate'!$G247/G$500</f>
        <v>#VALUE!</v>
      </c>
      <c r="I247" s="58" t="e">
        <f>Table1[[#This Row],[Low Bidder 
or CM/GC]]</f>
        <v>#VALUE!</v>
      </c>
      <c r="J247" s="59" t="e">
        <f>'CMGC Cost Estimate'!$I247*'CMGC Cost Estimate'!$D247</f>
        <v>#VALUE!</v>
      </c>
      <c r="K247" s="61" t="e">
        <f>'CMGC Cost Estimate'!$J247/J$500</f>
        <v>#VALUE!</v>
      </c>
      <c r="L247" s="58" t="e">
        <f>TRIMMEAN(Table1[[#This Row],[Low Bidder 
or CM/GC]:[Bidder 23]],2/COUNT(Table1[[#This Row],[Low Bidder 
or CM/GC]:[Bidder 23]]))</f>
        <v>#VALUE!</v>
      </c>
      <c r="M247" s="59" t="e">
        <f>IF('CMGC Cost Estimate'!$D247=0,0,'CMGC Cost Estimate'!$D247*'CMGC Cost Estimate'!$L247)</f>
        <v>#VALUE!</v>
      </c>
      <c r="N247" s="60" t="e">
        <f>'CMGC Cost Estimate'!$M247/M$500</f>
        <v>#VALUE!</v>
      </c>
      <c r="O247" s="80" t="e">
        <f>MIN(Table1[[#This Row],[Low Bidder 
or CM/GC]:[Bidder 23]])*D247</f>
        <v>#VALUE!</v>
      </c>
      <c r="P247" s="66" t="e">
        <f>Table24[[#This Row],[CM/GC
Amount]]</f>
        <v>#VALUE!</v>
      </c>
      <c r="Q247" s="81" t="e">
        <f>MAX(Table1[[#This Row],[Low Bidder 
or CM/GC]:[Bidder 23]])*D247</f>
        <v>#VALUE!</v>
      </c>
      <c r="R247" s="38" t="e">
        <f>('CMGC Cost Estimate'!$J247-'CMGC Cost Estimate'!$G247)/'CMGC Cost Estimate'!$G247</f>
        <v>#VALUE!</v>
      </c>
      <c r="S247" s="39" t="e">
        <f>('CMGC Cost Estimate'!$J247-'CMGC Cost Estimate'!$M247)/'CMGC Cost Estimate'!$M247</f>
        <v>#VALUE!</v>
      </c>
      <c r="T247" s="37" t="e">
        <f>'CMGC Cost Estimate'!$J247-'CMGC Cost Estimate'!$G247</f>
        <v>#VALUE!</v>
      </c>
      <c r="U247" s="29" t="e">
        <f>RANK('CMGC Cost Estimate'!$J247,'CMGC Cost Estimate'!$J$3:$J$499)</f>
        <v>#VALUE!</v>
      </c>
      <c r="V247" s="40" t="e">
        <f>LARGE('CMGC Cost Estimate'!$J$3:$J$499,COUNT(J$3:'CMGC Cost Estimate'!$J247))+IF(ISNUMBER(V246),V246,0)</f>
        <v>#VALUE!</v>
      </c>
      <c r="W247" s="29" t="e">
        <f>IF(V247/J$500&lt;0.8,COUNT(V$3:V247)+1,1)</f>
        <v>#VALUE!</v>
      </c>
      <c r="X247" s="41" t="e">
        <f>IF('CMGC Cost Estimate'!$U247&lt;=MAX('CMGC Cost Estimate'!$W$3:$W$499),"YES","NO")</f>
        <v>#VALUE!</v>
      </c>
      <c r="Y247" s="42" t="e">
        <f>IF(AND('CMGC Cost Estimate'!$X247="YES",OR('CMGC Cost Estimate'!$R247&gt;0.2,'CMGC Cost Estimate'!$R247&lt;-0.2)),"ANALYZE"," ")</f>
        <v>#VALUE!</v>
      </c>
      <c r="Z247" s="73" t="e">
        <f>IF(AND('CMGC Cost Estimate'!$X247="YES",OR('CMGC Cost Estimate'!$S247&gt;0.2,'CMGC Cost Estimate'!$S247&lt;-0.2)),"ANALYZE"," ")</f>
        <v>#VALUE!</v>
      </c>
      <c r="AA247" s="69" t="e">
        <f>RANK('CMGC Cost Estimate'!$G247,'CMGC Cost Estimate'!$G$3:$G$499)</f>
        <v>#VALUE!</v>
      </c>
      <c r="AB247" s="70" t="e">
        <f>LARGE('CMGC Cost Estimate'!$G$3:$G$499,COUNT(G$3:'CMGC Cost Estimate'!$G247))+IF(ISNUMBER(AB246),AB246,0)</f>
        <v>#VALUE!</v>
      </c>
      <c r="AC247" s="71" t="e">
        <f>IF(AB247/G$500&lt;0.8,COUNT(V$3:V247)+1,1)</f>
        <v>#VALUE!</v>
      </c>
      <c r="AD247" s="95" t="e">
        <f>IF('CMGC Cost Estimate'!$AA247&lt;=MAX('CMGC Cost Estimate'!$AC$3:$AC$499),"YES","NO")</f>
        <v>#VALUE!</v>
      </c>
      <c r="AE247" s="96" t="e">
        <f>IF(AND('Standard Cost Estimate'!$AD247="YES",ABS('Standard Cost Estimate'!$R247)&gt;0.2),"ANALYZE"," ")</f>
        <v>#VALUE!</v>
      </c>
      <c r="AF247" s="77"/>
    </row>
    <row r="248" spans="1:32" x14ac:dyDescent="0.35">
      <c r="A248" s="56" t="e">
        <f>Table1[[#This Row],[Item Line Number]]</f>
        <v>#VALUE!</v>
      </c>
      <c r="B248" s="56" t="e">
        <f>Table1[[#This Row],[Item Number]]</f>
        <v>#VALUE!</v>
      </c>
      <c r="C248" s="57" t="e">
        <f>Table1[[#This Row],[Item Description]]</f>
        <v>#VALUE!</v>
      </c>
      <c r="D248" s="56" t="e">
        <f>Table1[[#This Row],[Quantity]]</f>
        <v>#VALUE!</v>
      </c>
      <c r="E248" s="56" t="e">
        <f>Table1[[#This Row],[Units]]</f>
        <v>#VALUE!</v>
      </c>
      <c r="F248" s="58" t="e">
        <f>Table1[[#This Row],[Engineer''s Estimate (EE)]]</f>
        <v>#VALUE!</v>
      </c>
      <c r="G248" s="59" t="e">
        <f>'CMGC Cost Estimate'!$D248*'CMGC Cost Estimate'!$F248</f>
        <v>#VALUE!</v>
      </c>
      <c r="H248" s="60" t="e">
        <f>'CMGC Cost Estimate'!$G248/G$500</f>
        <v>#VALUE!</v>
      </c>
      <c r="I248" s="58" t="e">
        <f>Table1[[#This Row],[Low Bidder 
or CM/GC]]</f>
        <v>#VALUE!</v>
      </c>
      <c r="J248" s="59" t="e">
        <f>'CMGC Cost Estimate'!$I248*'CMGC Cost Estimate'!$D248</f>
        <v>#VALUE!</v>
      </c>
      <c r="K248" s="61" t="e">
        <f>'CMGC Cost Estimate'!$J248/J$500</f>
        <v>#VALUE!</v>
      </c>
      <c r="L248" s="58" t="e">
        <f>TRIMMEAN(Table1[[#This Row],[Low Bidder 
or CM/GC]:[Bidder 23]],2/COUNT(Table1[[#This Row],[Low Bidder 
or CM/GC]:[Bidder 23]]))</f>
        <v>#VALUE!</v>
      </c>
      <c r="M248" s="59" t="e">
        <f>IF('CMGC Cost Estimate'!$D248=0,0,'CMGC Cost Estimate'!$D248*'CMGC Cost Estimate'!$L248)</f>
        <v>#VALUE!</v>
      </c>
      <c r="N248" s="60" t="e">
        <f>'CMGC Cost Estimate'!$M248/M$500</f>
        <v>#VALUE!</v>
      </c>
      <c r="O248" s="80" t="e">
        <f>MIN(Table1[[#This Row],[Low Bidder 
or CM/GC]:[Bidder 23]])*D248</f>
        <v>#VALUE!</v>
      </c>
      <c r="P248" s="66" t="e">
        <f>Table24[[#This Row],[CM/GC
Amount]]</f>
        <v>#VALUE!</v>
      </c>
      <c r="Q248" s="81" t="e">
        <f>MAX(Table1[[#This Row],[Low Bidder 
or CM/GC]:[Bidder 23]])*D248</f>
        <v>#VALUE!</v>
      </c>
      <c r="R248" s="38" t="e">
        <f>('CMGC Cost Estimate'!$J248-'CMGC Cost Estimate'!$G248)/'CMGC Cost Estimate'!$G248</f>
        <v>#VALUE!</v>
      </c>
      <c r="S248" s="39" t="e">
        <f>('CMGC Cost Estimate'!$J248-'CMGC Cost Estimate'!$M248)/'CMGC Cost Estimate'!$M248</f>
        <v>#VALUE!</v>
      </c>
      <c r="T248" s="37" t="e">
        <f>'CMGC Cost Estimate'!$J248-'CMGC Cost Estimate'!$G248</f>
        <v>#VALUE!</v>
      </c>
      <c r="U248" s="29" t="e">
        <f>RANK('CMGC Cost Estimate'!$J248,'CMGC Cost Estimate'!$J$3:$J$499)</f>
        <v>#VALUE!</v>
      </c>
      <c r="V248" s="40" t="e">
        <f>LARGE('CMGC Cost Estimate'!$J$3:$J$499,COUNT(J$3:'CMGC Cost Estimate'!$J248))+IF(ISNUMBER(V247),V247,0)</f>
        <v>#VALUE!</v>
      </c>
      <c r="W248" s="29" t="e">
        <f>IF(V248/J$500&lt;0.8,COUNT(V$3:V248)+1,1)</f>
        <v>#VALUE!</v>
      </c>
      <c r="X248" s="41" t="e">
        <f>IF('CMGC Cost Estimate'!$U248&lt;=MAX('CMGC Cost Estimate'!$W$3:$W$499),"YES","NO")</f>
        <v>#VALUE!</v>
      </c>
      <c r="Y248" s="42" t="e">
        <f>IF(AND('CMGC Cost Estimate'!$X248="YES",OR('CMGC Cost Estimate'!$R248&gt;0.2,'CMGC Cost Estimate'!$R248&lt;-0.2)),"ANALYZE"," ")</f>
        <v>#VALUE!</v>
      </c>
      <c r="Z248" s="73" t="e">
        <f>IF(AND('CMGC Cost Estimate'!$X248="YES",OR('CMGC Cost Estimate'!$S248&gt;0.2,'CMGC Cost Estimate'!$S248&lt;-0.2)),"ANALYZE"," ")</f>
        <v>#VALUE!</v>
      </c>
      <c r="AA248" s="69" t="e">
        <f>RANK('CMGC Cost Estimate'!$G248,'CMGC Cost Estimate'!$G$3:$G$499)</f>
        <v>#VALUE!</v>
      </c>
      <c r="AB248" s="70" t="e">
        <f>LARGE('CMGC Cost Estimate'!$G$3:$G$499,COUNT(G$3:'CMGC Cost Estimate'!$G248))+IF(ISNUMBER(AB247),AB247,0)</f>
        <v>#VALUE!</v>
      </c>
      <c r="AC248" s="71" t="e">
        <f>IF(AB248/G$500&lt;0.8,COUNT(V$3:V248)+1,1)</f>
        <v>#VALUE!</v>
      </c>
      <c r="AD248" s="95" t="e">
        <f>IF('CMGC Cost Estimate'!$AA248&lt;=MAX('CMGC Cost Estimate'!$AC$3:$AC$499),"YES","NO")</f>
        <v>#VALUE!</v>
      </c>
      <c r="AE248" s="96" t="e">
        <f>IF(AND('Standard Cost Estimate'!$AD248="YES",ABS('Standard Cost Estimate'!$R248)&gt;0.2),"ANALYZE"," ")</f>
        <v>#VALUE!</v>
      </c>
      <c r="AF248" s="77"/>
    </row>
    <row r="249" spans="1:32" x14ac:dyDescent="0.35">
      <c r="A249" s="56" t="e">
        <f>Table1[[#This Row],[Item Line Number]]</f>
        <v>#VALUE!</v>
      </c>
      <c r="B249" s="56" t="e">
        <f>Table1[[#This Row],[Item Number]]</f>
        <v>#VALUE!</v>
      </c>
      <c r="C249" s="57" t="e">
        <f>Table1[[#This Row],[Item Description]]</f>
        <v>#VALUE!</v>
      </c>
      <c r="D249" s="56" t="e">
        <f>Table1[[#This Row],[Quantity]]</f>
        <v>#VALUE!</v>
      </c>
      <c r="E249" s="56" t="e">
        <f>Table1[[#This Row],[Units]]</f>
        <v>#VALUE!</v>
      </c>
      <c r="F249" s="58" t="e">
        <f>Table1[[#This Row],[Engineer''s Estimate (EE)]]</f>
        <v>#VALUE!</v>
      </c>
      <c r="G249" s="59" t="e">
        <f>'CMGC Cost Estimate'!$D249*'CMGC Cost Estimate'!$F249</f>
        <v>#VALUE!</v>
      </c>
      <c r="H249" s="60" t="e">
        <f>'CMGC Cost Estimate'!$G249/G$500</f>
        <v>#VALUE!</v>
      </c>
      <c r="I249" s="58" t="e">
        <f>Table1[[#This Row],[Low Bidder 
or CM/GC]]</f>
        <v>#VALUE!</v>
      </c>
      <c r="J249" s="59" t="e">
        <f>'CMGC Cost Estimate'!$I249*'CMGC Cost Estimate'!$D249</f>
        <v>#VALUE!</v>
      </c>
      <c r="K249" s="61" t="e">
        <f>'CMGC Cost Estimate'!$J249/J$500</f>
        <v>#VALUE!</v>
      </c>
      <c r="L249" s="58" t="e">
        <f>TRIMMEAN(Table1[[#This Row],[Low Bidder 
or CM/GC]:[Bidder 23]],2/COUNT(Table1[[#This Row],[Low Bidder 
or CM/GC]:[Bidder 23]]))</f>
        <v>#VALUE!</v>
      </c>
      <c r="M249" s="59" t="e">
        <f>IF('CMGC Cost Estimate'!$D249=0,0,'CMGC Cost Estimate'!$D249*'CMGC Cost Estimate'!$L249)</f>
        <v>#VALUE!</v>
      </c>
      <c r="N249" s="60" t="e">
        <f>'CMGC Cost Estimate'!$M249/M$500</f>
        <v>#VALUE!</v>
      </c>
      <c r="O249" s="80" t="e">
        <f>MIN(Table1[[#This Row],[Low Bidder 
or CM/GC]:[Bidder 23]])*D249</f>
        <v>#VALUE!</v>
      </c>
      <c r="P249" s="66" t="e">
        <f>Table24[[#This Row],[CM/GC
Amount]]</f>
        <v>#VALUE!</v>
      </c>
      <c r="Q249" s="81" t="e">
        <f>MAX(Table1[[#This Row],[Low Bidder 
or CM/GC]:[Bidder 23]])*D249</f>
        <v>#VALUE!</v>
      </c>
      <c r="R249" s="38" t="e">
        <f>('CMGC Cost Estimate'!$J249-'CMGC Cost Estimate'!$G249)/'CMGC Cost Estimate'!$G249</f>
        <v>#VALUE!</v>
      </c>
      <c r="S249" s="39" t="e">
        <f>('CMGC Cost Estimate'!$J249-'CMGC Cost Estimate'!$M249)/'CMGC Cost Estimate'!$M249</f>
        <v>#VALUE!</v>
      </c>
      <c r="T249" s="37" t="e">
        <f>'CMGC Cost Estimate'!$J249-'CMGC Cost Estimate'!$G249</f>
        <v>#VALUE!</v>
      </c>
      <c r="U249" s="29" t="e">
        <f>RANK('CMGC Cost Estimate'!$J249,'CMGC Cost Estimate'!$J$3:$J$499)</f>
        <v>#VALUE!</v>
      </c>
      <c r="V249" s="40" t="e">
        <f>LARGE('CMGC Cost Estimate'!$J$3:$J$499,COUNT(J$3:'CMGC Cost Estimate'!$J249))+IF(ISNUMBER(V248),V248,0)</f>
        <v>#VALUE!</v>
      </c>
      <c r="W249" s="29" t="e">
        <f>IF(V249/J$500&lt;0.8,COUNT(V$3:V249)+1,1)</f>
        <v>#VALUE!</v>
      </c>
      <c r="X249" s="41" t="e">
        <f>IF('CMGC Cost Estimate'!$U249&lt;=MAX('CMGC Cost Estimate'!$W$3:$W$499),"YES","NO")</f>
        <v>#VALUE!</v>
      </c>
      <c r="Y249" s="42" t="e">
        <f>IF(AND('CMGC Cost Estimate'!$X249="YES",OR('CMGC Cost Estimate'!$R249&gt;0.2,'CMGC Cost Estimate'!$R249&lt;-0.2)),"ANALYZE"," ")</f>
        <v>#VALUE!</v>
      </c>
      <c r="Z249" s="73" t="e">
        <f>IF(AND('CMGC Cost Estimate'!$X249="YES",OR('CMGC Cost Estimate'!$S249&gt;0.2,'CMGC Cost Estimate'!$S249&lt;-0.2)),"ANALYZE"," ")</f>
        <v>#VALUE!</v>
      </c>
      <c r="AA249" s="69" t="e">
        <f>RANK('CMGC Cost Estimate'!$G249,'CMGC Cost Estimate'!$G$3:$G$499)</f>
        <v>#VALUE!</v>
      </c>
      <c r="AB249" s="70" t="e">
        <f>LARGE('CMGC Cost Estimate'!$G$3:$G$499,COUNT(G$3:'CMGC Cost Estimate'!$G249))+IF(ISNUMBER(AB248),AB248,0)</f>
        <v>#VALUE!</v>
      </c>
      <c r="AC249" s="71" t="e">
        <f>IF(AB249/G$500&lt;0.8,COUNT(V$3:V249)+1,1)</f>
        <v>#VALUE!</v>
      </c>
      <c r="AD249" s="95" t="e">
        <f>IF('CMGC Cost Estimate'!$AA249&lt;=MAX('CMGC Cost Estimate'!$AC$3:$AC$499),"YES","NO")</f>
        <v>#VALUE!</v>
      </c>
      <c r="AE249" s="96" t="e">
        <f>IF(AND('Standard Cost Estimate'!$AD249="YES",ABS('Standard Cost Estimate'!$R249)&gt;0.2),"ANALYZE"," ")</f>
        <v>#VALUE!</v>
      </c>
      <c r="AF249" s="77"/>
    </row>
    <row r="250" spans="1:32" x14ac:dyDescent="0.35">
      <c r="A250" s="56" t="e">
        <f>Table1[[#This Row],[Item Line Number]]</f>
        <v>#VALUE!</v>
      </c>
      <c r="B250" s="56" t="e">
        <f>Table1[[#This Row],[Item Number]]</f>
        <v>#VALUE!</v>
      </c>
      <c r="C250" s="57" t="e">
        <f>Table1[[#This Row],[Item Description]]</f>
        <v>#VALUE!</v>
      </c>
      <c r="D250" s="56" t="e">
        <f>Table1[[#This Row],[Quantity]]</f>
        <v>#VALUE!</v>
      </c>
      <c r="E250" s="56" t="e">
        <f>Table1[[#This Row],[Units]]</f>
        <v>#VALUE!</v>
      </c>
      <c r="F250" s="58" t="e">
        <f>Table1[[#This Row],[Engineer''s Estimate (EE)]]</f>
        <v>#VALUE!</v>
      </c>
      <c r="G250" s="59" t="e">
        <f>'CMGC Cost Estimate'!$D250*'CMGC Cost Estimate'!$F250</f>
        <v>#VALUE!</v>
      </c>
      <c r="H250" s="60" t="e">
        <f>'CMGC Cost Estimate'!$G250/G$500</f>
        <v>#VALUE!</v>
      </c>
      <c r="I250" s="58" t="e">
        <f>Table1[[#This Row],[Low Bidder 
or CM/GC]]</f>
        <v>#VALUE!</v>
      </c>
      <c r="J250" s="59" t="e">
        <f>'CMGC Cost Estimate'!$I250*'CMGC Cost Estimate'!$D250</f>
        <v>#VALUE!</v>
      </c>
      <c r="K250" s="61" t="e">
        <f>'CMGC Cost Estimate'!$J250/J$500</f>
        <v>#VALUE!</v>
      </c>
      <c r="L250" s="58" t="e">
        <f>TRIMMEAN(Table1[[#This Row],[Low Bidder 
or CM/GC]:[Bidder 23]],2/COUNT(Table1[[#This Row],[Low Bidder 
or CM/GC]:[Bidder 23]]))</f>
        <v>#VALUE!</v>
      </c>
      <c r="M250" s="59" t="e">
        <f>IF('CMGC Cost Estimate'!$D250=0,0,'CMGC Cost Estimate'!$D250*'CMGC Cost Estimate'!$L250)</f>
        <v>#VALUE!</v>
      </c>
      <c r="N250" s="60" t="e">
        <f>'CMGC Cost Estimate'!$M250/M$500</f>
        <v>#VALUE!</v>
      </c>
      <c r="O250" s="80" t="e">
        <f>MIN(Table1[[#This Row],[Low Bidder 
or CM/GC]:[Bidder 23]])*D250</f>
        <v>#VALUE!</v>
      </c>
      <c r="P250" s="66" t="e">
        <f>Table24[[#This Row],[CM/GC
Amount]]</f>
        <v>#VALUE!</v>
      </c>
      <c r="Q250" s="81" t="e">
        <f>MAX(Table1[[#This Row],[Low Bidder 
or CM/GC]:[Bidder 23]])*D250</f>
        <v>#VALUE!</v>
      </c>
      <c r="R250" s="38" t="e">
        <f>('CMGC Cost Estimate'!$J250-'CMGC Cost Estimate'!$G250)/'CMGC Cost Estimate'!$G250</f>
        <v>#VALUE!</v>
      </c>
      <c r="S250" s="39" t="e">
        <f>('CMGC Cost Estimate'!$J250-'CMGC Cost Estimate'!$M250)/'CMGC Cost Estimate'!$M250</f>
        <v>#VALUE!</v>
      </c>
      <c r="T250" s="37" t="e">
        <f>'CMGC Cost Estimate'!$J250-'CMGC Cost Estimate'!$G250</f>
        <v>#VALUE!</v>
      </c>
      <c r="U250" s="29" t="e">
        <f>RANK('CMGC Cost Estimate'!$J250,'CMGC Cost Estimate'!$J$3:$J$499)</f>
        <v>#VALUE!</v>
      </c>
      <c r="V250" s="40" t="e">
        <f>LARGE('CMGC Cost Estimate'!$J$3:$J$499,COUNT(J$3:'CMGC Cost Estimate'!$J250))+IF(ISNUMBER(V249),V249,0)</f>
        <v>#VALUE!</v>
      </c>
      <c r="W250" s="29" t="e">
        <f>IF(V250/J$500&lt;0.8,COUNT(V$3:V250)+1,1)</f>
        <v>#VALUE!</v>
      </c>
      <c r="X250" s="41" t="e">
        <f>IF('CMGC Cost Estimate'!$U250&lt;=MAX('CMGC Cost Estimate'!$W$3:$W$499),"YES","NO")</f>
        <v>#VALUE!</v>
      </c>
      <c r="Y250" s="42" t="e">
        <f>IF(AND('CMGC Cost Estimate'!$X250="YES",OR('CMGC Cost Estimate'!$R250&gt;0.2,'CMGC Cost Estimate'!$R250&lt;-0.2)),"ANALYZE"," ")</f>
        <v>#VALUE!</v>
      </c>
      <c r="Z250" s="73" t="e">
        <f>IF(AND('CMGC Cost Estimate'!$X250="YES",OR('CMGC Cost Estimate'!$S250&gt;0.2,'CMGC Cost Estimate'!$S250&lt;-0.2)),"ANALYZE"," ")</f>
        <v>#VALUE!</v>
      </c>
      <c r="AA250" s="69" t="e">
        <f>RANK('CMGC Cost Estimate'!$G250,'CMGC Cost Estimate'!$G$3:$G$499)</f>
        <v>#VALUE!</v>
      </c>
      <c r="AB250" s="70" t="e">
        <f>LARGE('CMGC Cost Estimate'!$G$3:$G$499,COUNT(G$3:'CMGC Cost Estimate'!$G250))+IF(ISNUMBER(AB249),AB249,0)</f>
        <v>#VALUE!</v>
      </c>
      <c r="AC250" s="71" t="e">
        <f>IF(AB250/G$500&lt;0.8,COUNT(V$3:V250)+1,1)</f>
        <v>#VALUE!</v>
      </c>
      <c r="AD250" s="95" t="e">
        <f>IF('CMGC Cost Estimate'!$AA250&lt;=MAX('CMGC Cost Estimate'!$AC$3:$AC$499),"YES","NO")</f>
        <v>#VALUE!</v>
      </c>
      <c r="AE250" s="96" t="e">
        <f>IF(AND('Standard Cost Estimate'!$AD250="YES",ABS('Standard Cost Estimate'!$R250)&gt;0.2),"ANALYZE"," ")</f>
        <v>#VALUE!</v>
      </c>
      <c r="AF250" s="77"/>
    </row>
    <row r="251" spans="1:32" x14ac:dyDescent="0.35">
      <c r="A251" s="56" t="e">
        <f>Table1[[#This Row],[Item Line Number]]</f>
        <v>#VALUE!</v>
      </c>
      <c r="B251" s="56" t="e">
        <f>Table1[[#This Row],[Item Number]]</f>
        <v>#VALUE!</v>
      </c>
      <c r="C251" s="57" t="e">
        <f>Table1[[#This Row],[Item Description]]</f>
        <v>#VALUE!</v>
      </c>
      <c r="D251" s="56" t="e">
        <f>Table1[[#This Row],[Quantity]]</f>
        <v>#VALUE!</v>
      </c>
      <c r="E251" s="56" t="e">
        <f>Table1[[#This Row],[Units]]</f>
        <v>#VALUE!</v>
      </c>
      <c r="F251" s="58" t="e">
        <f>Table1[[#This Row],[Engineer''s Estimate (EE)]]</f>
        <v>#VALUE!</v>
      </c>
      <c r="G251" s="59" t="e">
        <f>'CMGC Cost Estimate'!$D251*'CMGC Cost Estimate'!$F251</f>
        <v>#VALUE!</v>
      </c>
      <c r="H251" s="60" t="e">
        <f>'CMGC Cost Estimate'!$G251/G$500</f>
        <v>#VALUE!</v>
      </c>
      <c r="I251" s="58" t="e">
        <f>Table1[[#This Row],[Low Bidder 
or CM/GC]]</f>
        <v>#VALUE!</v>
      </c>
      <c r="J251" s="59" t="e">
        <f>'CMGC Cost Estimate'!$I251*'CMGC Cost Estimate'!$D251</f>
        <v>#VALUE!</v>
      </c>
      <c r="K251" s="61" t="e">
        <f>'CMGC Cost Estimate'!$J251/J$500</f>
        <v>#VALUE!</v>
      </c>
      <c r="L251" s="58" t="e">
        <f>TRIMMEAN(Table1[[#This Row],[Low Bidder 
or CM/GC]:[Bidder 23]],2/COUNT(Table1[[#This Row],[Low Bidder 
or CM/GC]:[Bidder 23]]))</f>
        <v>#VALUE!</v>
      </c>
      <c r="M251" s="59" t="e">
        <f>IF('CMGC Cost Estimate'!$D251=0,0,'CMGC Cost Estimate'!$D251*'CMGC Cost Estimate'!$L251)</f>
        <v>#VALUE!</v>
      </c>
      <c r="N251" s="60" t="e">
        <f>'CMGC Cost Estimate'!$M251/M$500</f>
        <v>#VALUE!</v>
      </c>
      <c r="O251" s="80" t="e">
        <f>MIN(Table1[[#This Row],[Low Bidder 
or CM/GC]:[Bidder 23]])*D251</f>
        <v>#VALUE!</v>
      </c>
      <c r="P251" s="66" t="e">
        <f>Table24[[#This Row],[CM/GC
Amount]]</f>
        <v>#VALUE!</v>
      </c>
      <c r="Q251" s="81" t="e">
        <f>MAX(Table1[[#This Row],[Low Bidder 
or CM/GC]:[Bidder 23]])*D251</f>
        <v>#VALUE!</v>
      </c>
      <c r="R251" s="38" t="e">
        <f>('CMGC Cost Estimate'!$J251-'CMGC Cost Estimate'!$G251)/'CMGC Cost Estimate'!$G251</f>
        <v>#VALUE!</v>
      </c>
      <c r="S251" s="39" t="e">
        <f>('CMGC Cost Estimate'!$J251-'CMGC Cost Estimate'!$M251)/'CMGC Cost Estimate'!$M251</f>
        <v>#VALUE!</v>
      </c>
      <c r="T251" s="37" t="e">
        <f>'CMGC Cost Estimate'!$J251-'CMGC Cost Estimate'!$G251</f>
        <v>#VALUE!</v>
      </c>
      <c r="U251" s="29" t="e">
        <f>RANK('CMGC Cost Estimate'!$J251,'CMGC Cost Estimate'!$J$3:$J$499)</f>
        <v>#VALUE!</v>
      </c>
      <c r="V251" s="40" t="e">
        <f>LARGE('CMGC Cost Estimate'!$J$3:$J$499,COUNT(J$3:'CMGC Cost Estimate'!$J251))+IF(ISNUMBER(V250),V250,0)</f>
        <v>#VALUE!</v>
      </c>
      <c r="W251" s="29" t="e">
        <f>IF(V251/J$500&lt;0.8,COUNT(V$3:V251)+1,1)</f>
        <v>#VALUE!</v>
      </c>
      <c r="X251" s="41" t="e">
        <f>IF('CMGC Cost Estimate'!$U251&lt;=MAX('CMGC Cost Estimate'!$W$3:$W$499),"YES","NO")</f>
        <v>#VALUE!</v>
      </c>
      <c r="Y251" s="42" t="e">
        <f>IF(AND('CMGC Cost Estimate'!$X251="YES",OR('CMGC Cost Estimate'!$R251&gt;0.2,'CMGC Cost Estimate'!$R251&lt;-0.2)),"ANALYZE"," ")</f>
        <v>#VALUE!</v>
      </c>
      <c r="Z251" s="73" t="e">
        <f>IF(AND('CMGC Cost Estimate'!$X251="YES",OR('CMGC Cost Estimate'!$S251&gt;0.2,'CMGC Cost Estimate'!$S251&lt;-0.2)),"ANALYZE"," ")</f>
        <v>#VALUE!</v>
      </c>
      <c r="AA251" s="69" t="e">
        <f>RANK('CMGC Cost Estimate'!$G251,'CMGC Cost Estimate'!$G$3:$G$499)</f>
        <v>#VALUE!</v>
      </c>
      <c r="AB251" s="70" t="e">
        <f>LARGE('CMGC Cost Estimate'!$G$3:$G$499,COUNT(G$3:'CMGC Cost Estimate'!$G251))+IF(ISNUMBER(AB250),AB250,0)</f>
        <v>#VALUE!</v>
      </c>
      <c r="AC251" s="71" t="e">
        <f>IF(AB251/G$500&lt;0.8,COUNT(V$3:V251)+1,1)</f>
        <v>#VALUE!</v>
      </c>
      <c r="AD251" s="95" t="e">
        <f>IF('CMGC Cost Estimate'!$AA251&lt;=MAX('CMGC Cost Estimate'!$AC$3:$AC$499),"YES","NO")</f>
        <v>#VALUE!</v>
      </c>
      <c r="AE251" s="96" t="e">
        <f>IF(AND('Standard Cost Estimate'!$AD251="YES",ABS('Standard Cost Estimate'!$R251)&gt;0.2),"ANALYZE"," ")</f>
        <v>#VALUE!</v>
      </c>
      <c r="AF251" s="77"/>
    </row>
    <row r="252" spans="1:32" x14ac:dyDescent="0.35">
      <c r="A252" s="56" t="e">
        <f>Table1[[#This Row],[Item Line Number]]</f>
        <v>#VALUE!</v>
      </c>
      <c r="B252" s="56" t="e">
        <f>Table1[[#This Row],[Item Number]]</f>
        <v>#VALUE!</v>
      </c>
      <c r="C252" s="57" t="e">
        <f>Table1[[#This Row],[Item Description]]</f>
        <v>#VALUE!</v>
      </c>
      <c r="D252" s="56" t="e">
        <f>Table1[[#This Row],[Quantity]]</f>
        <v>#VALUE!</v>
      </c>
      <c r="E252" s="56" t="e">
        <f>Table1[[#This Row],[Units]]</f>
        <v>#VALUE!</v>
      </c>
      <c r="F252" s="58" t="e">
        <f>Table1[[#This Row],[Engineer''s Estimate (EE)]]</f>
        <v>#VALUE!</v>
      </c>
      <c r="G252" s="59" t="e">
        <f>'CMGC Cost Estimate'!$D252*'CMGC Cost Estimate'!$F252</f>
        <v>#VALUE!</v>
      </c>
      <c r="H252" s="60" t="e">
        <f>'CMGC Cost Estimate'!$G252/G$500</f>
        <v>#VALUE!</v>
      </c>
      <c r="I252" s="58" t="e">
        <f>Table1[[#This Row],[Low Bidder 
or CM/GC]]</f>
        <v>#VALUE!</v>
      </c>
      <c r="J252" s="59" t="e">
        <f>'CMGC Cost Estimate'!$I252*'CMGC Cost Estimate'!$D252</f>
        <v>#VALUE!</v>
      </c>
      <c r="K252" s="61" t="e">
        <f>'CMGC Cost Estimate'!$J252/J$500</f>
        <v>#VALUE!</v>
      </c>
      <c r="L252" s="58" t="e">
        <f>TRIMMEAN(Table1[[#This Row],[Low Bidder 
or CM/GC]:[Bidder 23]],2/COUNT(Table1[[#This Row],[Low Bidder 
or CM/GC]:[Bidder 23]]))</f>
        <v>#VALUE!</v>
      </c>
      <c r="M252" s="59" t="e">
        <f>IF('CMGC Cost Estimate'!$D252=0,0,'CMGC Cost Estimate'!$D252*'CMGC Cost Estimate'!$L252)</f>
        <v>#VALUE!</v>
      </c>
      <c r="N252" s="60" t="e">
        <f>'CMGC Cost Estimate'!$M252/M$500</f>
        <v>#VALUE!</v>
      </c>
      <c r="O252" s="80" t="e">
        <f>MIN(Table1[[#This Row],[Low Bidder 
or CM/GC]:[Bidder 23]])*D252</f>
        <v>#VALUE!</v>
      </c>
      <c r="P252" s="66" t="e">
        <f>Table24[[#This Row],[CM/GC
Amount]]</f>
        <v>#VALUE!</v>
      </c>
      <c r="Q252" s="81" t="e">
        <f>MAX(Table1[[#This Row],[Low Bidder 
or CM/GC]:[Bidder 23]])*D252</f>
        <v>#VALUE!</v>
      </c>
      <c r="R252" s="38" t="e">
        <f>('CMGC Cost Estimate'!$J252-'CMGC Cost Estimate'!$G252)/'CMGC Cost Estimate'!$G252</f>
        <v>#VALUE!</v>
      </c>
      <c r="S252" s="39" t="e">
        <f>('CMGC Cost Estimate'!$J252-'CMGC Cost Estimate'!$M252)/'CMGC Cost Estimate'!$M252</f>
        <v>#VALUE!</v>
      </c>
      <c r="T252" s="37" t="e">
        <f>'CMGC Cost Estimate'!$J252-'CMGC Cost Estimate'!$G252</f>
        <v>#VALUE!</v>
      </c>
      <c r="U252" s="29" t="e">
        <f>RANK('CMGC Cost Estimate'!$J252,'CMGC Cost Estimate'!$J$3:$J$499)</f>
        <v>#VALUE!</v>
      </c>
      <c r="V252" s="40" t="e">
        <f>LARGE('CMGC Cost Estimate'!$J$3:$J$499,COUNT(J$3:'CMGC Cost Estimate'!$J252))+IF(ISNUMBER(V251),V251,0)</f>
        <v>#VALUE!</v>
      </c>
      <c r="W252" s="29" t="e">
        <f>IF(V252/J$500&lt;0.8,COUNT(V$3:V252)+1,1)</f>
        <v>#VALUE!</v>
      </c>
      <c r="X252" s="41" t="e">
        <f>IF('CMGC Cost Estimate'!$U252&lt;=MAX('CMGC Cost Estimate'!$W$3:$W$499),"YES","NO")</f>
        <v>#VALUE!</v>
      </c>
      <c r="Y252" s="42" t="e">
        <f>IF(AND('CMGC Cost Estimate'!$X252="YES",OR('CMGC Cost Estimate'!$R252&gt;0.2,'CMGC Cost Estimate'!$R252&lt;-0.2)),"ANALYZE"," ")</f>
        <v>#VALUE!</v>
      </c>
      <c r="Z252" s="73" t="e">
        <f>IF(AND('CMGC Cost Estimate'!$X252="YES",OR('CMGC Cost Estimate'!$S252&gt;0.2,'CMGC Cost Estimate'!$S252&lt;-0.2)),"ANALYZE"," ")</f>
        <v>#VALUE!</v>
      </c>
      <c r="AA252" s="69" t="e">
        <f>RANK('CMGC Cost Estimate'!$G252,'CMGC Cost Estimate'!$G$3:$G$499)</f>
        <v>#VALUE!</v>
      </c>
      <c r="AB252" s="70" t="e">
        <f>LARGE('CMGC Cost Estimate'!$G$3:$G$499,COUNT(G$3:'CMGC Cost Estimate'!$G252))+IF(ISNUMBER(AB251),AB251,0)</f>
        <v>#VALUE!</v>
      </c>
      <c r="AC252" s="71" t="e">
        <f>IF(AB252/G$500&lt;0.8,COUNT(V$3:V252)+1,1)</f>
        <v>#VALUE!</v>
      </c>
      <c r="AD252" s="95" t="e">
        <f>IF('CMGC Cost Estimate'!$AA252&lt;=MAX('CMGC Cost Estimate'!$AC$3:$AC$499),"YES","NO")</f>
        <v>#VALUE!</v>
      </c>
      <c r="AE252" s="96" t="e">
        <f>IF(AND('Standard Cost Estimate'!$AD252="YES",ABS('Standard Cost Estimate'!$R252)&gt;0.2),"ANALYZE"," ")</f>
        <v>#VALUE!</v>
      </c>
      <c r="AF252" s="77"/>
    </row>
    <row r="253" spans="1:32" x14ac:dyDescent="0.35">
      <c r="A253" s="56" t="e">
        <f>Table1[[#This Row],[Item Line Number]]</f>
        <v>#VALUE!</v>
      </c>
      <c r="B253" s="56" t="e">
        <f>Table1[[#This Row],[Item Number]]</f>
        <v>#VALUE!</v>
      </c>
      <c r="C253" s="57" t="e">
        <f>Table1[[#This Row],[Item Description]]</f>
        <v>#VALUE!</v>
      </c>
      <c r="D253" s="56" t="e">
        <f>Table1[[#This Row],[Quantity]]</f>
        <v>#VALUE!</v>
      </c>
      <c r="E253" s="56" t="e">
        <f>Table1[[#This Row],[Units]]</f>
        <v>#VALUE!</v>
      </c>
      <c r="F253" s="58" t="e">
        <f>Table1[[#This Row],[Engineer''s Estimate (EE)]]</f>
        <v>#VALUE!</v>
      </c>
      <c r="G253" s="59" t="e">
        <f>'CMGC Cost Estimate'!$D253*'CMGC Cost Estimate'!$F253</f>
        <v>#VALUE!</v>
      </c>
      <c r="H253" s="60" t="e">
        <f>'CMGC Cost Estimate'!$G253/G$500</f>
        <v>#VALUE!</v>
      </c>
      <c r="I253" s="58" t="e">
        <f>Table1[[#This Row],[Low Bidder 
or CM/GC]]</f>
        <v>#VALUE!</v>
      </c>
      <c r="J253" s="59" t="e">
        <f>'CMGC Cost Estimate'!$I253*'CMGC Cost Estimate'!$D253</f>
        <v>#VALUE!</v>
      </c>
      <c r="K253" s="61" t="e">
        <f>'CMGC Cost Estimate'!$J253/J$500</f>
        <v>#VALUE!</v>
      </c>
      <c r="L253" s="58" t="e">
        <f>TRIMMEAN(Table1[[#This Row],[Low Bidder 
or CM/GC]:[Bidder 23]],2/COUNT(Table1[[#This Row],[Low Bidder 
or CM/GC]:[Bidder 23]]))</f>
        <v>#VALUE!</v>
      </c>
      <c r="M253" s="59" t="e">
        <f>IF('CMGC Cost Estimate'!$D253=0,0,'CMGC Cost Estimate'!$D253*'CMGC Cost Estimate'!$L253)</f>
        <v>#VALUE!</v>
      </c>
      <c r="N253" s="60" t="e">
        <f>'CMGC Cost Estimate'!$M253/M$500</f>
        <v>#VALUE!</v>
      </c>
      <c r="O253" s="80" t="e">
        <f>MIN(Table1[[#This Row],[Low Bidder 
or CM/GC]:[Bidder 23]])*D253</f>
        <v>#VALUE!</v>
      </c>
      <c r="P253" s="66" t="e">
        <f>Table24[[#This Row],[CM/GC
Amount]]</f>
        <v>#VALUE!</v>
      </c>
      <c r="Q253" s="81" t="e">
        <f>MAX(Table1[[#This Row],[Low Bidder 
or CM/GC]:[Bidder 23]])*D253</f>
        <v>#VALUE!</v>
      </c>
      <c r="R253" s="38" t="e">
        <f>('CMGC Cost Estimate'!$J253-'CMGC Cost Estimate'!$G253)/'CMGC Cost Estimate'!$G253</f>
        <v>#VALUE!</v>
      </c>
      <c r="S253" s="39" t="e">
        <f>('CMGC Cost Estimate'!$J253-'CMGC Cost Estimate'!$M253)/'CMGC Cost Estimate'!$M253</f>
        <v>#VALUE!</v>
      </c>
      <c r="T253" s="37" t="e">
        <f>'CMGC Cost Estimate'!$J253-'CMGC Cost Estimate'!$G253</f>
        <v>#VALUE!</v>
      </c>
      <c r="U253" s="29" t="e">
        <f>RANK('CMGC Cost Estimate'!$J253,'CMGC Cost Estimate'!$J$3:$J$499)</f>
        <v>#VALUE!</v>
      </c>
      <c r="V253" s="40" t="e">
        <f>LARGE('CMGC Cost Estimate'!$J$3:$J$499,COUNT(J$3:'CMGC Cost Estimate'!$J253))+IF(ISNUMBER(V252),V252,0)</f>
        <v>#VALUE!</v>
      </c>
      <c r="W253" s="29" t="e">
        <f>IF(V253/J$500&lt;0.8,COUNT(V$3:V253)+1,1)</f>
        <v>#VALUE!</v>
      </c>
      <c r="X253" s="41" t="e">
        <f>IF('CMGC Cost Estimate'!$U253&lt;=MAX('CMGC Cost Estimate'!$W$3:$W$499),"YES","NO")</f>
        <v>#VALUE!</v>
      </c>
      <c r="Y253" s="42" t="e">
        <f>IF(AND('CMGC Cost Estimate'!$X253="YES",OR('CMGC Cost Estimate'!$R253&gt;0.2,'CMGC Cost Estimate'!$R253&lt;-0.2)),"ANALYZE"," ")</f>
        <v>#VALUE!</v>
      </c>
      <c r="Z253" s="73" t="e">
        <f>IF(AND('CMGC Cost Estimate'!$X253="YES",OR('CMGC Cost Estimate'!$S253&gt;0.2,'CMGC Cost Estimate'!$S253&lt;-0.2)),"ANALYZE"," ")</f>
        <v>#VALUE!</v>
      </c>
      <c r="AA253" s="69" t="e">
        <f>RANK('CMGC Cost Estimate'!$G253,'CMGC Cost Estimate'!$G$3:$G$499)</f>
        <v>#VALUE!</v>
      </c>
      <c r="AB253" s="70" t="e">
        <f>LARGE('CMGC Cost Estimate'!$G$3:$G$499,COUNT(G$3:'CMGC Cost Estimate'!$G253))+IF(ISNUMBER(AB252),AB252,0)</f>
        <v>#VALUE!</v>
      </c>
      <c r="AC253" s="71" t="e">
        <f>IF(AB253/G$500&lt;0.8,COUNT(V$3:V253)+1,1)</f>
        <v>#VALUE!</v>
      </c>
      <c r="AD253" s="95" t="e">
        <f>IF('CMGC Cost Estimate'!$AA253&lt;=MAX('CMGC Cost Estimate'!$AC$3:$AC$499),"YES","NO")</f>
        <v>#VALUE!</v>
      </c>
      <c r="AE253" s="96" t="e">
        <f>IF(AND('Standard Cost Estimate'!$AD253="YES",ABS('Standard Cost Estimate'!$R253)&gt;0.2),"ANALYZE"," ")</f>
        <v>#VALUE!</v>
      </c>
      <c r="AF253" s="77"/>
    </row>
    <row r="254" spans="1:32" x14ac:dyDescent="0.35">
      <c r="A254" s="56" t="e">
        <f>Table1[[#This Row],[Item Line Number]]</f>
        <v>#VALUE!</v>
      </c>
      <c r="B254" s="56" t="e">
        <f>Table1[[#This Row],[Item Number]]</f>
        <v>#VALUE!</v>
      </c>
      <c r="C254" s="57" t="e">
        <f>Table1[[#This Row],[Item Description]]</f>
        <v>#VALUE!</v>
      </c>
      <c r="D254" s="56" t="e">
        <f>Table1[[#This Row],[Quantity]]</f>
        <v>#VALUE!</v>
      </c>
      <c r="E254" s="56" t="e">
        <f>Table1[[#This Row],[Units]]</f>
        <v>#VALUE!</v>
      </c>
      <c r="F254" s="58" t="e">
        <f>Table1[[#This Row],[Engineer''s Estimate (EE)]]</f>
        <v>#VALUE!</v>
      </c>
      <c r="G254" s="59" t="e">
        <f>'CMGC Cost Estimate'!$D254*'CMGC Cost Estimate'!$F254</f>
        <v>#VALUE!</v>
      </c>
      <c r="H254" s="60" t="e">
        <f>'CMGC Cost Estimate'!$G254/G$500</f>
        <v>#VALUE!</v>
      </c>
      <c r="I254" s="58" t="e">
        <f>Table1[[#This Row],[Low Bidder 
or CM/GC]]</f>
        <v>#VALUE!</v>
      </c>
      <c r="J254" s="59" t="e">
        <f>'CMGC Cost Estimate'!$I254*'CMGC Cost Estimate'!$D254</f>
        <v>#VALUE!</v>
      </c>
      <c r="K254" s="61" t="e">
        <f>'CMGC Cost Estimate'!$J254/J$500</f>
        <v>#VALUE!</v>
      </c>
      <c r="L254" s="58" t="e">
        <f>TRIMMEAN(Table1[[#This Row],[Low Bidder 
or CM/GC]:[Bidder 23]],2/COUNT(Table1[[#This Row],[Low Bidder 
or CM/GC]:[Bidder 23]]))</f>
        <v>#VALUE!</v>
      </c>
      <c r="M254" s="59" t="e">
        <f>IF('CMGC Cost Estimate'!$D254=0,0,'CMGC Cost Estimate'!$D254*'CMGC Cost Estimate'!$L254)</f>
        <v>#VALUE!</v>
      </c>
      <c r="N254" s="60" t="e">
        <f>'CMGC Cost Estimate'!$M254/M$500</f>
        <v>#VALUE!</v>
      </c>
      <c r="O254" s="80" t="e">
        <f>MIN(Table1[[#This Row],[Low Bidder 
or CM/GC]:[Bidder 23]])*D254</f>
        <v>#VALUE!</v>
      </c>
      <c r="P254" s="66" t="e">
        <f>Table24[[#This Row],[CM/GC
Amount]]</f>
        <v>#VALUE!</v>
      </c>
      <c r="Q254" s="81" t="e">
        <f>MAX(Table1[[#This Row],[Low Bidder 
or CM/GC]:[Bidder 23]])*D254</f>
        <v>#VALUE!</v>
      </c>
      <c r="R254" s="38" t="e">
        <f>('CMGC Cost Estimate'!$J254-'CMGC Cost Estimate'!$G254)/'CMGC Cost Estimate'!$G254</f>
        <v>#VALUE!</v>
      </c>
      <c r="S254" s="39" t="e">
        <f>('CMGC Cost Estimate'!$J254-'CMGC Cost Estimate'!$M254)/'CMGC Cost Estimate'!$M254</f>
        <v>#VALUE!</v>
      </c>
      <c r="T254" s="37" t="e">
        <f>'CMGC Cost Estimate'!$J254-'CMGC Cost Estimate'!$G254</f>
        <v>#VALUE!</v>
      </c>
      <c r="U254" s="29" t="e">
        <f>RANK('CMGC Cost Estimate'!$J254,'CMGC Cost Estimate'!$J$3:$J$499)</f>
        <v>#VALUE!</v>
      </c>
      <c r="V254" s="40" t="e">
        <f>LARGE('CMGC Cost Estimate'!$J$3:$J$499,COUNT(J$3:'CMGC Cost Estimate'!$J254))+IF(ISNUMBER(V253),V253,0)</f>
        <v>#VALUE!</v>
      </c>
      <c r="W254" s="29" t="e">
        <f>IF(V254/J$500&lt;0.8,COUNT(V$3:V254)+1,1)</f>
        <v>#VALUE!</v>
      </c>
      <c r="X254" s="41" t="e">
        <f>IF('CMGC Cost Estimate'!$U254&lt;=MAX('CMGC Cost Estimate'!$W$3:$W$499),"YES","NO")</f>
        <v>#VALUE!</v>
      </c>
      <c r="Y254" s="42" t="e">
        <f>IF(AND('CMGC Cost Estimate'!$X254="YES",OR('CMGC Cost Estimate'!$R254&gt;0.2,'CMGC Cost Estimate'!$R254&lt;-0.2)),"ANALYZE"," ")</f>
        <v>#VALUE!</v>
      </c>
      <c r="Z254" s="73" t="e">
        <f>IF(AND('CMGC Cost Estimate'!$X254="YES",OR('CMGC Cost Estimate'!$S254&gt;0.2,'CMGC Cost Estimate'!$S254&lt;-0.2)),"ANALYZE"," ")</f>
        <v>#VALUE!</v>
      </c>
      <c r="AA254" s="69" t="e">
        <f>RANK('CMGC Cost Estimate'!$G254,'CMGC Cost Estimate'!$G$3:$G$499)</f>
        <v>#VALUE!</v>
      </c>
      <c r="AB254" s="70" t="e">
        <f>LARGE('CMGC Cost Estimate'!$G$3:$G$499,COUNT(G$3:'CMGC Cost Estimate'!$G254))+IF(ISNUMBER(AB253),AB253,0)</f>
        <v>#VALUE!</v>
      </c>
      <c r="AC254" s="71" t="e">
        <f>IF(AB254/G$500&lt;0.8,COUNT(V$3:V254)+1,1)</f>
        <v>#VALUE!</v>
      </c>
      <c r="AD254" s="95" t="e">
        <f>IF('CMGC Cost Estimate'!$AA254&lt;=MAX('CMGC Cost Estimate'!$AC$3:$AC$499),"YES","NO")</f>
        <v>#VALUE!</v>
      </c>
      <c r="AE254" s="96" t="e">
        <f>IF(AND('Standard Cost Estimate'!$AD254="YES",ABS('Standard Cost Estimate'!$R254)&gt;0.2),"ANALYZE"," ")</f>
        <v>#VALUE!</v>
      </c>
      <c r="AF254" s="77"/>
    </row>
    <row r="255" spans="1:32" x14ac:dyDescent="0.35">
      <c r="A255" s="56" t="e">
        <f>Table1[[#This Row],[Item Line Number]]</f>
        <v>#VALUE!</v>
      </c>
      <c r="B255" s="56" t="e">
        <f>Table1[[#This Row],[Item Number]]</f>
        <v>#VALUE!</v>
      </c>
      <c r="C255" s="57" t="e">
        <f>Table1[[#This Row],[Item Description]]</f>
        <v>#VALUE!</v>
      </c>
      <c r="D255" s="56" t="e">
        <f>Table1[[#This Row],[Quantity]]</f>
        <v>#VALUE!</v>
      </c>
      <c r="E255" s="56" t="e">
        <f>Table1[[#This Row],[Units]]</f>
        <v>#VALUE!</v>
      </c>
      <c r="F255" s="58" t="e">
        <f>Table1[[#This Row],[Engineer''s Estimate (EE)]]</f>
        <v>#VALUE!</v>
      </c>
      <c r="G255" s="59" t="e">
        <f>'CMGC Cost Estimate'!$D255*'CMGC Cost Estimate'!$F255</f>
        <v>#VALUE!</v>
      </c>
      <c r="H255" s="60" t="e">
        <f>'CMGC Cost Estimate'!$G255/G$500</f>
        <v>#VALUE!</v>
      </c>
      <c r="I255" s="58" t="e">
        <f>Table1[[#This Row],[Low Bidder 
or CM/GC]]</f>
        <v>#VALUE!</v>
      </c>
      <c r="J255" s="59" t="e">
        <f>'CMGC Cost Estimate'!$I255*'CMGC Cost Estimate'!$D255</f>
        <v>#VALUE!</v>
      </c>
      <c r="K255" s="61" t="e">
        <f>'CMGC Cost Estimate'!$J255/J$500</f>
        <v>#VALUE!</v>
      </c>
      <c r="L255" s="58" t="e">
        <f>TRIMMEAN(Table1[[#This Row],[Low Bidder 
or CM/GC]:[Bidder 23]],2/COUNT(Table1[[#This Row],[Low Bidder 
or CM/GC]:[Bidder 23]]))</f>
        <v>#VALUE!</v>
      </c>
      <c r="M255" s="59" t="e">
        <f>IF('CMGC Cost Estimate'!$D255=0,0,'CMGC Cost Estimate'!$D255*'CMGC Cost Estimate'!$L255)</f>
        <v>#VALUE!</v>
      </c>
      <c r="N255" s="60" t="e">
        <f>'CMGC Cost Estimate'!$M255/M$500</f>
        <v>#VALUE!</v>
      </c>
      <c r="O255" s="80" t="e">
        <f>MIN(Table1[[#This Row],[Low Bidder 
or CM/GC]:[Bidder 23]])*D255</f>
        <v>#VALUE!</v>
      </c>
      <c r="P255" s="66" t="e">
        <f>Table24[[#This Row],[CM/GC
Amount]]</f>
        <v>#VALUE!</v>
      </c>
      <c r="Q255" s="81" t="e">
        <f>MAX(Table1[[#This Row],[Low Bidder 
or CM/GC]:[Bidder 23]])*D255</f>
        <v>#VALUE!</v>
      </c>
      <c r="R255" s="38" t="e">
        <f>('CMGC Cost Estimate'!$J255-'CMGC Cost Estimate'!$G255)/'CMGC Cost Estimate'!$G255</f>
        <v>#VALUE!</v>
      </c>
      <c r="S255" s="39" t="e">
        <f>('CMGC Cost Estimate'!$J255-'CMGC Cost Estimate'!$M255)/'CMGC Cost Estimate'!$M255</f>
        <v>#VALUE!</v>
      </c>
      <c r="T255" s="37" t="e">
        <f>'CMGC Cost Estimate'!$J255-'CMGC Cost Estimate'!$G255</f>
        <v>#VALUE!</v>
      </c>
      <c r="U255" s="29" t="e">
        <f>RANK('CMGC Cost Estimate'!$J255,'CMGC Cost Estimate'!$J$3:$J$499)</f>
        <v>#VALUE!</v>
      </c>
      <c r="V255" s="40" t="e">
        <f>LARGE('CMGC Cost Estimate'!$J$3:$J$499,COUNT(J$3:'CMGC Cost Estimate'!$J255))+IF(ISNUMBER(V254),V254,0)</f>
        <v>#VALUE!</v>
      </c>
      <c r="W255" s="29" t="e">
        <f>IF(V255/J$500&lt;0.8,COUNT(V$3:V255)+1,1)</f>
        <v>#VALUE!</v>
      </c>
      <c r="X255" s="41" t="e">
        <f>IF('CMGC Cost Estimate'!$U255&lt;=MAX('CMGC Cost Estimate'!$W$3:$W$499),"YES","NO")</f>
        <v>#VALUE!</v>
      </c>
      <c r="Y255" s="42" t="e">
        <f>IF(AND('CMGC Cost Estimate'!$X255="YES",OR('CMGC Cost Estimate'!$R255&gt;0.2,'CMGC Cost Estimate'!$R255&lt;-0.2)),"ANALYZE"," ")</f>
        <v>#VALUE!</v>
      </c>
      <c r="Z255" s="73" t="e">
        <f>IF(AND('CMGC Cost Estimate'!$X255="YES",OR('CMGC Cost Estimate'!$S255&gt;0.2,'CMGC Cost Estimate'!$S255&lt;-0.2)),"ANALYZE"," ")</f>
        <v>#VALUE!</v>
      </c>
      <c r="AA255" s="69" t="e">
        <f>RANK('CMGC Cost Estimate'!$G255,'CMGC Cost Estimate'!$G$3:$G$499)</f>
        <v>#VALUE!</v>
      </c>
      <c r="AB255" s="70" t="e">
        <f>LARGE('CMGC Cost Estimate'!$G$3:$G$499,COUNT(G$3:'CMGC Cost Estimate'!$G255))+IF(ISNUMBER(AB254),AB254,0)</f>
        <v>#VALUE!</v>
      </c>
      <c r="AC255" s="71" t="e">
        <f>IF(AB255/G$500&lt;0.8,COUNT(V$3:V255)+1,1)</f>
        <v>#VALUE!</v>
      </c>
      <c r="AD255" s="95" t="e">
        <f>IF('CMGC Cost Estimate'!$AA255&lt;=MAX('CMGC Cost Estimate'!$AC$3:$AC$499),"YES","NO")</f>
        <v>#VALUE!</v>
      </c>
      <c r="AE255" s="96" t="e">
        <f>IF(AND('Standard Cost Estimate'!$AD255="YES",ABS('Standard Cost Estimate'!$R255)&gt;0.2),"ANALYZE"," ")</f>
        <v>#VALUE!</v>
      </c>
      <c r="AF255" s="77"/>
    </row>
    <row r="256" spans="1:32" x14ac:dyDescent="0.35">
      <c r="A256" s="56" t="e">
        <f>Table1[[#This Row],[Item Line Number]]</f>
        <v>#VALUE!</v>
      </c>
      <c r="B256" s="56" t="e">
        <f>Table1[[#This Row],[Item Number]]</f>
        <v>#VALUE!</v>
      </c>
      <c r="C256" s="57" t="e">
        <f>Table1[[#This Row],[Item Description]]</f>
        <v>#VALUE!</v>
      </c>
      <c r="D256" s="56" t="e">
        <f>Table1[[#This Row],[Quantity]]</f>
        <v>#VALUE!</v>
      </c>
      <c r="E256" s="56" t="e">
        <f>Table1[[#This Row],[Units]]</f>
        <v>#VALUE!</v>
      </c>
      <c r="F256" s="58" t="e">
        <f>Table1[[#This Row],[Engineer''s Estimate (EE)]]</f>
        <v>#VALUE!</v>
      </c>
      <c r="G256" s="59" t="e">
        <f>'CMGC Cost Estimate'!$D256*'CMGC Cost Estimate'!$F256</f>
        <v>#VALUE!</v>
      </c>
      <c r="H256" s="60" t="e">
        <f>'CMGC Cost Estimate'!$G256/G$500</f>
        <v>#VALUE!</v>
      </c>
      <c r="I256" s="58" t="e">
        <f>Table1[[#This Row],[Low Bidder 
or CM/GC]]</f>
        <v>#VALUE!</v>
      </c>
      <c r="J256" s="59" t="e">
        <f>'CMGC Cost Estimate'!$I256*'CMGC Cost Estimate'!$D256</f>
        <v>#VALUE!</v>
      </c>
      <c r="K256" s="61" t="e">
        <f>'CMGC Cost Estimate'!$J256/J$500</f>
        <v>#VALUE!</v>
      </c>
      <c r="L256" s="58" t="e">
        <f>TRIMMEAN(Table1[[#This Row],[Low Bidder 
or CM/GC]:[Bidder 23]],2/COUNT(Table1[[#This Row],[Low Bidder 
or CM/GC]:[Bidder 23]]))</f>
        <v>#VALUE!</v>
      </c>
      <c r="M256" s="59" t="e">
        <f>IF('CMGC Cost Estimate'!$D256=0,0,'CMGC Cost Estimate'!$D256*'CMGC Cost Estimate'!$L256)</f>
        <v>#VALUE!</v>
      </c>
      <c r="N256" s="60" t="e">
        <f>'CMGC Cost Estimate'!$M256/M$500</f>
        <v>#VALUE!</v>
      </c>
      <c r="O256" s="80" t="e">
        <f>MIN(Table1[[#This Row],[Low Bidder 
or CM/GC]:[Bidder 23]])*D256</f>
        <v>#VALUE!</v>
      </c>
      <c r="P256" s="66" t="e">
        <f>Table24[[#This Row],[CM/GC
Amount]]</f>
        <v>#VALUE!</v>
      </c>
      <c r="Q256" s="81" t="e">
        <f>MAX(Table1[[#This Row],[Low Bidder 
or CM/GC]:[Bidder 23]])*D256</f>
        <v>#VALUE!</v>
      </c>
      <c r="R256" s="38" t="e">
        <f>('CMGC Cost Estimate'!$J256-'CMGC Cost Estimate'!$G256)/'CMGC Cost Estimate'!$G256</f>
        <v>#VALUE!</v>
      </c>
      <c r="S256" s="39" t="e">
        <f>('CMGC Cost Estimate'!$J256-'CMGC Cost Estimate'!$M256)/'CMGC Cost Estimate'!$M256</f>
        <v>#VALUE!</v>
      </c>
      <c r="T256" s="37" t="e">
        <f>'CMGC Cost Estimate'!$J256-'CMGC Cost Estimate'!$G256</f>
        <v>#VALUE!</v>
      </c>
      <c r="U256" s="29" t="e">
        <f>RANK('CMGC Cost Estimate'!$J256,'CMGC Cost Estimate'!$J$3:$J$499)</f>
        <v>#VALUE!</v>
      </c>
      <c r="V256" s="40" t="e">
        <f>LARGE('CMGC Cost Estimate'!$J$3:$J$499,COUNT(J$3:'CMGC Cost Estimate'!$J256))+IF(ISNUMBER(V255),V255,0)</f>
        <v>#VALUE!</v>
      </c>
      <c r="W256" s="29" t="e">
        <f>IF(V256/J$500&lt;0.8,COUNT(V$3:V256)+1,1)</f>
        <v>#VALUE!</v>
      </c>
      <c r="X256" s="41" t="e">
        <f>IF('CMGC Cost Estimate'!$U256&lt;=MAX('CMGC Cost Estimate'!$W$3:$W$499),"YES","NO")</f>
        <v>#VALUE!</v>
      </c>
      <c r="Y256" s="42" t="e">
        <f>IF(AND('CMGC Cost Estimate'!$X256="YES",OR('CMGC Cost Estimate'!$R256&gt;0.2,'CMGC Cost Estimate'!$R256&lt;-0.2)),"ANALYZE"," ")</f>
        <v>#VALUE!</v>
      </c>
      <c r="Z256" s="73" t="e">
        <f>IF(AND('CMGC Cost Estimate'!$X256="YES",OR('CMGC Cost Estimate'!$S256&gt;0.2,'CMGC Cost Estimate'!$S256&lt;-0.2)),"ANALYZE"," ")</f>
        <v>#VALUE!</v>
      </c>
      <c r="AA256" s="69" t="e">
        <f>RANK('CMGC Cost Estimate'!$G256,'CMGC Cost Estimate'!$G$3:$G$499)</f>
        <v>#VALUE!</v>
      </c>
      <c r="AB256" s="70" t="e">
        <f>LARGE('CMGC Cost Estimate'!$G$3:$G$499,COUNT(G$3:'CMGC Cost Estimate'!$G256))+IF(ISNUMBER(AB255),AB255,0)</f>
        <v>#VALUE!</v>
      </c>
      <c r="AC256" s="71" t="e">
        <f>IF(AB256/G$500&lt;0.8,COUNT(V$3:V256)+1,1)</f>
        <v>#VALUE!</v>
      </c>
      <c r="AD256" s="95" t="e">
        <f>IF('CMGC Cost Estimate'!$AA256&lt;=MAX('CMGC Cost Estimate'!$AC$3:$AC$499),"YES","NO")</f>
        <v>#VALUE!</v>
      </c>
      <c r="AE256" s="96" t="e">
        <f>IF(AND('Standard Cost Estimate'!$AD256="YES",ABS('Standard Cost Estimate'!$R256)&gt;0.2),"ANALYZE"," ")</f>
        <v>#VALUE!</v>
      </c>
      <c r="AF256" s="77"/>
    </row>
    <row r="257" spans="1:32" x14ac:dyDescent="0.35">
      <c r="A257" s="56" t="e">
        <f>Table1[[#This Row],[Item Line Number]]</f>
        <v>#VALUE!</v>
      </c>
      <c r="B257" s="56" t="e">
        <f>Table1[[#This Row],[Item Number]]</f>
        <v>#VALUE!</v>
      </c>
      <c r="C257" s="57" t="e">
        <f>Table1[[#This Row],[Item Description]]</f>
        <v>#VALUE!</v>
      </c>
      <c r="D257" s="56" t="e">
        <f>Table1[[#This Row],[Quantity]]</f>
        <v>#VALUE!</v>
      </c>
      <c r="E257" s="56" t="e">
        <f>Table1[[#This Row],[Units]]</f>
        <v>#VALUE!</v>
      </c>
      <c r="F257" s="58" t="e">
        <f>Table1[[#This Row],[Engineer''s Estimate (EE)]]</f>
        <v>#VALUE!</v>
      </c>
      <c r="G257" s="59" t="e">
        <f>'CMGC Cost Estimate'!$D257*'CMGC Cost Estimate'!$F257</f>
        <v>#VALUE!</v>
      </c>
      <c r="H257" s="60" t="e">
        <f>'CMGC Cost Estimate'!$G257/G$500</f>
        <v>#VALUE!</v>
      </c>
      <c r="I257" s="58" t="e">
        <f>Table1[[#This Row],[Low Bidder 
or CM/GC]]</f>
        <v>#VALUE!</v>
      </c>
      <c r="J257" s="59" t="e">
        <f>'CMGC Cost Estimate'!$I257*'CMGC Cost Estimate'!$D257</f>
        <v>#VALUE!</v>
      </c>
      <c r="K257" s="61" t="e">
        <f>'CMGC Cost Estimate'!$J257/J$500</f>
        <v>#VALUE!</v>
      </c>
      <c r="L257" s="58" t="e">
        <f>TRIMMEAN(Table1[[#This Row],[Low Bidder 
or CM/GC]:[Bidder 23]],2/COUNT(Table1[[#This Row],[Low Bidder 
or CM/GC]:[Bidder 23]]))</f>
        <v>#VALUE!</v>
      </c>
      <c r="M257" s="59" t="e">
        <f>IF('CMGC Cost Estimate'!$D257=0,0,'CMGC Cost Estimate'!$D257*'CMGC Cost Estimate'!$L257)</f>
        <v>#VALUE!</v>
      </c>
      <c r="N257" s="60" t="e">
        <f>'CMGC Cost Estimate'!$M257/M$500</f>
        <v>#VALUE!</v>
      </c>
      <c r="O257" s="80" t="e">
        <f>MIN(Table1[[#This Row],[Low Bidder 
or CM/GC]:[Bidder 23]])*D257</f>
        <v>#VALUE!</v>
      </c>
      <c r="P257" s="66" t="e">
        <f>Table24[[#This Row],[CM/GC
Amount]]</f>
        <v>#VALUE!</v>
      </c>
      <c r="Q257" s="81" t="e">
        <f>MAX(Table1[[#This Row],[Low Bidder 
or CM/GC]:[Bidder 23]])*D257</f>
        <v>#VALUE!</v>
      </c>
      <c r="R257" s="38" t="e">
        <f>('CMGC Cost Estimate'!$J257-'CMGC Cost Estimate'!$G257)/'CMGC Cost Estimate'!$G257</f>
        <v>#VALUE!</v>
      </c>
      <c r="S257" s="39" t="e">
        <f>('CMGC Cost Estimate'!$J257-'CMGC Cost Estimate'!$M257)/'CMGC Cost Estimate'!$M257</f>
        <v>#VALUE!</v>
      </c>
      <c r="T257" s="37" t="e">
        <f>'CMGC Cost Estimate'!$J257-'CMGC Cost Estimate'!$G257</f>
        <v>#VALUE!</v>
      </c>
      <c r="U257" s="29" t="e">
        <f>RANK('CMGC Cost Estimate'!$J257,'CMGC Cost Estimate'!$J$3:$J$499)</f>
        <v>#VALUE!</v>
      </c>
      <c r="V257" s="40" t="e">
        <f>LARGE('CMGC Cost Estimate'!$J$3:$J$499,COUNT(J$3:'CMGC Cost Estimate'!$J257))+IF(ISNUMBER(V256),V256,0)</f>
        <v>#VALUE!</v>
      </c>
      <c r="W257" s="29" t="e">
        <f>IF(V257/J$500&lt;0.8,COUNT(V$3:V257)+1,1)</f>
        <v>#VALUE!</v>
      </c>
      <c r="X257" s="41" t="e">
        <f>IF('CMGC Cost Estimate'!$U257&lt;=MAX('CMGC Cost Estimate'!$W$3:$W$499),"YES","NO")</f>
        <v>#VALUE!</v>
      </c>
      <c r="Y257" s="42" t="e">
        <f>IF(AND('CMGC Cost Estimate'!$X257="YES",OR('CMGC Cost Estimate'!$R257&gt;0.2,'CMGC Cost Estimate'!$R257&lt;-0.2)),"ANALYZE"," ")</f>
        <v>#VALUE!</v>
      </c>
      <c r="Z257" s="73" t="e">
        <f>IF(AND('CMGC Cost Estimate'!$X257="YES",OR('CMGC Cost Estimate'!$S257&gt;0.2,'CMGC Cost Estimate'!$S257&lt;-0.2)),"ANALYZE"," ")</f>
        <v>#VALUE!</v>
      </c>
      <c r="AA257" s="69" t="e">
        <f>RANK('CMGC Cost Estimate'!$G257,'CMGC Cost Estimate'!$G$3:$G$499)</f>
        <v>#VALUE!</v>
      </c>
      <c r="AB257" s="70" t="e">
        <f>LARGE('CMGC Cost Estimate'!$G$3:$G$499,COUNT(G$3:'CMGC Cost Estimate'!$G257))+IF(ISNUMBER(AB256),AB256,0)</f>
        <v>#VALUE!</v>
      </c>
      <c r="AC257" s="71" t="e">
        <f>IF(AB257/G$500&lt;0.8,COUNT(V$3:V257)+1,1)</f>
        <v>#VALUE!</v>
      </c>
      <c r="AD257" s="95" t="e">
        <f>IF('CMGC Cost Estimate'!$AA257&lt;=MAX('CMGC Cost Estimate'!$AC$3:$AC$499),"YES","NO")</f>
        <v>#VALUE!</v>
      </c>
      <c r="AE257" s="96" t="e">
        <f>IF(AND('Standard Cost Estimate'!$AD257="YES",ABS('Standard Cost Estimate'!$R257)&gt;0.2),"ANALYZE"," ")</f>
        <v>#VALUE!</v>
      </c>
      <c r="AF257" s="77"/>
    </row>
    <row r="258" spans="1:32" x14ac:dyDescent="0.35">
      <c r="A258" s="56" t="e">
        <f>Table1[[#This Row],[Item Line Number]]</f>
        <v>#VALUE!</v>
      </c>
      <c r="B258" s="56" t="e">
        <f>Table1[[#This Row],[Item Number]]</f>
        <v>#VALUE!</v>
      </c>
      <c r="C258" s="57" t="e">
        <f>Table1[[#This Row],[Item Description]]</f>
        <v>#VALUE!</v>
      </c>
      <c r="D258" s="56" t="e">
        <f>Table1[[#This Row],[Quantity]]</f>
        <v>#VALUE!</v>
      </c>
      <c r="E258" s="56" t="e">
        <f>Table1[[#This Row],[Units]]</f>
        <v>#VALUE!</v>
      </c>
      <c r="F258" s="58" t="e">
        <f>Table1[[#This Row],[Engineer''s Estimate (EE)]]</f>
        <v>#VALUE!</v>
      </c>
      <c r="G258" s="59" t="e">
        <f>'CMGC Cost Estimate'!$D258*'CMGC Cost Estimate'!$F258</f>
        <v>#VALUE!</v>
      </c>
      <c r="H258" s="60" t="e">
        <f>'CMGC Cost Estimate'!$G258/G$500</f>
        <v>#VALUE!</v>
      </c>
      <c r="I258" s="58" t="e">
        <f>Table1[[#This Row],[Low Bidder 
or CM/GC]]</f>
        <v>#VALUE!</v>
      </c>
      <c r="J258" s="59" t="e">
        <f>'CMGC Cost Estimate'!$I258*'CMGC Cost Estimate'!$D258</f>
        <v>#VALUE!</v>
      </c>
      <c r="K258" s="61" t="e">
        <f>'CMGC Cost Estimate'!$J258/J$500</f>
        <v>#VALUE!</v>
      </c>
      <c r="L258" s="58" t="e">
        <f>TRIMMEAN(Table1[[#This Row],[Low Bidder 
or CM/GC]:[Bidder 23]],2/COUNT(Table1[[#This Row],[Low Bidder 
or CM/GC]:[Bidder 23]]))</f>
        <v>#VALUE!</v>
      </c>
      <c r="M258" s="59" t="e">
        <f>IF('CMGC Cost Estimate'!$D258=0,0,'CMGC Cost Estimate'!$D258*'CMGC Cost Estimate'!$L258)</f>
        <v>#VALUE!</v>
      </c>
      <c r="N258" s="60" t="e">
        <f>'CMGC Cost Estimate'!$M258/M$500</f>
        <v>#VALUE!</v>
      </c>
      <c r="O258" s="80" t="e">
        <f>MIN(Table1[[#This Row],[Low Bidder 
or CM/GC]:[Bidder 23]])*D258</f>
        <v>#VALUE!</v>
      </c>
      <c r="P258" s="66" t="e">
        <f>Table24[[#This Row],[CM/GC
Amount]]</f>
        <v>#VALUE!</v>
      </c>
      <c r="Q258" s="81" t="e">
        <f>MAX(Table1[[#This Row],[Low Bidder 
or CM/GC]:[Bidder 23]])*D258</f>
        <v>#VALUE!</v>
      </c>
      <c r="R258" s="38" t="e">
        <f>('CMGC Cost Estimate'!$J258-'CMGC Cost Estimate'!$G258)/'CMGC Cost Estimate'!$G258</f>
        <v>#VALUE!</v>
      </c>
      <c r="S258" s="39" t="e">
        <f>('CMGC Cost Estimate'!$J258-'CMGC Cost Estimate'!$M258)/'CMGC Cost Estimate'!$M258</f>
        <v>#VALUE!</v>
      </c>
      <c r="T258" s="37" t="e">
        <f>'CMGC Cost Estimate'!$J258-'CMGC Cost Estimate'!$G258</f>
        <v>#VALUE!</v>
      </c>
      <c r="U258" s="29" t="e">
        <f>RANK('CMGC Cost Estimate'!$J258,'CMGC Cost Estimate'!$J$3:$J$499)</f>
        <v>#VALUE!</v>
      </c>
      <c r="V258" s="40" t="e">
        <f>LARGE('CMGC Cost Estimate'!$J$3:$J$499,COUNT(J$3:'CMGC Cost Estimate'!$J258))+IF(ISNUMBER(V257),V257,0)</f>
        <v>#VALUE!</v>
      </c>
      <c r="W258" s="29" t="e">
        <f>IF(V258/J$500&lt;0.8,COUNT(V$3:V258)+1,1)</f>
        <v>#VALUE!</v>
      </c>
      <c r="X258" s="41" t="e">
        <f>IF('CMGC Cost Estimate'!$U258&lt;=MAX('CMGC Cost Estimate'!$W$3:$W$499),"YES","NO")</f>
        <v>#VALUE!</v>
      </c>
      <c r="Y258" s="42" t="e">
        <f>IF(AND('CMGC Cost Estimate'!$X258="YES",OR('CMGC Cost Estimate'!$R258&gt;0.2,'CMGC Cost Estimate'!$R258&lt;-0.2)),"ANALYZE"," ")</f>
        <v>#VALUE!</v>
      </c>
      <c r="Z258" s="73" t="e">
        <f>IF(AND('CMGC Cost Estimate'!$X258="YES",OR('CMGC Cost Estimate'!$S258&gt;0.2,'CMGC Cost Estimate'!$S258&lt;-0.2)),"ANALYZE"," ")</f>
        <v>#VALUE!</v>
      </c>
      <c r="AA258" s="69" t="e">
        <f>RANK('CMGC Cost Estimate'!$G258,'CMGC Cost Estimate'!$G$3:$G$499)</f>
        <v>#VALUE!</v>
      </c>
      <c r="AB258" s="70" t="e">
        <f>LARGE('CMGC Cost Estimate'!$G$3:$G$499,COUNT(G$3:'CMGC Cost Estimate'!$G258))+IF(ISNUMBER(AB257),AB257,0)</f>
        <v>#VALUE!</v>
      </c>
      <c r="AC258" s="71" t="e">
        <f>IF(AB258/G$500&lt;0.8,COUNT(V$3:V258)+1,1)</f>
        <v>#VALUE!</v>
      </c>
      <c r="AD258" s="95" t="e">
        <f>IF('CMGC Cost Estimate'!$AA258&lt;=MAX('CMGC Cost Estimate'!$AC$3:$AC$499),"YES","NO")</f>
        <v>#VALUE!</v>
      </c>
      <c r="AE258" s="96" t="e">
        <f>IF(AND('Standard Cost Estimate'!$AD258="YES",ABS('Standard Cost Estimate'!$R258)&gt;0.2),"ANALYZE"," ")</f>
        <v>#VALUE!</v>
      </c>
      <c r="AF258" s="77"/>
    </row>
    <row r="259" spans="1:32" x14ac:dyDescent="0.35">
      <c r="A259" s="56" t="e">
        <f>Table1[[#This Row],[Item Line Number]]</f>
        <v>#VALUE!</v>
      </c>
      <c r="B259" s="56" t="e">
        <f>Table1[[#This Row],[Item Number]]</f>
        <v>#VALUE!</v>
      </c>
      <c r="C259" s="57" t="e">
        <f>Table1[[#This Row],[Item Description]]</f>
        <v>#VALUE!</v>
      </c>
      <c r="D259" s="56" t="e">
        <f>Table1[[#This Row],[Quantity]]</f>
        <v>#VALUE!</v>
      </c>
      <c r="E259" s="56" t="e">
        <f>Table1[[#This Row],[Units]]</f>
        <v>#VALUE!</v>
      </c>
      <c r="F259" s="58" t="e">
        <f>Table1[[#This Row],[Engineer''s Estimate (EE)]]</f>
        <v>#VALUE!</v>
      </c>
      <c r="G259" s="59" t="e">
        <f>'CMGC Cost Estimate'!$D259*'CMGC Cost Estimate'!$F259</f>
        <v>#VALUE!</v>
      </c>
      <c r="H259" s="60" t="e">
        <f>'CMGC Cost Estimate'!$G259/G$500</f>
        <v>#VALUE!</v>
      </c>
      <c r="I259" s="58" t="e">
        <f>Table1[[#This Row],[Low Bidder 
or CM/GC]]</f>
        <v>#VALUE!</v>
      </c>
      <c r="J259" s="59" t="e">
        <f>'CMGC Cost Estimate'!$I259*'CMGC Cost Estimate'!$D259</f>
        <v>#VALUE!</v>
      </c>
      <c r="K259" s="61" t="e">
        <f>'CMGC Cost Estimate'!$J259/J$500</f>
        <v>#VALUE!</v>
      </c>
      <c r="L259" s="58" t="e">
        <f>TRIMMEAN(Table1[[#This Row],[Low Bidder 
or CM/GC]:[Bidder 23]],2/COUNT(Table1[[#This Row],[Low Bidder 
or CM/GC]:[Bidder 23]]))</f>
        <v>#VALUE!</v>
      </c>
      <c r="M259" s="59" t="e">
        <f>IF('CMGC Cost Estimate'!$D259=0,0,'CMGC Cost Estimate'!$D259*'CMGC Cost Estimate'!$L259)</f>
        <v>#VALUE!</v>
      </c>
      <c r="N259" s="60" t="e">
        <f>'CMGC Cost Estimate'!$M259/M$500</f>
        <v>#VALUE!</v>
      </c>
      <c r="O259" s="80" t="e">
        <f>MIN(Table1[[#This Row],[Low Bidder 
or CM/GC]:[Bidder 23]])*D259</f>
        <v>#VALUE!</v>
      </c>
      <c r="P259" s="66" t="e">
        <f>Table24[[#This Row],[CM/GC
Amount]]</f>
        <v>#VALUE!</v>
      </c>
      <c r="Q259" s="81" t="e">
        <f>MAX(Table1[[#This Row],[Low Bidder 
or CM/GC]:[Bidder 23]])*D259</f>
        <v>#VALUE!</v>
      </c>
      <c r="R259" s="38" t="e">
        <f>('CMGC Cost Estimate'!$J259-'CMGC Cost Estimate'!$G259)/'CMGC Cost Estimate'!$G259</f>
        <v>#VALUE!</v>
      </c>
      <c r="S259" s="39" t="e">
        <f>('CMGC Cost Estimate'!$J259-'CMGC Cost Estimate'!$M259)/'CMGC Cost Estimate'!$M259</f>
        <v>#VALUE!</v>
      </c>
      <c r="T259" s="37" t="e">
        <f>'CMGC Cost Estimate'!$J259-'CMGC Cost Estimate'!$G259</f>
        <v>#VALUE!</v>
      </c>
      <c r="U259" s="29" t="e">
        <f>RANK('CMGC Cost Estimate'!$J259,'CMGC Cost Estimate'!$J$3:$J$499)</f>
        <v>#VALUE!</v>
      </c>
      <c r="V259" s="40" t="e">
        <f>LARGE('CMGC Cost Estimate'!$J$3:$J$499,COUNT(J$3:'CMGC Cost Estimate'!$J259))+IF(ISNUMBER(V258),V258,0)</f>
        <v>#VALUE!</v>
      </c>
      <c r="W259" s="29" t="e">
        <f>IF(V259/J$500&lt;0.8,COUNT(V$3:V259)+1,1)</f>
        <v>#VALUE!</v>
      </c>
      <c r="X259" s="41" t="e">
        <f>IF('CMGC Cost Estimate'!$U259&lt;=MAX('CMGC Cost Estimate'!$W$3:$W$499),"YES","NO")</f>
        <v>#VALUE!</v>
      </c>
      <c r="Y259" s="42" t="e">
        <f>IF(AND('CMGC Cost Estimate'!$X259="YES",OR('CMGC Cost Estimate'!$R259&gt;0.2,'CMGC Cost Estimate'!$R259&lt;-0.2)),"ANALYZE"," ")</f>
        <v>#VALUE!</v>
      </c>
      <c r="Z259" s="73" t="e">
        <f>IF(AND('CMGC Cost Estimate'!$X259="YES",OR('CMGC Cost Estimate'!$S259&gt;0.2,'CMGC Cost Estimate'!$S259&lt;-0.2)),"ANALYZE"," ")</f>
        <v>#VALUE!</v>
      </c>
      <c r="AA259" s="69" t="e">
        <f>RANK('CMGC Cost Estimate'!$G259,'CMGC Cost Estimate'!$G$3:$G$499)</f>
        <v>#VALUE!</v>
      </c>
      <c r="AB259" s="70" t="e">
        <f>LARGE('CMGC Cost Estimate'!$G$3:$G$499,COUNT(G$3:'CMGC Cost Estimate'!$G259))+IF(ISNUMBER(AB258),AB258,0)</f>
        <v>#VALUE!</v>
      </c>
      <c r="AC259" s="71" t="e">
        <f>IF(AB259/G$500&lt;0.8,COUNT(V$3:V259)+1,1)</f>
        <v>#VALUE!</v>
      </c>
      <c r="AD259" s="95" t="e">
        <f>IF('CMGC Cost Estimate'!$AA259&lt;=MAX('CMGC Cost Estimate'!$AC$3:$AC$499),"YES","NO")</f>
        <v>#VALUE!</v>
      </c>
      <c r="AE259" s="96" t="e">
        <f>IF(AND('Standard Cost Estimate'!$AD259="YES",ABS('Standard Cost Estimate'!$R259)&gt;0.2),"ANALYZE"," ")</f>
        <v>#VALUE!</v>
      </c>
      <c r="AF259" s="77"/>
    </row>
    <row r="260" spans="1:32" x14ac:dyDescent="0.35">
      <c r="A260" s="56" t="e">
        <f>Table1[[#This Row],[Item Line Number]]</f>
        <v>#VALUE!</v>
      </c>
      <c r="B260" s="56" t="e">
        <f>Table1[[#This Row],[Item Number]]</f>
        <v>#VALUE!</v>
      </c>
      <c r="C260" s="57" t="e">
        <f>Table1[[#This Row],[Item Description]]</f>
        <v>#VALUE!</v>
      </c>
      <c r="D260" s="56" t="e">
        <f>Table1[[#This Row],[Quantity]]</f>
        <v>#VALUE!</v>
      </c>
      <c r="E260" s="56" t="e">
        <f>Table1[[#This Row],[Units]]</f>
        <v>#VALUE!</v>
      </c>
      <c r="F260" s="58" t="e">
        <f>Table1[[#This Row],[Engineer''s Estimate (EE)]]</f>
        <v>#VALUE!</v>
      </c>
      <c r="G260" s="59" t="e">
        <f>'CMGC Cost Estimate'!$D260*'CMGC Cost Estimate'!$F260</f>
        <v>#VALUE!</v>
      </c>
      <c r="H260" s="60" t="e">
        <f>'CMGC Cost Estimate'!$G260/G$500</f>
        <v>#VALUE!</v>
      </c>
      <c r="I260" s="58" t="e">
        <f>Table1[[#This Row],[Low Bidder 
or CM/GC]]</f>
        <v>#VALUE!</v>
      </c>
      <c r="J260" s="59" t="e">
        <f>'CMGC Cost Estimate'!$I260*'CMGC Cost Estimate'!$D260</f>
        <v>#VALUE!</v>
      </c>
      <c r="K260" s="61" t="e">
        <f>'CMGC Cost Estimate'!$J260/J$500</f>
        <v>#VALUE!</v>
      </c>
      <c r="L260" s="58" t="e">
        <f>TRIMMEAN(Table1[[#This Row],[Low Bidder 
or CM/GC]:[Bidder 23]],2/COUNT(Table1[[#This Row],[Low Bidder 
or CM/GC]:[Bidder 23]]))</f>
        <v>#VALUE!</v>
      </c>
      <c r="M260" s="59" t="e">
        <f>IF('CMGC Cost Estimate'!$D260=0,0,'CMGC Cost Estimate'!$D260*'CMGC Cost Estimate'!$L260)</f>
        <v>#VALUE!</v>
      </c>
      <c r="N260" s="60" t="e">
        <f>'CMGC Cost Estimate'!$M260/M$500</f>
        <v>#VALUE!</v>
      </c>
      <c r="O260" s="80" t="e">
        <f>MIN(Table1[[#This Row],[Low Bidder 
or CM/GC]:[Bidder 23]])*D260</f>
        <v>#VALUE!</v>
      </c>
      <c r="P260" s="66" t="e">
        <f>Table24[[#This Row],[CM/GC
Amount]]</f>
        <v>#VALUE!</v>
      </c>
      <c r="Q260" s="81" t="e">
        <f>MAX(Table1[[#This Row],[Low Bidder 
or CM/GC]:[Bidder 23]])*D260</f>
        <v>#VALUE!</v>
      </c>
      <c r="R260" s="38" t="e">
        <f>('CMGC Cost Estimate'!$J260-'CMGC Cost Estimate'!$G260)/'CMGC Cost Estimate'!$G260</f>
        <v>#VALUE!</v>
      </c>
      <c r="S260" s="39" t="e">
        <f>('CMGC Cost Estimate'!$J260-'CMGC Cost Estimate'!$M260)/'CMGC Cost Estimate'!$M260</f>
        <v>#VALUE!</v>
      </c>
      <c r="T260" s="37" t="e">
        <f>'CMGC Cost Estimate'!$J260-'CMGC Cost Estimate'!$G260</f>
        <v>#VALUE!</v>
      </c>
      <c r="U260" s="29" t="e">
        <f>RANK('CMGC Cost Estimate'!$J260,'CMGC Cost Estimate'!$J$3:$J$499)</f>
        <v>#VALUE!</v>
      </c>
      <c r="V260" s="40" t="e">
        <f>LARGE('CMGC Cost Estimate'!$J$3:$J$499,COUNT(J$3:'CMGC Cost Estimate'!$J260))+IF(ISNUMBER(V259),V259,0)</f>
        <v>#VALUE!</v>
      </c>
      <c r="W260" s="29" t="e">
        <f>IF(V260/J$500&lt;0.8,COUNT(V$3:V260)+1,1)</f>
        <v>#VALUE!</v>
      </c>
      <c r="X260" s="41" t="e">
        <f>IF('CMGC Cost Estimate'!$U260&lt;=MAX('CMGC Cost Estimate'!$W$3:$W$499),"YES","NO")</f>
        <v>#VALUE!</v>
      </c>
      <c r="Y260" s="42" t="e">
        <f>IF(AND('CMGC Cost Estimate'!$X260="YES",OR('CMGC Cost Estimate'!$R260&gt;0.2,'CMGC Cost Estimate'!$R260&lt;-0.2)),"ANALYZE"," ")</f>
        <v>#VALUE!</v>
      </c>
      <c r="Z260" s="73" t="e">
        <f>IF(AND('CMGC Cost Estimate'!$X260="YES",OR('CMGC Cost Estimate'!$S260&gt;0.2,'CMGC Cost Estimate'!$S260&lt;-0.2)),"ANALYZE"," ")</f>
        <v>#VALUE!</v>
      </c>
      <c r="AA260" s="69" t="e">
        <f>RANK('CMGC Cost Estimate'!$G260,'CMGC Cost Estimate'!$G$3:$G$499)</f>
        <v>#VALUE!</v>
      </c>
      <c r="AB260" s="70" t="e">
        <f>LARGE('CMGC Cost Estimate'!$G$3:$G$499,COUNT(G$3:'CMGC Cost Estimate'!$G260))+IF(ISNUMBER(AB259),AB259,0)</f>
        <v>#VALUE!</v>
      </c>
      <c r="AC260" s="71" t="e">
        <f>IF(AB260/G$500&lt;0.8,COUNT(V$3:V260)+1,1)</f>
        <v>#VALUE!</v>
      </c>
      <c r="AD260" s="95" t="e">
        <f>IF('CMGC Cost Estimate'!$AA260&lt;=MAX('CMGC Cost Estimate'!$AC$3:$AC$499),"YES","NO")</f>
        <v>#VALUE!</v>
      </c>
      <c r="AE260" s="96" t="e">
        <f>IF(AND('Standard Cost Estimate'!$AD260="YES",ABS('Standard Cost Estimate'!$R260)&gt;0.2),"ANALYZE"," ")</f>
        <v>#VALUE!</v>
      </c>
      <c r="AF260" s="77"/>
    </row>
    <row r="261" spans="1:32" x14ac:dyDescent="0.35">
      <c r="A261" s="56" t="e">
        <f>Table1[[#This Row],[Item Line Number]]</f>
        <v>#VALUE!</v>
      </c>
      <c r="B261" s="56" t="e">
        <f>Table1[[#This Row],[Item Number]]</f>
        <v>#VALUE!</v>
      </c>
      <c r="C261" s="57" t="e">
        <f>Table1[[#This Row],[Item Description]]</f>
        <v>#VALUE!</v>
      </c>
      <c r="D261" s="56" t="e">
        <f>Table1[[#This Row],[Quantity]]</f>
        <v>#VALUE!</v>
      </c>
      <c r="E261" s="56" t="e">
        <f>Table1[[#This Row],[Units]]</f>
        <v>#VALUE!</v>
      </c>
      <c r="F261" s="58" t="e">
        <f>Table1[[#This Row],[Engineer''s Estimate (EE)]]</f>
        <v>#VALUE!</v>
      </c>
      <c r="G261" s="59" t="e">
        <f>'CMGC Cost Estimate'!$D261*'CMGC Cost Estimate'!$F261</f>
        <v>#VALUE!</v>
      </c>
      <c r="H261" s="60" t="e">
        <f>'CMGC Cost Estimate'!$G261/G$500</f>
        <v>#VALUE!</v>
      </c>
      <c r="I261" s="58" t="e">
        <f>Table1[[#This Row],[Low Bidder 
or CM/GC]]</f>
        <v>#VALUE!</v>
      </c>
      <c r="J261" s="59" t="e">
        <f>'CMGC Cost Estimate'!$I261*'CMGC Cost Estimate'!$D261</f>
        <v>#VALUE!</v>
      </c>
      <c r="K261" s="61" t="e">
        <f>'CMGC Cost Estimate'!$J261/J$500</f>
        <v>#VALUE!</v>
      </c>
      <c r="L261" s="58" t="e">
        <f>TRIMMEAN(Table1[[#This Row],[Low Bidder 
or CM/GC]:[Bidder 23]],2/COUNT(Table1[[#This Row],[Low Bidder 
or CM/GC]:[Bidder 23]]))</f>
        <v>#VALUE!</v>
      </c>
      <c r="M261" s="59" t="e">
        <f>IF('CMGC Cost Estimate'!$D261=0,0,'CMGC Cost Estimate'!$D261*'CMGC Cost Estimate'!$L261)</f>
        <v>#VALUE!</v>
      </c>
      <c r="N261" s="60" t="e">
        <f>'CMGC Cost Estimate'!$M261/M$500</f>
        <v>#VALUE!</v>
      </c>
      <c r="O261" s="80" t="e">
        <f>MIN(Table1[[#This Row],[Low Bidder 
or CM/GC]:[Bidder 23]])*D261</f>
        <v>#VALUE!</v>
      </c>
      <c r="P261" s="66" t="e">
        <f>Table24[[#This Row],[CM/GC
Amount]]</f>
        <v>#VALUE!</v>
      </c>
      <c r="Q261" s="81" t="e">
        <f>MAX(Table1[[#This Row],[Low Bidder 
or CM/GC]:[Bidder 23]])*D261</f>
        <v>#VALUE!</v>
      </c>
      <c r="R261" s="38" t="e">
        <f>('CMGC Cost Estimate'!$J261-'CMGC Cost Estimate'!$G261)/'CMGC Cost Estimate'!$G261</f>
        <v>#VALUE!</v>
      </c>
      <c r="S261" s="39" t="e">
        <f>('CMGC Cost Estimate'!$J261-'CMGC Cost Estimate'!$M261)/'CMGC Cost Estimate'!$M261</f>
        <v>#VALUE!</v>
      </c>
      <c r="T261" s="37" t="e">
        <f>'CMGC Cost Estimate'!$J261-'CMGC Cost Estimate'!$G261</f>
        <v>#VALUE!</v>
      </c>
      <c r="U261" s="29" t="e">
        <f>RANK('CMGC Cost Estimate'!$J261,'CMGC Cost Estimate'!$J$3:$J$499)</f>
        <v>#VALUE!</v>
      </c>
      <c r="V261" s="40" t="e">
        <f>LARGE('CMGC Cost Estimate'!$J$3:$J$499,COUNT(J$3:'CMGC Cost Estimate'!$J261))+IF(ISNUMBER(V260),V260,0)</f>
        <v>#VALUE!</v>
      </c>
      <c r="W261" s="29" t="e">
        <f>IF(V261/J$500&lt;0.8,COUNT(V$3:V261)+1,1)</f>
        <v>#VALUE!</v>
      </c>
      <c r="X261" s="41" t="e">
        <f>IF('CMGC Cost Estimate'!$U261&lt;=MAX('CMGC Cost Estimate'!$W$3:$W$499),"YES","NO")</f>
        <v>#VALUE!</v>
      </c>
      <c r="Y261" s="42" t="e">
        <f>IF(AND('CMGC Cost Estimate'!$X261="YES",OR('CMGC Cost Estimate'!$R261&gt;0.2,'CMGC Cost Estimate'!$R261&lt;-0.2)),"ANALYZE"," ")</f>
        <v>#VALUE!</v>
      </c>
      <c r="Z261" s="73" t="e">
        <f>IF(AND('CMGC Cost Estimate'!$X261="YES",OR('CMGC Cost Estimate'!$S261&gt;0.2,'CMGC Cost Estimate'!$S261&lt;-0.2)),"ANALYZE"," ")</f>
        <v>#VALUE!</v>
      </c>
      <c r="AA261" s="69" t="e">
        <f>RANK('CMGC Cost Estimate'!$G261,'CMGC Cost Estimate'!$G$3:$G$499)</f>
        <v>#VALUE!</v>
      </c>
      <c r="AB261" s="70" t="e">
        <f>LARGE('CMGC Cost Estimate'!$G$3:$G$499,COUNT(G$3:'CMGC Cost Estimate'!$G261))+IF(ISNUMBER(AB260),AB260,0)</f>
        <v>#VALUE!</v>
      </c>
      <c r="AC261" s="71" t="e">
        <f>IF(AB261/G$500&lt;0.8,COUNT(V$3:V261)+1,1)</f>
        <v>#VALUE!</v>
      </c>
      <c r="AD261" s="95" t="e">
        <f>IF('CMGC Cost Estimate'!$AA261&lt;=MAX('CMGC Cost Estimate'!$AC$3:$AC$499),"YES","NO")</f>
        <v>#VALUE!</v>
      </c>
      <c r="AE261" s="96" t="e">
        <f>IF(AND('Standard Cost Estimate'!$AD261="YES",ABS('Standard Cost Estimate'!$R261)&gt;0.2),"ANALYZE"," ")</f>
        <v>#VALUE!</v>
      </c>
      <c r="AF261" s="77"/>
    </row>
    <row r="262" spans="1:32" x14ac:dyDescent="0.35">
      <c r="A262" s="56" t="e">
        <f>Table1[[#This Row],[Item Line Number]]</f>
        <v>#VALUE!</v>
      </c>
      <c r="B262" s="56" t="e">
        <f>Table1[[#This Row],[Item Number]]</f>
        <v>#VALUE!</v>
      </c>
      <c r="C262" s="57" t="e">
        <f>Table1[[#This Row],[Item Description]]</f>
        <v>#VALUE!</v>
      </c>
      <c r="D262" s="56" t="e">
        <f>Table1[[#This Row],[Quantity]]</f>
        <v>#VALUE!</v>
      </c>
      <c r="E262" s="56" t="e">
        <f>Table1[[#This Row],[Units]]</f>
        <v>#VALUE!</v>
      </c>
      <c r="F262" s="58" t="e">
        <f>Table1[[#This Row],[Engineer''s Estimate (EE)]]</f>
        <v>#VALUE!</v>
      </c>
      <c r="G262" s="59" t="e">
        <f>'CMGC Cost Estimate'!$D262*'CMGC Cost Estimate'!$F262</f>
        <v>#VALUE!</v>
      </c>
      <c r="H262" s="60" t="e">
        <f>'CMGC Cost Estimate'!$G262/G$500</f>
        <v>#VALUE!</v>
      </c>
      <c r="I262" s="58" t="e">
        <f>Table1[[#This Row],[Low Bidder 
or CM/GC]]</f>
        <v>#VALUE!</v>
      </c>
      <c r="J262" s="59" t="e">
        <f>'CMGC Cost Estimate'!$I262*'CMGC Cost Estimate'!$D262</f>
        <v>#VALUE!</v>
      </c>
      <c r="K262" s="61" t="e">
        <f>'CMGC Cost Estimate'!$J262/J$500</f>
        <v>#VALUE!</v>
      </c>
      <c r="L262" s="58" t="e">
        <f>TRIMMEAN(Table1[[#This Row],[Low Bidder 
or CM/GC]:[Bidder 23]],2/COUNT(Table1[[#This Row],[Low Bidder 
or CM/GC]:[Bidder 23]]))</f>
        <v>#VALUE!</v>
      </c>
      <c r="M262" s="59" t="e">
        <f>IF('CMGC Cost Estimate'!$D262=0,0,'CMGC Cost Estimate'!$D262*'CMGC Cost Estimate'!$L262)</f>
        <v>#VALUE!</v>
      </c>
      <c r="N262" s="60" t="e">
        <f>'CMGC Cost Estimate'!$M262/M$500</f>
        <v>#VALUE!</v>
      </c>
      <c r="O262" s="80" t="e">
        <f>MIN(Table1[[#This Row],[Low Bidder 
or CM/GC]:[Bidder 23]])*D262</f>
        <v>#VALUE!</v>
      </c>
      <c r="P262" s="66" t="e">
        <f>Table24[[#This Row],[CM/GC
Amount]]</f>
        <v>#VALUE!</v>
      </c>
      <c r="Q262" s="81" t="e">
        <f>MAX(Table1[[#This Row],[Low Bidder 
or CM/GC]:[Bidder 23]])*D262</f>
        <v>#VALUE!</v>
      </c>
      <c r="R262" s="38" t="e">
        <f>('CMGC Cost Estimate'!$J262-'CMGC Cost Estimate'!$G262)/'CMGC Cost Estimate'!$G262</f>
        <v>#VALUE!</v>
      </c>
      <c r="S262" s="39" t="e">
        <f>('CMGC Cost Estimate'!$J262-'CMGC Cost Estimate'!$M262)/'CMGC Cost Estimate'!$M262</f>
        <v>#VALUE!</v>
      </c>
      <c r="T262" s="37" t="e">
        <f>'CMGC Cost Estimate'!$J262-'CMGC Cost Estimate'!$G262</f>
        <v>#VALUE!</v>
      </c>
      <c r="U262" s="29" t="e">
        <f>RANK('CMGC Cost Estimate'!$J262,'CMGC Cost Estimate'!$J$3:$J$499)</f>
        <v>#VALUE!</v>
      </c>
      <c r="V262" s="40" t="e">
        <f>LARGE('CMGC Cost Estimate'!$J$3:$J$499,COUNT(J$3:'CMGC Cost Estimate'!$J262))+IF(ISNUMBER(V261),V261,0)</f>
        <v>#VALUE!</v>
      </c>
      <c r="W262" s="29" t="e">
        <f>IF(V262/J$500&lt;0.8,COUNT(V$3:V262)+1,1)</f>
        <v>#VALUE!</v>
      </c>
      <c r="X262" s="41" t="e">
        <f>IF('CMGC Cost Estimate'!$U262&lt;=MAX('CMGC Cost Estimate'!$W$3:$W$499),"YES","NO")</f>
        <v>#VALUE!</v>
      </c>
      <c r="Y262" s="42" t="e">
        <f>IF(AND('CMGC Cost Estimate'!$X262="YES",OR('CMGC Cost Estimate'!$R262&gt;0.2,'CMGC Cost Estimate'!$R262&lt;-0.2)),"ANALYZE"," ")</f>
        <v>#VALUE!</v>
      </c>
      <c r="Z262" s="73" t="e">
        <f>IF(AND('CMGC Cost Estimate'!$X262="YES",OR('CMGC Cost Estimate'!$S262&gt;0.2,'CMGC Cost Estimate'!$S262&lt;-0.2)),"ANALYZE"," ")</f>
        <v>#VALUE!</v>
      </c>
      <c r="AA262" s="69" t="e">
        <f>RANK('CMGC Cost Estimate'!$G262,'CMGC Cost Estimate'!$G$3:$G$499)</f>
        <v>#VALUE!</v>
      </c>
      <c r="AB262" s="70" t="e">
        <f>LARGE('CMGC Cost Estimate'!$G$3:$G$499,COUNT(G$3:'CMGC Cost Estimate'!$G262))+IF(ISNUMBER(AB261),AB261,0)</f>
        <v>#VALUE!</v>
      </c>
      <c r="AC262" s="71" t="e">
        <f>IF(AB262/G$500&lt;0.8,COUNT(V$3:V262)+1,1)</f>
        <v>#VALUE!</v>
      </c>
      <c r="AD262" s="95" t="e">
        <f>IF('CMGC Cost Estimate'!$AA262&lt;=MAX('CMGC Cost Estimate'!$AC$3:$AC$499),"YES","NO")</f>
        <v>#VALUE!</v>
      </c>
      <c r="AE262" s="96" t="e">
        <f>IF(AND('Standard Cost Estimate'!$AD262="YES",ABS('Standard Cost Estimate'!$R262)&gt;0.2),"ANALYZE"," ")</f>
        <v>#VALUE!</v>
      </c>
      <c r="AF262" s="77"/>
    </row>
    <row r="263" spans="1:32" x14ac:dyDescent="0.35">
      <c r="A263" s="56" t="e">
        <f>Table1[[#This Row],[Item Line Number]]</f>
        <v>#VALUE!</v>
      </c>
      <c r="B263" s="56" t="e">
        <f>Table1[[#This Row],[Item Number]]</f>
        <v>#VALUE!</v>
      </c>
      <c r="C263" s="57" t="e">
        <f>Table1[[#This Row],[Item Description]]</f>
        <v>#VALUE!</v>
      </c>
      <c r="D263" s="56" t="e">
        <f>Table1[[#This Row],[Quantity]]</f>
        <v>#VALUE!</v>
      </c>
      <c r="E263" s="56" t="e">
        <f>Table1[[#This Row],[Units]]</f>
        <v>#VALUE!</v>
      </c>
      <c r="F263" s="58" t="e">
        <f>Table1[[#This Row],[Engineer''s Estimate (EE)]]</f>
        <v>#VALUE!</v>
      </c>
      <c r="G263" s="59" t="e">
        <f>'CMGC Cost Estimate'!$D263*'CMGC Cost Estimate'!$F263</f>
        <v>#VALUE!</v>
      </c>
      <c r="H263" s="60" t="e">
        <f>'CMGC Cost Estimate'!$G263/G$500</f>
        <v>#VALUE!</v>
      </c>
      <c r="I263" s="58" t="e">
        <f>Table1[[#This Row],[Low Bidder 
or CM/GC]]</f>
        <v>#VALUE!</v>
      </c>
      <c r="J263" s="59" t="e">
        <f>'CMGC Cost Estimate'!$I263*'CMGC Cost Estimate'!$D263</f>
        <v>#VALUE!</v>
      </c>
      <c r="K263" s="61" t="e">
        <f>'CMGC Cost Estimate'!$J263/J$500</f>
        <v>#VALUE!</v>
      </c>
      <c r="L263" s="58" t="e">
        <f>TRIMMEAN(Table1[[#This Row],[Low Bidder 
or CM/GC]:[Bidder 23]],2/COUNT(Table1[[#This Row],[Low Bidder 
or CM/GC]:[Bidder 23]]))</f>
        <v>#VALUE!</v>
      </c>
      <c r="M263" s="59" t="e">
        <f>IF('CMGC Cost Estimate'!$D263=0,0,'CMGC Cost Estimate'!$D263*'CMGC Cost Estimate'!$L263)</f>
        <v>#VALUE!</v>
      </c>
      <c r="N263" s="60" t="e">
        <f>'CMGC Cost Estimate'!$M263/M$500</f>
        <v>#VALUE!</v>
      </c>
      <c r="O263" s="80" t="e">
        <f>MIN(Table1[[#This Row],[Low Bidder 
or CM/GC]:[Bidder 23]])*D263</f>
        <v>#VALUE!</v>
      </c>
      <c r="P263" s="66" t="e">
        <f>Table24[[#This Row],[CM/GC
Amount]]</f>
        <v>#VALUE!</v>
      </c>
      <c r="Q263" s="81" t="e">
        <f>MAX(Table1[[#This Row],[Low Bidder 
or CM/GC]:[Bidder 23]])*D263</f>
        <v>#VALUE!</v>
      </c>
      <c r="R263" s="38" t="e">
        <f>('CMGC Cost Estimate'!$J263-'CMGC Cost Estimate'!$G263)/'CMGC Cost Estimate'!$G263</f>
        <v>#VALUE!</v>
      </c>
      <c r="S263" s="39" t="e">
        <f>('CMGC Cost Estimate'!$J263-'CMGC Cost Estimate'!$M263)/'CMGC Cost Estimate'!$M263</f>
        <v>#VALUE!</v>
      </c>
      <c r="T263" s="37" t="e">
        <f>'CMGC Cost Estimate'!$J263-'CMGC Cost Estimate'!$G263</f>
        <v>#VALUE!</v>
      </c>
      <c r="U263" s="29" t="e">
        <f>RANK('CMGC Cost Estimate'!$J263,'CMGC Cost Estimate'!$J$3:$J$499)</f>
        <v>#VALUE!</v>
      </c>
      <c r="V263" s="40" t="e">
        <f>LARGE('CMGC Cost Estimate'!$J$3:$J$499,COUNT(J$3:'CMGC Cost Estimate'!$J263))+IF(ISNUMBER(V262),V262,0)</f>
        <v>#VALUE!</v>
      </c>
      <c r="W263" s="29" t="e">
        <f>IF(V263/J$500&lt;0.8,COUNT(V$3:V263)+1,1)</f>
        <v>#VALUE!</v>
      </c>
      <c r="X263" s="41" t="e">
        <f>IF('CMGC Cost Estimate'!$U263&lt;=MAX('CMGC Cost Estimate'!$W$3:$W$499),"YES","NO")</f>
        <v>#VALUE!</v>
      </c>
      <c r="Y263" s="42" t="e">
        <f>IF(AND('CMGC Cost Estimate'!$X263="YES",OR('CMGC Cost Estimate'!$R263&gt;0.2,'CMGC Cost Estimate'!$R263&lt;-0.2)),"ANALYZE"," ")</f>
        <v>#VALUE!</v>
      </c>
      <c r="Z263" s="73" t="e">
        <f>IF(AND('CMGC Cost Estimate'!$X263="YES",OR('CMGC Cost Estimate'!$S263&gt;0.2,'CMGC Cost Estimate'!$S263&lt;-0.2)),"ANALYZE"," ")</f>
        <v>#VALUE!</v>
      </c>
      <c r="AA263" s="69" t="e">
        <f>RANK('CMGC Cost Estimate'!$G263,'CMGC Cost Estimate'!$G$3:$G$499)</f>
        <v>#VALUE!</v>
      </c>
      <c r="AB263" s="70" t="e">
        <f>LARGE('CMGC Cost Estimate'!$G$3:$G$499,COUNT(G$3:'CMGC Cost Estimate'!$G263))+IF(ISNUMBER(AB262),AB262,0)</f>
        <v>#VALUE!</v>
      </c>
      <c r="AC263" s="71" t="e">
        <f>IF(AB263/G$500&lt;0.8,COUNT(V$3:V263)+1,1)</f>
        <v>#VALUE!</v>
      </c>
      <c r="AD263" s="95" t="e">
        <f>IF('CMGC Cost Estimate'!$AA263&lt;=MAX('CMGC Cost Estimate'!$AC$3:$AC$499),"YES","NO")</f>
        <v>#VALUE!</v>
      </c>
      <c r="AE263" s="96" t="e">
        <f>IF(AND('Standard Cost Estimate'!$AD263="YES",ABS('Standard Cost Estimate'!$R263)&gt;0.2),"ANALYZE"," ")</f>
        <v>#VALUE!</v>
      </c>
      <c r="AF263" s="77"/>
    </row>
    <row r="264" spans="1:32" x14ac:dyDescent="0.35">
      <c r="A264" s="56" t="e">
        <f>Table1[[#This Row],[Item Line Number]]</f>
        <v>#VALUE!</v>
      </c>
      <c r="B264" s="56" t="e">
        <f>Table1[[#This Row],[Item Number]]</f>
        <v>#VALUE!</v>
      </c>
      <c r="C264" s="57" t="e">
        <f>Table1[[#This Row],[Item Description]]</f>
        <v>#VALUE!</v>
      </c>
      <c r="D264" s="56" t="e">
        <f>Table1[[#This Row],[Quantity]]</f>
        <v>#VALUE!</v>
      </c>
      <c r="E264" s="56" t="e">
        <f>Table1[[#This Row],[Units]]</f>
        <v>#VALUE!</v>
      </c>
      <c r="F264" s="58" t="e">
        <f>Table1[[#This Row],[Engineer''s Estimate (EE)]]</f>
        <v>#VALUE!</v>
      </c>
      <c r="G264" s="59" t="e">
        <f>'CMGC Cost Estimate'!$D264*'CMGC Cost Estimate'!$F264</f>
        <v>#VALUE!</v>
      </c>
      <c r="H264" s="60" t="e">
        <f>'CMGC Cost Estimate'!$G264/G$500</f>
        <v>#VALUE!</v>
      </c>
      <c r="I264" s="58" t="e">
        <f>Table1[[#This Row],[Low Bidder 
or CM/GC]]</f>
        <v>#VALUE!</v>
      </c>
      <c r="J264" s="59" t="e">
        <f>'CMGC Cost Estimate'!$I264*'CMGC Cost Estimate'!$D264</f>
        <v>#VALUE!</v>
      </c>
      <c r="K264" s="61" t="e">
        <f>'CMGC Cost Estimate'!$J264/J$500</f>
        <v>#VALUE!</v>
      </c>
      <c r="L264" s="58" t="e">
        <f>TRIMMEAN(Table1[[#This Row],[Low Bidder 
or CM/GC]:[Bidder 23]],2/COUNT(Table1[[#This Row],[Low Bidder 
or CM/GC]:[Bidder 23]]))</f>
        <v>#VALUE!</v>
      </c>
      <c r="M264" s="59" t="e">
        <f>IF('CMGC Cost Estimate'!$D264=0,0,'CMGC Cost Estimate'!$D264*'CMGC Cost Estimate'!$L264)</f>
        <v>#VALUE!</v>
      </c>
      <c r="N264" s="60" t="e">
        <f>'CMGC Cost Estimate'!$M264/M$500</f>
        <v>#VALUE!</v>
      </c>
      <c r="O264" s="80" t="e">
        <f>MIN(Table1[[#This Row],[Low Bidder 
or CM/GC]:[Bidder 23]])*D264</f>
        <v>#VALUE!</v>
      </c>
      <c r="P264" s="66" t="e">
        <f>Table24[[#This Row],[CM/GC
Amount]]</f>
        <v>#VALUE!</v>
      </c>
      <c r="Q264" s="81" t="e">
        <f>MAX(Table1[[#This Row],[Low Bidder 
or CM/GC]:[Bidder 23]])*D264</f>
        <v>#VALUE!</v>
      </c>
      <c r="R264" s="38" t="e">
        <f>('CMGC Cost Estimate'!$J264-'CMGC Cost Estimate'!$G264)/'CMGC Cost Estimate'!$G264</f>
        <v>#VALUE!</v>
      </c>
      <c r="S264" s="39" t="e">
        <f>('CMGC Cost Estimate'!$J264-'CMGC Cost Estimate'!$M264)/'CMGC Cost Estimate'!$M264</f>
        <v>#VALUE!</v>
      </c>
      <c r="T264" s="37" t="e">
        <f>'CMGC Cost Estimate'!$J264-'CMGC Cost Estimate'!$G264</f>
        <v>#VALUE!</v>
      </c>
      <c r="U264" s="29" t="e">
        <f>RANK('CMGC Cost Estimate'!$J264,'CMGC Cost Estimate'!$J$3:$J$499)</f>
        <v>#VALUE!</v>
      </c>
      <c r="V264" s="40" t="e">
        <f>LARGE('CMGC Cost Estimate'!$J$3:$J$499,COUNT(J$3:'CMGC Cost Estimate'!$J264))+IF(ISNUMBER(V263),V263,0)</f>
        <v>#VALUE!</v>
      </c>
      <c r="W264" s="29" t="e">
        <f>IF(V264/J$500&lt;0.8,COUNT(V$3:V264)+1,1)</f>
        <v>#VALUE!</v>
      </c>
      <c r="X264" s="41" t="e">
        <f>IF('CMGC Cost Estimate'!$U264&lt;=MAX('CMGC Cost Estimate'!$W$3:$W$499),"YES","NO")</f>
        <v>#VALUE!</v>
      </c>
      <c r="Y264" s="42" t="e">
        <f>IF(AND('CMGC Cost Estimate'!$X264="YES",OR('CMGC Cost Estimate'!$R264&gt;0.2,'CMGC Cost Estimate'!$R264&lt;-0.2)),"ANALYZE"," ")</f>
        <v>#VALUE!</v>
      </c>
      <c r="Z264" s="73" t="e">
        <f>IF(AND('CMGC Cost Estimate'!$X264="YES",OR('CMGC Cost Estimate'!$S264&gt;0.2,'CMGC Cost Estimate'!$S264&lt;-0.2)),"ANALYZE"," ")</f>
        <v>#VALUE!</v>
      </c>
      <c r="AA264" s="69" t="e">
        <f>RANK('CMGC Cost Estimate'!$G264,'CMGC Cost Estimate'!$G$3:$G$499)</f>
        <v>#VALUE!</v>
      </c>
      <c r="AB264" s="70" t="e">
        <f>LARGE('CMGC Cost Estimate'!$G$3:$G$499,COUNT(G$3:'CMGC Cost Estimate'!$G264))+IF(ISNUMBER(AB263),AB263,0)</f>
        <v>#VALUE!</v>
      </c>
      <c r="AC264" s="71" t="e">
        <f>IF(AB264/G$500&lt;0.8,COUNT(V$3:V264)+1,1)</f>
        <v>#VALUE!</v>
      </c>
      <c r="AD264" s="95" t="e">
        <f>IF('CMGC Cost Estimate'!$AA264&lt;=MAX('CMGC Cost Estimate'!$AC$3:$AC$499),"YES","NO")</f>
        <v>#VALUE!</v>
      </c>
      <c r="AE264" s="96" t="e">
        <f>IF(AND('Standard Cost Estimate'!$AD264="YES",ABS('Standard Cost Estimate'!$R264)&gt;0.2),"ANALYZE"," ")</f>
        <v>#VALUE!</v>
      </c>
      <c r="AF264" s="77"/>
    </row>
    <row r="265" spans="1:32" x14ac:dyDescent="0.35">
      <c r="A265" s="56" t="e">
        <f>Table1[[#This Row],[Item Line Number]]</f>
        <v>#VALUE!</v>
      </c>
      <c r="B265" s="56" t="e">
        <f>Table1[[#This Row],[Item Number]]</f>
        <v>#VALUE!</v>
      </c>
      <c r="C265" s="57" t="e">
        <f>Table1[[#This Row],[Item Description]]</f>
        <v>#VALUE!</v>
      </c>
      <c r="D265" s="56" t="e">
        <f>Table1[[#This Row],[Quantity]]</f>
        <v>#VALUE!</v>
      </c>
      <c r="E265" s="56" t="e">
        <f>Table1[[#This Row],[Units]]</f>
        <v>#VALUE!</v>
      </c>
      <c r="F265" s="58" t="e">
        <f>Table1[[#This Row],[Engineer''s Estimate (EE)]]</f>
        <v>#VALUE!</v>
      </c>
      <c r="G265" s="59" t="e">
        <f>'CMGC Cost Estimate'!$D265*'CMGC Cost Estimate'!$F265</f>
        <v>#VALUE!</v>
      </c>
      <c r="H265" s="60" t="e">
        <f>'CMGC Cost Estimate'!$G265/G$500</f>
        <v>#VALUE!</v>
      </c>
      <c r="I265" s="58" t="e">
        <f>Table1[[#This Row],[Low Bidder 
or CM/GC]]</f>
        <v>#VALUE!</v>
      </c>
      <c r="J265" s="59" t="e">
        <f>'CMGC Cost Estimate'!$I265*'CMGC Cost Estimate'!$D265</f>
        <v>#VALUE!</v>
      </c>
      <c r="K265" s="61" t="e">
        <f>'CMGC Cost Estimate'!$J265/J$500</f>
        <v>#VALUE!</v>
      </c>
      <c r="L265" s="58" t="e">
        <f>TRIMMEAN(Table1[[#This Row],[Low Bidder 
or CM/GC]:[Bidder 23]],2/COUNT(Table1[[#This Row],[Low Bidder 
or CM/GC]:[Bidder 23]]))</f>
        <v>#VALUE!</v>
      </c>
      <c r="M265" s="59" t="e">
        <f>IF('CMGC Cost Estimate'!$D265=0,0,'CMGC Cost Estimate'!$D265*'CMGC Cost Estimate'!$L265)</f>
        <v>#VALUE!</v>
      </c>
      <c r="N265" s="60" t="e">
        <f>'CMGC Cost Estimate'!$M265/M$500</f>
        <v>#VALUE!</v>
      </c>
      <c r="O265" s="80" t="e">
        <f>MIN(Table1[[#This Row],[Low Bidder 
or CM/GC]:[Bidder 23]])*D265</f>
        <v>#VALUE!</v>
      </c>
      <c r="P265" s="66" t="e">
        <f>Table24[[#This Row],[CM/GC
Amount]]</f>
        <v>#VALUE!</v>
      </c>
      <c r="Q265" s="81" t="e">
        <f>MAX(Table1[[#This Row],[Low Bidder 
or CM/GC]:[Bidder 23]])*D265</f>
        <v>#VALUE!</v>
      </c>
      <c r="R265" s="38" t="e">
        <f>('CMGC Cost Estimate'!$J265-'CMGC Cost Estimate'!$G265)/'CMGC Cost Estimate'!$G265</f>
        <v>#VALUE!</v>
      </c>
      <c r="S265" s="39" t="e">
        <f>('CMGC Cost Estimate'!$J265-'CMGC Cost Estimate'!$M265)/'CMGC Cost Estimate'!$M265</f>
        <v>#VALUE!</v>
      </c>
      <c r="T265" s="37" t="e">
        <f>'CMGC Cost Estimate'!$J265-'CMGC Cost Estimate'!$G265</f>
        <v>#VALUE!</v>
      </c>
      <c r="U265" s="29" t="e">
        <f>RANK('CMGC Cost Estimate'!$J265,'CMGC Cost Estimate'!$J$3:$J$499)</f>
        <v>#VALUE!</v>
      </c>
      <c r="V265" s="40" t="e">
        <f>LARGE('CMGC Cost Estimate'!$J$3:$J$499,COUNT(J$3:'CMGC Cost Estimate'!$J265))+IF(ISNUMBER(V264),V264,0)</f>
        <v>#VALUE!</v>
      </c>
      <c r="W265" s="29" t="e">
        <f>IF(V265/J$500&lt;0.8,COUNT(V$3:V265)+1,1)</f>
        <v>#VALUE!</v>
      </c>
      <c r="X265" s="41" t="e">
        <f>IF('CMGC Cost Estimate'!$U265&lt;=MAX('CMGC Cost Estimate'!$W$3:$W$499),"YES","NO")</f>
        <v>#VALUE!</v>
      </c>
      <c r="Y265" s="42" t="e">
        <f>IF(AND('CMGC Cost Estimate'!$X265="YES",OR('CMGC Cost Estimate'!$R265&gt;0.2,'CMGC Cost Estimate'!$R265&lt;-0.2)),"ANALYZE"," ")</f>
        <v>#VALUE!</v>
      </c>
      <c r="Z265" s="73" t="e">
        <f>IF(AND('CMGC Cost Estimate'!$X265="YES",OR('CMGC Cost Estimate'!$S265&gt;0.2,'CMGC Cost Estimate'!$S265&lt;-0.2)),"ANALYZE"," ")</f>
        <v>#VALUE!</v>
      </c>
      <c r="AA265" s="69" t="e">
        <f>RANK('CMGC Cost Estimate'!$G265,'CMGC Cost Estimate'!$G$3:$G$499)</f>
        <v>#VALUE!</v>
      </c>
      <c r="AB265" s="70" t="e">
        <f>LARGE('CMGC Cost Estimate'!$G$3:$G$499,COUNT(G$3:'CMGC Cost Estimate'!$G265))+IF(ISNUMBER(AB264),AB264,0)</f>
        <v>#VALUE!</v>
      </c>
      <c r="AC265" s="71" t="e">
        <f>IF(AB265/G$500&lt;0.8,COUNT(V$3:V265)+1,1)</f>
        <v>#VALUE!</v>
      </c>
      <c r="AD265" s="95" t="e">
        <f>IF('CMGC Cost Estimate'!$AA265&lt;=MAX('CMGC Cost Estimate'!$AC$3:$AC$499),"YES","NO")</f>
        <v>#VALUE!</v>
      </c>
      <c r="AE265" s="96" t="e">
        <f>IF(AND('Standard Cost Estimate'!$AD265="YES",ABS('Standard Cost Estimate'!$R265)&gt;0.2),"ANALYZE"," ")</f>
        <v>#VALUE!</v>
      </c>
      <c r="AF265" s="77"/>
    </row>
    <row r="266" spans="1:32" x14ac:dyDescent="0.35">
      <c r="A266" s="56" t="e">
        <f>Table1[[#This Row],[Item Line Number]]</f>
        <v>#VALUE!</v>
      </c>
      <c r="B266" s="56" t="e">
        <f>Table1[[#This Row],[Item Number]]</f>
        <v>#VALUE!</v>
      </c>
      <c r="C266" s="57" t="e">
        <f>Table1[[#This Row],[Item Description]]</f>
        <v>#VALUE!</v>
      </c>
      <c r="D266" s="56" t="e">
        <f>Table1[[#This Row],[Quantity]]</f>
        <v>#VALUE!</v>
      </c>
      <c r="E266" s="56" t="e">
        <f>Table1[[#This Row],[Units]]</f>
        <v>#VALUE!</v>
      </c>
      <c r="F266" s="58" t="e">
        <f>Table1[[#This Row],[Engineer''s Estimate (EE)]]</f>
        <v>#VALUE!</v>
      </c>
      <c r="G266" s="59" t="e">
        <f>'CMGC Cost Estimate'!$D266*'CMGC Cost Estimate'!$F266</f>
        <v>#VALUE!</v>
      </c>
      <c r="H266" s="60" t="e">
        <f>'CMGC Cost Estimate'!$G266/G$500</f>
        <v>#VALUE!</v>
      </c>
      <c r="I266" s="58" t="e">
        <f>Table1[[#This Row],[Low Bidder 
or CM/GC]]</f>
        <v>#VALUE!</v>
      </c>
      <c r="J266" s="59" t="e">
        <f>'CMGC Cost Estimate'!$I266*'CMGC Cost Estimate'!$D266</f>
        <v>#VALUE!</v>
      </c>
      <c r="K266" s="61" t="e">
        <f>'CMGC Cost Estimate'!$J266/J$500</f>
        <v>#VALUE!</v>
      </c>
      <c r="L266" s="58" t="e">
        <f>TRIMMEAN(Table1[[#This Row],[Low Bidder 
or CM/GC]:[Bidder 23]],2/COUNT(Table1[[#This Row],[Low Bidder 
or CM/GC]:[Bidder 23]]))</f>
        <v>#VALUE!</v>
      </c>
      <c r="M266" s="59" t="e">
        <f>IF('CMGC Cost Estimate'!$D266=0,0,'CMGC Cost Estimate'!$D266*'CMGC Cost Estimate'!$L266)</f>
        <v>#VALUE!</v>
      </c>
      <c r="N266" s="60" t="e">
        <f>'CMGC Cost Estimate'!$M266/M$500</f>
        <v>#VALUE!</v>
      </c>
      <c r="O266" s="80" t="e">
        <f>MIN(Table1[[#This Row],[Low Bidder 
or CM/GC]:[Bidder 23]])*D266</f>
        <v>#VALUE!</v>
      </c>
      <c r="P266" s="66" t="e">
        <f>Table24[[#This Row],[CM/GC
Amount]]</f>
        <v>#VALUE!</v>
      </c>
      <c r="Q266" s="81" t="e">
        <f>MAX(Table1[[#This Row],[Low Bidder 
or CM/GC]:[Bidder 23]])*D266</f>
        <v>#VALUE!</v>
      </c>
      <c r="R266" s="38" t="e">
        <f>('CMGC Cost Estimate'!$J266-'CMGC Cost Estimate'!$G266)/'CMGC Cost Estimate'!$G266</f>
        <v>#VALUE!</v>
      </c>
      <c r="S266" s="39" t="e">
        <f>('CMGC Cost Estimate'!$J266-'CMGC Cost Estimate'!$M266)/'CMGC Cost Estimate'!$M266</f>
        <v>#VALUE!</v>
      </c>
      <c r="T266" s="37" t="e">
        <f>'CMGC Cost Estimate'!$J266-'CMGC Cost Estimate'!$G266</f>
        <v>#VALUE!</v>
      </c>
      <c r="U266" s="29" t="e">
        <f>RANK('CMGC Cost Estimate'!$J266,'CMGC Cost Estimate'!$J$3:$J$499)</f>
        <v>#VALUE!</v>
      </c>
      <c r="V266" s="40" t="e">
        <f>LARGE('CMGC Cost Estimate'!$J$3:$J$499,COUNT(J$3:'CMGC Cost Estimate'!$J266))+IF(ISNUMBER(V265),V265,0)</f>
        <v>#VALUE!</v>
      </c>
      <c r="W266" s="29" t="e">
        <f>IF(V266/J$500&lt;0.8,COUNT(V$3:V266)+1,1)</f>
        <v>#VALUE!</v>
      </c>
      <c r="X266" s="41" t="e">
        <f>IF('CMGC Cost Estimate'!$U266&lt;=MAX('CMGC Cost Estimate'!$W$3:$W$499),"YES","NO")</f>
        <v>#VALUE!</v>
      </c>
      <c r="Y266" s="42" t="e">
        <f>IF(AND('CMGC Cost Estimate'!$X266="YES",OR('CMGC Cost Estimate'!$R266&gt;0.2,'CMGC Cost Estimate'!$R266&lt;-0.2)),"ANALYZE"," ")</f>
        <v>#VALUE!</v>
      </c>
      <c r="Z266" s="73" t="e">
        <f>IF(AND('CMGC Cost Estimate'!$X266="YES",OR('CMGC Cost Estimate'!$S266&gt;0.2,'CMGC Cost Estimate'!$S266&lt;-0.2)),"ANALYZE"," ")</f>
        <v>#VALUE!</v>
      </c>
      <c r="AA266" s="69" t="e">
        <f>RANK('CMGC Cost Estimate'!$G266,'CMGC Cost Estimate'!$G$3:$G$499)</f>
        <v>#VALUE!</v>
      </c>
      <c r="AB266" s="70" t="e">
        <f>LARGE('CMGC Cost Estimate'!$G$3:$G$499,COUNT(G$3:'CMGC Cost Estimate'!$G266))+IF(ISNUMBER(AB265),AB265,0)</f>
        <v>#VALUE!</v>
      </c>
      <c r="AC266" s="71" t="e">
        <f>IF(AB266/G$500&lt;0.8,COUNT(V$3:V266)+1,1)</f>
        <v>#VALUE!</v>
      </c>
      <c r="AD266" s="95" t="e">
        <f>IF('CMGC Cost Estimate'!$AA266&lt;=MAX('CMGC Cost Estimate'!$AC$3:$AC$499),"YES","NO")</f>
        <v>#VALUE!</v>
      </c>
      <c r="AE266" s="96" t="e">
        <f>IF(AND('Standard Cost Estimate'!$AD266="YES",ABS('Standard Cost Estimate'!$R266)&gt;0.2),"ANALYZE"," ")</f>
        <v>#VALUE!</v>
      </c>
      <c r="AF266" s="77"/>
    </row>
    <row r="267" spans="1:32" x14ac:dyDescent="0.35">
      <c r="A267" s="56" t="e">
        <f>Table1[[#This Row],[Item Line Number]]</f>
        <v>#VALUE!</v>
      </c>
      <c r="B267" s="56" t="e">
        <f>Table1[[#This Row],[Item Number]]</f>
        <v>#VALUE!</v>
      </c>
      <c r="C267" s="57" t="e">
        <f>Table1[[#This Row],[Item Description]]</f>
        <v>#VALUE!</v>
      </c>
      <c r="D267" s="56" t="e">
        <f>Table1[[#This Row],[Quantity]]</f>
        <v>#VALUE!</v>
      </c>
      <c r="E267" s="56" t="e">
        <f>Table1[[#This Row],[Units]]</f>
        <v>#VALUE!</v>
      </c>
      <c r="F267" s="58" t="e">
        <f>Table1[[#This Row],[Engineer''s Estimate (EE)]]</f>
        <v>#VALUE!</v>
      </c>
      <c r="G267" s="59" t="e">
        <f>'CMGC Cost Estimate'!$D267*'CMGC Cost Estimate'!$F267</f>
        <v>#VALUE!</v>
      </c>
      <c r="H267" s="60" t="e">
        <f>'CMGC Cost Estimate'!$G267/G$500</f>
        <v>#VALUE!</v>
      </c>
      <c r="I267" s="58" t="e">
        <f>Table1[[#This Row],[Low Bidder 
or CM/GC]]</f>
        <v>#VALUE!</v>
      </c>
      <c r="J267" s="59" t="e">
        <f>'CMGC Cost Estimate'!$I267*'CMGC Cost Estimate'!$D267</f>
        <v>#VALUE!</v>
      </c>
      <c r="K267" s="61" t="e">
        <f>'CMGC Cost Estimate'!$J267/J$500</f>
        <v>#VALUE!</v>
      </c>
      <c r="L267" s="58" t="e">
        <f>TRIMMEAN(Table1[[#This Row],[Low Bidder 
or CM/GC]:[Bidder 23]],2/COUNT(Table1[[#This Row],[Low Bidder 
or CM/GC]:[Bidder 23]]))</f>
        <v>#VALUE!</v>
      </c>
      <c r="M267" s="59" t="e">
        <f>IF('CMGC Cost Estimate'!$D267=0,0,'CMGC Cost Estimate'!$D267*'CMGC Cost Estimate'!$L267)</f>
        <v>#VALUE!</v>
      </c>
      <c r="N267" s="60" t="e">
        <f>'CMGC Cost Estimate'!$M267/M$500</f>
        <v>#VALUE!</v>
      </c>
      <c r="O267" s="80" t="e">
        <f>MIN(Table1[[#This Row],[Low Bidder 
or CM/GC]:[Bidder 23]])*D267</f>
        <v>#VALUE!</v>
      </c>
      <c r="P267" s="66" t="e">
        <f>Table24[[#This Row],[CM/GC
Amount]]</f>
        <v>#VALUE!</v>
      </c>
      <c r="Q267" s="81" t="e">
        <f>MAX(Table1[[#This Row],[Low Bidder 
or CM/GC]:[Bidder 23]])*D267</f>
        <v>#VALUE!</v>
      </c>
      <c r="R267" s="38" t="e">
        <f>('CMGC Cost Estimate'!$J267-'CMGC Cost Estimate'!$G267)/'CMGC Cost Estimate'!$G267</f>
        <v>#VALUE!</v>
      </c>
      <c r="S267" s="39" t="e">
        <f>('CMGC Cost Estimate'!$J267-'CMGC Cost Estimate'!$M267)/'CMGC Cost Estimate'!$M267</f>
        <v>#VALUE!</v>
      </c>
      <c r="T267" s="37" t="e">
        <f>'CMGC Cost Estimate'!$J267-'CMGC Cost Estimate'!$G267</f>
        <v>#VALUE!</v>
      </c>
      <c r="U267" s="29" t="e">
        <f>RANK('CMGC Cost Estimate'!$J267,'CMGC Cost Estimate'!$J$3:$J$499)</f>
        <v>#VALUE!</v>
      </c>
      <c r="V267" s="40" t="e">
        <f>LARGE('CMGC Cost Estimate'!$J$3:$J$499,COUNT(J$3:'CMGC Cost Estimate'!$J267))+IF(ISNUMBER(V266),V266,0)</f>
        <v>#VALUE!</v>
      </c>
      <c r="W267" s="29" t="e">
        <f>IF(V267/J$500&lt;0.8,COUNT(V$3:V267)+1,1)</f>
        <v>#VALUE!</v>
      </c>
      <c r="X267" s="41" t="e">
        <f>IF('CMGC Cost Estimate'!$U267&lt;=MAX('CMGC Cost Estimate'!$W$3:$W$499),"YES","NO")</f>
        <v>#VALUE!</v>
      </c>
      <c r="Y267" s="42" t="e">
        <f>IF(AND('CMGC Cost Estimate'!$X267="YES",OR('CMGC Cost Estimate'!$R267&gt;0.2,'CMGC Cost Estimate'!$R267&lt;-0.2)),"ANALYZE"," ")</f>
        <v>#VALUE!</v>
      </c>
      <c r="Z267" s="73" t="e">
        <f>IF(AND('CMGC Cost Estimate'!$X267="YES",OR('CMGC Cost Estimate'!$S267&gt;0.2,'CMGC Cost Estimate'!$S267&lt;-0.2)),"ANALYZE"," ")</f>
        <v>#VALUE!</v>
      </c>
      <c r="AA267" s="69" t="e">
        <f>RANK('CMGC Cost Estimate'!$G267,'CMGC Cost Estimate'!$G$3:$G$499)</f>
        <v>#VALUE!</v>
      </c>
      <c r="AB267" s="70" t="e">
        <f>LARGE('CMGC Cost Estimate'!$G$3:$G$499,COUNT(G$3:'CMGC Cost Estimate'!$G267))+IF(ISNUMBER(AB266),AB266,0)</f>
        <v>#VALUE!</v>
      </c>
      <c r="AC267" s="71" t="e">
        <f>IF(AB267/G$500&lt;0.8,COUNT(V$3:V267)+1,1)</f>
        <v>#VALUE!</v>
      </c>
      <c r="AD267" s="95" t="e">
        <f>IF('CMGC Cost Estimate'!$AA267&lt;=MAX('CMGC Cost Estimate'!$AC$3:$AC$499),"YES","NO")</f>
        <v>#VALUE!</v>
      </c>
      <c r="AE267" s="96" t="e">
        <f>IF(AND('Standard Cost Estimate'!$AD267="YES",ABS('Standard Cost Estimate'!$R267)&gt;0.2),"ANALYZE"," ")</f>
        <v>#VALUE!</v>
      </c>
      <c r="AF267" s="77"/>
    </row>
    <row r="268" spans="1:32" x14ac:dyDescent="0.35">
      <c r="A268" s="56" t="e">
        <f>Table1[[#This Row],[Item Line Number]]</f>
        <v>#VALUE!</v>
      </c>
      <c r="B268" s="56" t="e">
        <f>Table1[[#This Row],[Item Number]]</f>
        <v>#VALUE!</v>
      </c>
      <c r="C268" s="57" t="e">
        <f>Table1[[#This Row],[Item Description]]</f>
        <v>#VALUE!</v>
      </c>
      <c r="D268" s="56" t="e">
        <f>Table1[[#This Row],[Quantity]]</f>
        <v>#VALUE!</v>
      </c>
      <c r="E268" s="56" t="e">
        <f>Table1[[#This Row],[Units]]</f>
        <v>#VALUE!</v>
      </c>
      <c r="F268" s="58" t="e">
        <f>Table1[[#This Row],[Engineer''s Estimate (EE)]]</f>
        <v>#VALUE!</v>
      </c>
      <c r="G268" s="59" t="e">
        <f>'CMGC Cost Estimate'!$D268*'CMGC Cost Estimate'!$F268</f>
        <v>#VALUE!</v>
      </c>
      <c r="H268" s="60" t="e">
        <f>'CMGC Cost Estimate'!$G268/G$500</f>
        <v>#VALUE!</v>
      </c>
      <c r="I268" s="58" t="e">
        <f>Table1[[#This Row],[Low Bidder 
or CM/GC]]</f>
        <v>#VALUE!</v>
      </c>
      <c r="J268" s="59" t="e">
        <f>'CMGC Cost Estimate'!$I268*'CMGC Cost Estimate'!$D268</f>
        <v>#VALUE!</v>
      </c>
      <c r="K268" s="61" t="e">
        <f>'CMGC Cost Estimate'!$J268/J$500</f>
        <v>#VALUE!</v>
      </c>
      <c r="L268" s="58" t="e">
        <f>TRIMMEAN(Table1[[#This Row],[Low Bidder 
or CM/GC]:[Bidder 23]],2/COUNT(Table1[[#This Row],[Low Bidder 
or CM/GC]:[Bidder 23]]))</f>
        <v>#VALUE!</v>
      </c>
      <c r="M268" s="59" t="e">
        <f>IF('CMGC Cost Estimate'!$D268=0,0,'CMGC Cost Estimate'!$D268*'CMGC Cost Estimate'!$L268)</f>
        <v>#VALUE!</v>
      </c>
      <c r="N268" s="60" t="e">
        <f>'CMGC Cost Estimate'!$M268/M$500</f>
        <v>#VALUE!</v>
      </c>
      <c r="O268" s="80" t="e">
        <f>MIN(Table1[[#This Row],[Low Bidder 
or CM/GC]:[Bidder 23]])*D268</f>
        <v>#VALUE!</v>
      </c>
      <c r="P268" s="66" t="e">
        <f>Table24[[#This Row],[CM/GC
Amount]]</f>
        <v>#VALUE!</v>
      </c>
      <c r="Q268" s="81" t="e">
        <f>MAX(Table1[[#This Row],[Low Bidder 
or CM/GC]:[Bidder 23]])*D268</f>
        <v>#VALUE!</v>
      </c>
      <c r="R268" s="38" t="e">
        <f>('CMGC Cost Estimate'!$J268-'CMGC Cost Estimate'!$G268)/'CMGC Cost Estimate'!$G268</f>
        <v>#VALUE!</v>
      </c>
      <c r="S268" s="39" t="e">
        <f>('CMGC Cost Estimate'!$J268-'CMGC Cost Estimate'!$M268)/'CMGC Cost Estimate'!$M268</f>
        <v>#VALUE!</v>
      </c>
      <c r="T268" s="37" t="e">
        <f>'CMGC Cost Estimate'!$J268-'CMGC Cost Estimate'!$G268</f>
        <v>#VALUE!</v>
      </c>
      <c r="U268" s="29" t="e">
        <f>RANK('CMGC Cost Estimate'!$J268,'CMGC Cost Estimate'!$J$3:$J$499)</f>
        <v>#VALUE!</v>
      </c>
      <c r="V268" s="40" t="e">
        <f>LARGE('CMGC Cost Estimate'!$J$3:$J$499,COUNT(J$3:'CMGC Cost Estimate'!$J268))+IF(ISNUMBER(V267),V267,0)</f>
        <v>#VALUE!</v>
      </c>
      <c r="W268" s="29" t="e">
        <f>IF(V268/J$500&lt;0.8,COUNT(V$3:V268)+1,1)</f>
        <v>#VALUE!</v>
      </c>
      <c r="X268" s="41" t="e">
        <f>IF('CMGC Cost Estimate'!$U268&lt;=MAX('CMGC Cost Estimate'!$W$3:$W$499),"YES","NO")</f>
        <v>#VALUE!</v>
      </c>
      <c r="Y268" s="42" t="e">
        <f>IF(AND('CMGC Cost Estimate'!$X268="YES",OR('CMGC Cost Estimate'!$R268&gt;0.2,'CMGC Cost Estimate'!$R268&lt;-0.2)),"ANALYZE"," ")</f>
        <v>#VALUE!</v>
      </c>
      <c r="Z268" s="73" t="e">
        <f>IF(AND('CMGC Cost Estimate'!$X268="YES",OR('CMGC Cost Estimate'!$S268&gt;0.2,'CMGC Cost Estimate'!$S268&lt;-0.2)),"ANALYZE"," ")</f>
        <v>#VALUE!</v>
      </c>
      <c r="AA268" s="69" t="e">
        <f>RANK('CMGC Cost Estimate'!$G268,'CMGC Cost Estimate'!$G$3:$G$499)</f>
        <v>#VALUE!</v>
      </c>
      <c r="AB268" s="70" t="e">
        <f>LARGE('CMGC Cost Estimate'!$G$3:$G$499,COUNT(G$3:'CMGC Cost Estimate'!$G268))+IF(ISNUMBER(AB267),AB267,0)</f>
        <v>#VALUE!</v>
      </c>
      <c r="AC268" s="71" t="e">
        <f>IF(AB268/G$500&lt;0.8,COUNT(V$3:V268)+1,1)</f>
        <v>#VALUE!</v>
      </c>
      <c r="AD268" s="95" t="e">
        <f>IF('CMGC Cost Estimate'!$AA268&lt;=MAX('CMGC Cost Estimate'!$AC$3:$AC$499),"YES","NO")</f>
        <v>#VALUE!</v>
      </c>
      <c r="AE268" s="96" t="e">
        <f>IF(AND('Standard Cost Estimate'!$AD268="YES",ABS('Standard Cost Estimate'!$R268)&gt;0.2),"ANALYZE"," ")</f>
        <v>#VALUE!</v>
      </c>
      <c r="AF268" s="77"/>
    </row>
    <row r="269" spans="1:32" x14ac:dyDescent="0.35">
      <c r="A269" s="56" t="e">
        <f>Table1[[#This Row],[Item Line Number]]</f>
        <v>#VALUE!</v>
      </c>
      <c r="B269" s="56" t="e">
        <f>Table1[[#This Row],[Item Number]]</f>
        <v>#VALUE!</v>
      </c>
      <c r="C269" s="57" t="e">
        <f>Table1[[#This Row],[Item Description]]</f>
        <v>#VALUE!</v>
      </c>
      <c r="D269" s="56" t="e">
        <f>Table1[[#This Row],[Quantity]]</f>
        <v>#VALUE!</v>
      </c>
      <c r="E269" s="56" t="e">
        <f>Table1[[#This Row],[Units]]</f>
        <v>#VALUE!</v>
      </c>
      <c r="F269" s="58" t="e">
        <f>Table1[[#This Row],[Engineer''s Estimate (EE)]]</f>
        <v>#VALUE!</v>
      </c>
      <c r="G269" s="59" t="e">
        <f>'CMGC Cost Estimate'!$D269*'CMGC Cost Estimate'!$F269</f>
        <v>#VALUE!</v>
      </c>
      <c r="H269" s="60" t="e">
        <f>'CMGC Cost Estimate'!$G269/G$500</f>
        <v>#VALUE!</v>
      </c>
      <c r="I269" s="58" t="e">
        <f>Table1[[#This Row],[Low Bidder 
or CM/GC]]</f>
        <v>#VALUE!</v>
      </c>
      <c r="J269" s="59" t="e">
        <f>'CMGC Cost Estimate'!$I269*'CMGC Cost Estimate'!$D269</f>
        <v>#VALUE!</v>
      </c>
      <c r="K269" s="61" t="e">
        <f>'CMGC Cost Estimate'!$J269/J$500</f>
        <v>#VALUE!</v>
      </c>
      <c r="L269" s="58" t="e">
        <f>TRIMMEAN(Table1[[#This Row],[Low Bidder 
or CM/GC]:[Bidder 23]],2/COUNT(Table1[[#This Row],[Low Bidder 
or CM/GC]:[Bidder 23]]))</f>
        <v>#VALUE!</v>
      </c>
      <c r="M269" s="59" t="e">
        <f>IF('CMGC Cost Estimate'!$D269=0,0,'CMGC Cost Estimate'!$D269*'CMGC Cost Estimate'!$L269)</f>
        <v>#VALUE!</v>
      </c>
      <c r="N269" s="60" t="e">
        <f>'CMGC Cost Estimate'!$M269/M$500</f>
        <v>#VALUE!</v>
      </c>
      <c r="O269" s="80" t="e">
        <f>MIN(Table1[[#This Row],[Low Bidder 
or CM/GC]:[Bidder 23]])*D269</f>
        <v>#VALUE!</v>
      </c>
      <c r="P269" s="66" t="e">
        <f>Table24[[#This Row],[CM/GC
Amount]]</f>
        <v>#VALUE!</v>
      </c>
      <c r="Q269" s="81" t="e">
        <f>MAX(Table1[[#This Row],[Low Bidder 
or CM/GC]:[Bidder 23]])*D269</f>
        <v>#VALUE!</v>
      </c>
      <c r="R269" s="38" t="e">
        <f>('CMGC Cost Estimate'!$J269-'CMGC Cost Estimate'!$G269)/'CMGC Cost Estimate'!$G269</f>
        <v>#VALUE!</v>
      </c>
      <c r="S269" s="39" t="e">
        <f>('CMGC Cost Estimate'!$J269-'CMGC Cost Estimate'!$M269)/'CMGC Cost Estimate'!$M269</f>
        <v>#VALUE!</v>
      </c>
      <c r="T269" s="37" t="e">
        <f>'CMGC Cost Estimate'!$J269-'CMGC Cost Estimate'!$G269</f>
        <v>#VALUE!</v>
      </c>
      <c r="U269" s="29" t="e">
        <f>RANK('CMGC Cost Estimate'!$J269,'CMGC Cost Estimate'!$J$3:$J$499)</f>
        <v>#VALUE!</v>
      </c>
      <c r="V269" s="40" t="e">
        <f>LARGE('CMGC Cost Estimate'!$J$3:$J$499,COUNT(J$3:'CMGC Cost Estimate'!$J269))+IF(ISNUMBER(V268),V268,0)</f>
        <v>#VALUE!</v>
      </c>
      <c r="W269" s="29" t="e">
        <f>IF(V269/J$500&lt;0.8,COUNT(V$3:V269)+1,1)</f>
        <v>#VALUE!</v>
      </c>
      <c r="X269" s="41" t="e">
        <f>IF('CMGC Cost Estimate'!$U269&lt;=MAX('CMGC Cost Estimate'!$W$3:$W$499),"YES","NO")</f>
        <v>#VALUE!</v>
      </c>
      <c r="Y269" s="42" t="e">
        <f>IF(AND('CMGC Cost Estimate'!$X269="YES",OR('CMGC Cost Estimate'!$R269&gt;0.2,'CMGC Cost Estimate'!$R269&lt;-0.2)),"ANALYZE"," ")</f>
        <v>#VALUE!</v>
      </c>
      <c r="Z269" s="73" t="e">
        <f>IF(AND('CMGC Cost Estimate'!$X269="YES",OR('CMGC Cost Estimate'!$S269&gt;0.2,'CMGC Cost Estimate'!$S269&lt;-0.2)),"ANALYZE"," ")</f>
        <v>#VALUE!</v>
      </c>
      <c r="AA269" s="69" t="e">
        <f>RANK('CMGC Cost Estimate'!$G269,'CMGC Cost Estimate'!$G$3:$G$499)</f>
        <v>#VALUE!</v>
      </c>
      <c r="AB269" s="70" t="e">
        <f>LARGE('CMGC Cost Estimate'!$G$3:$G$499,COUNT(G$3:'CMGC Cost Estimate'!$G269))+IF(ISNUMBER(AB268),AB268,0)</f>
        <v>#VALUE!</v>
      </c>
      <c r="AC269" s="71" t="e">
        <f>IF(AB269/G$500&lt;0.8,COUNT(V$3:V269)+1,1)</f>
        <v>#VALUE!</v>
      </c>
      <c r="AD269" s="95" t="e">
        <f>IF('CMGC Cost Estimate'!$AA269&lt;=MAX('CMGC Cost Estimate'!$AC$3:$AC$499),"YES","NO")</f>
        <v>#VALUE!</v>
      </c>
      <c r="AE269" s="96" t="e">
        <f>IF(AND('Standard Cost Estimate'!$AD269="YES",ABS('Standard Cost Estimate'!$R269)&gt;0.2),"ANALYZE"," ")</f>
        <v>#VALUE!</v>
      </c>
      <c r="AF269" s="77"/>
    </row>
    <row r="270" spans="1:32" x14ac:dyDescent="0.35">
      <c r="A270" s="56" t="e">
        <f>Table1[[#This Row],[Item Line Number]]</f>
        <v>#VALUE!</v>
      </c>
      <c r="B270" s="56" t="e">
        <f>Table1[[#This Row],[Item Number]]</f>
        <v>#VALUE!</v>
      </c>
      <c r="C270" s="57" t="e">
        <f>Table1[[#This Row],[Item Description]]</f>
        <v>#VALUE!</v>
      </c>
      <c r="D270" s="56" t="e">
        <f>Table1[[#This Row],[Quantity]]</f>
        <v>#VALUE!</v>
      </c>
      <c r="E270" s="56" t="e">
        <f>Table1[[#This Row],[Units]]</f>
        <v>#VALUE!</v>
      </c>
      <c r="F270" s="58" t="e">
        <f>Table1[[#This Row],[Engineer''s Estimate (EE)]]</f>
        <v>#VALUE!</v>
      </c>
      <c r="G270" s="59" t="e">
        <f>'CMGC Cost Estimate'!$D270*'CMGC Cost Estimate'!$F270</f>
        <v>#VALUE!</v>
      </c>
      <c r="H270" s="60" t="e">
        <f>'CMGC Cost Estimate'!$G270/G$500</f>
        <v>#VALUE!</v>
      </c>
      <c r="I270" s="58" t="e">
        <f>Table1[[#This Row],[Low Bidder 
or CM/GC]]</f>
        <v>#VALUE!</v>
      </c>
      <c r="J270" s="59" t="e">
        <f>'CMGC Cost Estimate'!$I270*'CMGC Cost Estimate'!$D270</f>
        <v>#VALUE!</v>
      </c>
      <c r="K270" s="61" t="e">
        <f>'CMGC Cost Estimate'!$J270/J$500</f>
        <v>#VALUE!</v>
      </c>
      <c r="L270" s="58" t="e">
        <f>TRIMMEAN(Table1[[#This Row],[Low Bidder 
or CM/GC]:[Bidder 23]],2/COUNT(Table1[[#This Row],[Low Bidder 
or CM/GC]:[Bidder 23]]))</f>
        <v>#VALUE!</v>
      </c>
      <c r="M270" s="59" t="e">
        <f>IF('CMGC Cost Estimate'!$D270=0,0,'CMGC Cost Estimate'!$D270*'CMGC Cost Estimate'!$L270)</f>
        <v>#VALUE!</v>
      </c>
      <c r="N270" s="60" t="e">
        <f>'CMGC Cost Estimate'!$M270/M$500</f>
        <v>#VALUE!</v>
      </c>
      <c r="O270" s="80" t="e">
        <f>MIN(Table1[[#This Row],[Low Bidder 
or CM/GC]:[Bidder 23]])*D270</f>
        <v>#VALUE!</v>
      </c>
      <c r="P270" s="66" t="e">
        <f>Table24[[#This Row],[CM/GC
Amount]]</f>
        <v>#VALUE!</v>
      </c>
      <c r="Q270" s="81" t="e">
        <f>MAX(Table1[[#This Row],[Low Bidder 
or CM/GC]:[Bidder 23]])*D270</f>
        <v>#VALUE!</v>
      </c>
      <c r="R270" s="38" t="e">
        <f>('CMGC Cost Estimate'!$J270-'CMGC Cost Estimate'!$G270)/'CMGC Cost Estimate'!$G270</f>
        <v>#VALUE!</v>
      </c>
      <c r="S270" s="39" t="e">
        <f>('CMGC Cost Estimate'!$J270-'CMGC Cost Estimate'!$M270)/'CMGC Cost Estimate'!$M270</f>
        <v>#VALUE!</v>
      </c>
      <c r="T270" s="37" t="e">
        <f>'CMGC Cost Estimate'!$J270-'CMGC Cost Estimate'!$G270</f>
        <v>#VALUE!</v>
      </c>
      <c r="U270" s="29" t="e">
        <f>RANK('CMGC Cost Estimate'!$J270,'CMGC Cost Estimate'!$J$3:$J$499)</f>
        <v>#VALUE!</v>
      </c>
      <c r="V270" s="40" t="e">
        <f>LARGE('CMGC Cost Estimate'!$J$3:$J$499,COUNT(J$3:'CMGC Cost Estimate'!$J270))+IF(ISNUMBER(V269),V269,0)</f>
        <v>#VALUE!</v>
      </c>
      <c r="W270" s="29" t="e">
        <f>IF(V270/J$500&lt;0.8,COUNT(V$3:V270)+1,1)</f>
        <v>#VALUE!</v>
      </c>
      <c r="X270" s="41" t="e">
        <f>IF('CMGC Cost Estimate'!$U270&lt;=MAX('CMGC Cost Estimate'!$W$3:$W$499),"YES","NO")</f>
        <v>#VALUE!</v>
      </c>
      <c r="Y270" s="42" t="e">
        <f>IF(AND('CMGC Cost Estimate'!$X270="YES",OR('CMGC Cost Estimate'!$R270&gt;0.2,'CMGC Cost Estimate'!$R270&lt;-0.2)),"ANALYZE"," ")</f>
        <v>#VALUE!</v>
      </c>
      <c r="Z270" s="73" t="e">
        <f>IF(AND('CMGC Cost Estimate'!$X270="YES",OR('CMGC Cost Estimate'!$S270&gt;0.2,'CMGC Cost Estimate'!$S270&lt;-0.2)),"ANALYZE"," ")</f>
        <v>#VALUE!</v>
      </c>
      <c r="AA270" s="69" t="e">
        <f>RANK('CMGC Cost Estimate'!$G270,'CMGC Cost Estimate'!$G$3:$G$499)</f>
        <v>#VALUE!</v>
      </c>
      <c r="AB270" s="70" t="e">
        <f>LARGE('CMGC Cost Estimate'!$G$3:$G$499,COUNT(G$3:'CMGC Cost Estimate'!$G270))+IF(ISNUMBER(AB269),AB269,0)</f>
        <v>#VALUE!</v>
      </c>
      <c r="AC270" s="71" t="e">
        <f>IF(AB270/G$500&lt;0.8,COUNT(V$3:V270)+1,1)</f>
        <v>#VALUE!</v>
      </c>
      <c r="AD270" s="95" t="e">
        <f>IF('CMGC Cost Estimate'!$AA270&lt;=MAX('CMGC Cost Estimate'!$AC$3:$AC$499),"YES","NO")</f>
        <v>#VALUE!</v>
      </c>
      <c r="AE270" s="96" t="e">
        <f>IF(AND('Standard Cost Estimate'!$AD270="YES",ABS('Standard Cost Estimate'!$R270)&gt;0.2),"ANALYZE"," ")</f>
        <v>#VALUE!</v>
      </c>
      <c r="AF270" s="77"/>
    </row>
    <row r="271" spans="1:32" x14ac:dyDescent="0.35">
      <c r="A271" s="56" t="e">
        <f>Table1[[#This Row],[Item Line Number]]</f>
        <v>#VALUE!</v>
      </c>
      <c r="B271" s="56" t="e">
        <f>Table1[[#This Row],[Item Number]]</f>
        <v>#VALUE!</v>
      </c>
      <c r="C271" s="57" t="e">
        <f>Table1[[#This Row],[Item Description]]</f>
        <v>#VALUE!</v>
      </c>
      <c r="D271" s="56" t="e">
        <f>Table1[[#This Row],[Quantity]]</f>
        <v>#VALUE!</v>
      </c>
      <c r="E271" s="56" t="e">
        <f>Table1[[#This Row],[Units]]</f>
        <v>#VALUE!</v>
      </c>
      <c r="F271" s="58" t="e">
        <f>Table1[[#This Row],[Engineer''s Estimate (EE)]]</f>
        <v>#VALUE!</v>
      </c>
      <c r="G271" s="59" t="e">
        <f>'CMGC Cost Estimate'!$D271*'CMGC Cost Estimate'!$F271</f>
        <v>#VALUE!</v>
      </c>
      <c r="H271" s="60" t="e">
        <f>'CMGC Cost Estimate'!$G271/G$500</f>
        <v>#VALUE!</v>
      </c>
      <c r="I271" s="58" t="e">
        <f>Table1[[#This Row],[Low Bidder 
or CM/GC]]</f>
        <v>#VALUE!</v>
      </c>
      <c r="J271" s="59" t="e">
        <f>'CMGC Cost Estimate'!$I271*'CMGC Cost Estimate'!$D271</f>
        <v>#VALUE!</v>
      </c>
      <c r="K271" s="61" t="e">
        <f>'CMGC Cost Estimate'!$J271/J$500</f>
        <v>#VALUE!</v>
      </c>
      <c r="L271" s="58" t="e">
        <f>TRIMMEAN(Table1[[#This Row],[Low Bidder 
or CM/GC]:[Bidder 23]],2/COUNT(Table1[[#This Row],[Low Bidder 
or CM/GC]:[Bidder 23]]))</f>
        <v>#VALUE!</v>
      </c>
      <c r="M271" s="59" t="e">
        <f>IF('CMGC Cost Estimate'!$D271=0,0,'CMGC Cost Estimate'!$D271*'CMGC Cost Estimate'!$L271)</f>
        <v>#VALUE!</v>
      </c>
      <c r="N271" s="60" t="e">
        <f>'CMGC Cost Estimate'!$M271/M$500</f>
        <v>#VALUE!</v>
      </c>
      <c r="O271" s="80" t="e">
        <f>MIN(Table1[[#This Row],[Low Bidder 
or CM/GC]:[Bidder 23]])*D271</f>
        <v>#VALUE!</v>
      </c>
      <c r="P271" s="66" t="e">
        <f>Table24[[#This Row],[CM/GC
Amount]]</f>
        <v>#VALUE!</v>
      </c>
      <c r="Q271" s="81" t="e">
        <f>MAX(Table1[[#This Row],[Low Bidder 
or CM/GC]:[Bidder 23]])*D271</f>
        <v>#VALUE!</v>
      </c>
      <c r="R271" s="38" t="e">
        <f>('CMGC Cost Estimate'!$J271-'CMGC Cost Estimate'!$G271)/'CMGC Cost Estimate'!$G271</f>
        <v>#VALUE!</v>
      </c>
      <c r="S271" s="39" t="e">
        <f>('CMGC Cost Estimate'!$J271-'CMGC Cost Estimate'!$M271)/'CMGC Cost Estimate'!$M271</f>
        <v>#VALUE!</v>
      </c>
      <c r="T271" s="37" t="e">
        <f>'CMGC Cost Estimate'!$J271-'CMGC Cost Estimate'!$G271</f>
        <v>#VALUE!</v>
      </c>
      <c r="U271" s="29" t="e">
        <f>RANK('CMGC Cost Estimate'!$J271,'CMGC Cost Estimate'!$J$3:$J$499)</f>
        <v>#VALUE!</v>
      </c>
      <c r="V271" s="40" t="e">
        <f>LARGE('CMGC Cost Estimate'!$J$3:$J$499,COUNT(J$3:'CMGC Cost Estimate'!$J271))+IF(ISNUMBER(V270),V270,0)</f>
        <v>#VALUE!</v>
      </c>
      <c r="W271" s="29" t="e">
        <f>IF(V271/J$500&lt;0.8,COUNT(V$3:V271)+1,1)</f>
        <v>#VALUE!</v>
      </c>
      <c r="X271" s="41" t="e">
        <f>IF('CMGC Cost Estimate'!$U271&lt;=MAX('CMGC Cost Estimate'!$W$3:$W$499),"YES","NO")</f>
        <v>#VALUE!</v>
      </c>
      <c r="Y271" s="42" t="e">
        <f>IF(AND('CMGC Cost Estimate'!$X271="YES",OR('CMGC Cost Estimate'!$R271&gt;0.2,'CMGC Cost Estimate'!$R271&lt;-0.2)),"ANALYZE"," ")</f>
        <v>#VALUE!</v>
      </c>
      <c r="Z271" s="73" t="e">
        <f>IF(AND('CMGC Cost Estimate'!$X271="YES",OR('CMGC Cost Estimate'!$S271&gt;0.2,'CMGC Cost Estimate'!$S271&lt;-0.2)),"ANALYZE"," ")</f>
        <v>#VALUE!</v>
      </c>
      <c r="AA271" s="69" t="e">
        <f>RANK('CMGC Cost Estimate'!$G271,'CMGC Cost Estimate'!$G$3:$G$499)</f>
        <v>#VALUE!</v>
      </c>
      <c r="AB271" s="70" t="e">
        <f>LARGE('CMGC Cost Estimate'!$G$3:$G$499,COUNT(G$3:'CMGC Cost Estimate'!$G271))+IF(ISNUMBER(AB270),AB270,0)</f>
        <v>#VALUE!</v>
      </c>
      <c r="AC271" s="71" t="e">
        <f>IF(AB271/G$500&lt;0.8,COUNT(V$3:V271)+1,1)</f>
        <v>#VALUE!</v>
      </c>
      <c r="AD271" s="95" t="e">
        <f>IF('CMGC Cost Estimate'!$AA271&lt;=MAX('CMGC Cost Estimate'!$AC$3:$AC$499),"YES","NO")</f>
        <v>#VALUE!</v>
      </c>
      <c r="AE271" s="96" t="e">
        <f>IF(AND('Standard Cost Estimate'!$AD271="YES",ABS('Standard Cost Estimate'!$R271)&gt;0.2),"ANALYZE"," ")</f>
        <v>#VALUE!</v>
      </c>
      <c r="AF271" s="77"/>
    </row>
    <row r="272" spans="1:32" x14ac:dyDescent="0.35">
      <c r="A272" s="56" t="e">
        <f>Table1[[#This Row],[Item Line Number]]</f>
        <v>#VALUE!</v>
      </c>
      <c r="B272" s="56" t="e">
        <f>Table1[[#This Row],[Item Number]]</f>
        <v>#VALUE!</v>
      </c>
      <c r="C272" s="57" t="e">
        <f>Table1[[#This Row],[Item Description]]</f>
        <v>#VALUE!</v>
      </c>
      <c r="D272" s="56" t="e">
        <f>Table1[[#This Row],[Quantity]]</f>
        <v>#VALUE!</v>
      </c>
      <c r="E272" s="56" t="e">
        <f>Table1[[#This Row],[Units]]</f>
        <v>#VALUE!</v>
      </c>
      <c r="F272" s="58" t="e">
        <f>Table1[[#This Row],[Engineer''s Estimate (EE)]]</f>
        <v>#VALUE!</v>
      </c>
      <c r="G272" s="59" t="e">
        <f>'CMGC Cost Estimate'!$D272*'CMGC Cost Estimate'!$F272</f>
        <v>#VALUE!</v>
      </c>
      <c r="H272" s="60" t="e">
        <f>'CMGC Cost Estimate'!$G272/G$500</f>
        <v>#VALUE!</v>
      </c>
      <c r="I272" s="58" t="e">
        <f>Table1[[#This Row],[Low Bidder 
or CM/GC]]</f>
        <v>#VALUE!</v>
      </c>
      <c r="J272" s="59" t="e">
        <f>'CMGC Cost Estimate'!$I272*'CMGC Cost Estimate'!$D272</f>
        <v>#VALUE!</v>
      </c>
      <c r="K272" s="61" t="e">
        <f>'CMGC Cost Estimate'!$J272/J$500</f>
        <v>#VALUE!</v>
      </c>
      <c r="L272" s="58" t="e">
        <f>TRIMMEAN(Table1[[#This Row],[Low Bidder 
or CM/GC]:[Bidder 23]],2/COUNT(Table1[[#This Row],[Low Bidder 
or CM/GC]:[Bidder 23]]))</f>
        <v>#VALUE!</v>
      </c>
      <c r="M272" s="59" t="e">
        <f>IF('CMGC Cost Estimate'!$D272=0,0,'CMGC Cost Estimate'!$D272*'CMGC Cost Estimate'!$L272)</f>
        <v>#VALUE!</v>
      </c>
      <c r="N272" s="60" t="e">
        <f>'CMGC Cost Estimate'!$M272/M$500</f>
        <v>#VALUE!</v>
      </c>
      <c r="O272" s="80" t="e">
        <f>MIN(Table1[[#This Row],[Low Bidder 
or CM/GC]:[Bidder 23]])*D272</f>
        <v>#VALUE!</v>
      </c>
      <c r="P272" s="66" t="e">
        <f>Table24[[#This Row],[CM/GC
Amount]]</f>
        <v>#VALUE!</v>
      </c>
      <c r="Q272" s="81" t="e">
        <f>MAX(Table1[[#This Row],[Low Bidder 
or CM/GC]:[Bidder 23]])*D272</f>
        <v>#VALUE!</v>
      </c>
      <c r="R272" s="38" t="e">
        <f>('CMGC Cost Estimate'!$J272-'CMGC Cost Estimate'!$G272)/'CMGC Cost Estimate'!$G272</f>
        <v>#VALUE!</v>
      </c>
      <c r="S272" s="39" t="e">
        <f>('CMGC Cost Estimate'!$J272-'CMGC Cost Estimate'!$M272)/'CMGC Cost Estimate'!$M272</f>
        <v>#VALUE!</v>
      </c>
      <c r="T272" s="37" t="e">
        <f>'CMGC Cost Estimate'!$J272-'CMGC Cost Estimate'!$G272</f>
        <v>#VALUE!</v>
      </c>
      <c r="U272" s="29" t="e">
        <f>RANK('CMGC Cost Estimate'!$J272,'CMGC Cost Estimate'!$J$3:$J$499)</f>
        <v>#VALUE!</v>
      </c>
      <c r="V272" s="40" t="e">
        <f>LARGE('CMGC Cost Estimate'!$J$3:$J$499,COUNT(J$3:'CMGC Cost Estimate'!$J272))+IF(ISNUMBER(V271),V271,0)</f>
        <v>#VALUE!</v>
      </c>
      <c r="W272" s="29" t="e">
        <f>IF(V272/J$500&lt;0.8,COUNT(V$3:V272)+1,1)</f>
        <v>#VALUE!</v>
      </c>
      <c r="X272" s="41" t="e">
        <f>IF('CMGC Cost Estimate'!$U272&lt;=MAX('CMGC Cost Estimate'!$W$3:$W$499),"YES","NO")</f>
        <v>#VALUE!</v>
      </c>
      <c r="Y272" s="42" t="e">
        <f>IF(AND('CMGC Cost Estimate'!$X272="YES",OR('CMGC Cost Estimate'!$R272&gt;0.2,'CMGC Cost Estimate'!$R272&lt;-0.2)),"ANALYZE"," ")</f>
        <v>#VALUE!</v>
      </c>
      <c r="Z272" s="73" t="e">
        <f>IF(AND('CMGC Cost Estimate'!$X272="YES",OR('CMGC Cost Estimate'!$S272&gt;0.2,'CMGC Cost Estimate'!$S272&lt;-0.2)),"ANALYZE"," ")</f>
        <v>#VALUE!</v>
      </c>
      <c r="AA272" s="69" t="e">
        <f>RANK('CMGC Cost Estimate'!$G272,'CMGC Cost Estimate'!$G$3:$G$499)</f>
        <v>#VALUE!</v>
      </c>
      <c r="AB272" s="70" t="e">
        <f>LARGE('CMGC Cost Estimate'!$G$3:$G$499,COUNT(G$3:'CMGC Cost Estimate'!$G272))+IF(ISNUMBER(AB271),AB271,0)</f>
        <v>#VALUE!</v>
      </c>
      <c r="AC272" s="71" t="e">
        <f>IF(AB272/G$500&lt;0.8,COUNT(V$3:V272)+1,1)</f>
        <v>#VALUE!</v>
      </c>
      <c r="AD272" s="95" t="e">
        <f>IF('CMGC Cost Estimate'!$AA272&lt;=MAX('CMGC Cost Estimate'!$AC$3:$AC$499),"YES","NO")</f>
        <v>#VALUE!</v>
      </c>
      <c r="AE272" s="96" t="e">
        <f>IF(AND('Standard Cost Estimate'!$AD272="YES",ABS('Standard Cost Estimate'!$R272)&gt;0.2),"ANALYZE"," ")</f>
        <v>#VALUE!</v>
      </c>
      <c r="AF272" s="77"/>
    </row>
    <row r="273" spans="1:32" x14ac:dyDescent="0.35">
      <c r="A273" s="56" t="e">
        <f>Table1[[#This Row],[Item Line Number]]</f>
        <v>#VALUE!</v>
      </c>
      <c r="B273" s="56" t="e">
        <f>Table1[[#This Row],[Item Number]]</f>
        <v>#VALUE!</v>
      </c>
      <c r="C273" s="57" t="e">
        <f>Table1[[#This Row],[Item Description]]</f>
        <v>#VALUE!</v>
      </c>
      <c r="D273" s="56" t="e">
        <f>Table1[[#This Row],[Quantity]]</f>
        <v>#VALUE!</v>
      </c>
      <c r="E273" s="56" t="e">
        <f>Table1[[#This Row],[Units]]</f>
        <v>#VALUE!</v>
      </c>
      <c r="F273" s="58" t="e">
        <f>Table1[[#This Row],[Engineer''s Estimate (EE)]]</f>
        <v>#VALUE!</v>
      </c>
      <c r="G273" s="59" t="e">
        <f>'CMGC Cost Estimate'!$D273*'CMGC Cost Estimate'!$F273</f>
        <v>#VALUE!</v>
      </c>
      <c r="H273" s="60" t="e">
        <f>'CMGC Cost Estimate'!$G273/G$500</f>
        <v>#VALUE!</v>
      </c>
      <c r="I273" s="58" t="e">
        <f>Table1[[#This Row],[Low Bidder 
or CM/GC]]</f>
        <v>#VALUE!</v>
      </c>
      <c r="J273" s="59" t="e">
        <f>'CMGC Cost Estimate'!$I273*'CMGC Cost Estimate'!$D273</f>
        <v>#VALUE!</v>
      </c>
      <c r="K273" s="61" t="e">
        <f>'CMGC Cost Estimate'!$J273/J$500</f>
        <v>#VALUE!</v>
      </c>
      <c r="L273" s="58" t="e">
        <f>TRIMMEAN(Table1[[#This Row],[Low Bidder 
or CM/GC]:[Bidder 23]],2/COUNT(Table1[[#This Row],[Low Bidder 
or CM/GC]:[Bidder 23]]))</f>
        <v>#VALUE!</v>
      </c>
      <c r="M273" s="59" t="e">
        <f>IF('CMGC Cost Estimate'!$D273=0,0,'CMGC Cost Estimate'!$D273*'CMGC Cost Estimate'!$L273)</f>
        <v>#VALUE!</v>
      </c>
      <c r="N273" s="60" t="e">
        <f>'CMGC Cost Estimate'!$M273/M$500</f>
        <v>#VALUE!</v>
      </c>
      <c r="O273" s="80" t="e">
        <f>MIN(Table1[[#This Row],[Low Bidder 
or CM/GC]:[Bidder 23]])*D273</f>
        <v>#VALUE!</v>
      </c>
      <c r="P273" s="66" t="e">
        <f>Table24[[#This Row],[CM/GC
Amount]]</f>
        <v>#VALUE!</v>
      </c>
      <c r="Q273" s="81" t="e">
        <f>MAX(Table1[[#This Row],[Low Bidder 
or CM/GC]:[Bidder 23]])*D273</f>
        <v>#VALUE!</v>
      </c>
      <c r="R273" s="38" t="e">
        <f>('CMGC Cost Estimate'!$J273-'CMGC Cost Estimate'!$G273)/'CMGC Cost Estimate'!$G273</f>
        <v>#VALUE!</v>
      </c>
      <c r="S273" s="39" t="e">
        <f>('CMGC Cost Estimate'!$J273-'CMGC Cost Estimate'!$M273)/'CMGC Cost Estimate'!$M273</f>
        <v>#VALUE!</v>
      </c>
      <c r="T273" s="37" t="e">
        <f>'CMGC Cost Estimate'!$J273-'CMGC Cost Estimate'!$G273</f>
        <v>#VALUE!</v>
      </c>
      <c r="U273" s="29" t="e">
        <f>RANK('CMGC Cost Estimate'!$J273,'CMGC Cost Estimate'!$J$3:$J$499)</f>
        <v>#VALUE!</v>
      </c>
      <c r="V273" s="40" t="e">
        <f>LARGE('CMGC Cost Estimate'!$J$3:$J$499,COUNT(J$3:'CMGC Cost Estimate'!$J273))+IF(ISNUMBER(V272),V272,0)</f>
        <v>#VALUE!</v>
      </c>
      <c r="W273" s="29" t="e">
        <f>IF(V273/J$500&lt;0.8,COUNT(V$3:V273)+1,1)</f>
        <v>#VALUE!</v>
      </c>
      <c r="X273" s="41" t="e">
        <f>IF('CMGC Cost Estimate'!$U273&lt;=MAX('CMGC Cost Estimate'!$W$3:$W$499),"YES","NO")</f>
        <v>#VALUE!</v>
      </c>
      <c r="Y273" s="42" t="e">
        <f>IF(AND('CMGC Cost Estimate'!$X273="YES",OR('CMGC Cost Estimate'!$R273&gt;0.2,'CMGC Cost Estimate'!$R273&lt;-0.2)),"ANALYZE"," ")</f>
        <v>#VALUE!</v>
      </c>
      <c r="Z273" s="73" t="e">
        <f>IF(AND('CMGC Cost Estimate'!$X273="YES",OR('CMGC Cost Estimate'!$S273&gt;0.2,'CMGC Cost Estimate'!$S273&lt;-0.2)),"ANALYZE"," ")</f>
        <v>#VALUE!</v>
      </c>
      <c r="AA273" s="69" t="e">
        <f>RANK('CMGC Cost Estimate'!$G273,'CMGC Cost Estimate'!$G$3:$G$499)</f>
        <v>#VALUE!</v>
      </c>
      <c r="AB273" s="70" t="e">
        <f>LARGE('CMGC Cost Estimate'!$G$3:$G$499,COUNT(G$3:'CMGC Cost Estimate'!$G273))+IF(ISNUMBER(AB272),AB272,0)</f>
        <v>#VALUE!</v>
      </c>
      <c r="AC273" s="71" t="e">
        <f>IF(AB273/G$500&lt;0.8,COUNT(V$3:V273)+1,1)</f>
        <v>#VALUE!</v>
      </c>
      <c r="AD273" s="95" t="e">
        <f>IF('CMGC Cost Estimate'!$AA273&lt;=MAX('CMGC Cost Estimate'!$AC$3:$AC$499),"YES","NO")</f>
        <v>#VALUE!</v>
      </c>
      <c r="AE273" s="96" t="e">
        <f>IF(AND('Standard Cost Estimate'!$AD273="YES",ABS('Standard Cost Estimate'!$R273)&gt;0.2),"ANALYZE"," ")</f>
        <v>#VALUE!</v>
      </c>
      <c r="AF273" s="77"/>
    </row>
    <row r="274" spans="1:32" x14ac:dyDescent="0.35">
      <c r="A274" s="56" t="e">
        <f>Table1[[#This Row],[Item Line Number]]</f>
        <v>#VALUE!</v>
      </c>
      <c r="B274" s="56" t="e">
        <f>Table1[[#This Row],[Item Number]]</f>
        <v>#VALUE!</v>
      </c>
      <c r="C274" s="57" t="e">
        <f>Table1[[#This Row],[Item Description]]</f>
        <v>#VALUE!</v>
      </c>
      <c r="D274" s="56" t="e">
        <f>Table1[[#This Row],[Quantity]]</f>
        <v>#VALUE!</v>
      </c>
      <c r="E274" s="56" t="e">
        <f>Table1[[#This Row],[Units]]</f>
        <v>#VALUE!</v>
      </c>
      <c r="F274" s="58" t="e">
        <f>Table1[[#This Row],[Engineer''s Estimate (EE)]]</f>
        <v>#VALUE!</v>
      </c>
      <c r="G274" s="59" t="e">
        <f>'CMGC Cost Estimate'!$D274*'CMGC Cost Estimate'!$F274</f>
        <v>#VALUE!</v>
      </c>
      <c r="H274" s="60" t="e">
        <f>'CMGC Cost Estimate'!$G274/G$500</f>
        <v>#VALUE!</v>
      </c>
      <c r="I274" s="58" t="e">
        <f>Table1[[#This Row],[Low Bidder 
or CM/GC]]</f>
        <v>#VALUE!</v>
      </c>
      <c r="J274" s="59" t="e">
        <f>'CMGC Cost Estimate'!$I274*'CMGC Cost Estimate'!$D274</f>
        <v>#VALUE!</v>
      </c>
      <c r="K274" s="61" t="e">
        <f>'CMGC Cost Estimate'!$J274/J$500</f>
        <v>#VALUE!</v>
      </c>
      <c r="L274" s="58" t="e">
        <f>TRIMMEAN(Table1[[#This Row],[Low Bidder 
or CM/GC]:[Bidder 23]],2/COUNT(Table1[[#This Row],[Low Bidder 
or CM/GC]:[Bidder 23]]))</f>
        <v>#VALUE!</v>
      </c>
      <c r="M274" s="59" t="e">
        <f>IF('CMGC Cost Estimate'!$D274=0,0,'CMGC Cost Estimate'!$D274*'CMGC Cost Estimate'!$L274)</f>
        <v>#VALUE!</v>
      </c>
      <c r="N274" s="60" t="e">
        <f>'CMGC Cost Estimate'!$M274/M$500</f>
        <v>#VALUE!</v>
      </c>
      <c r="O274" s="80" t="e">
        <f>MIN(Table1[[#This Row],[Low Bidder 
or CM/GC]:[Bidder 23]])*D274</f>
        <v>#VALUE!</v>
      </c>
      <c r="P274" s="66" t="e">
        <f>Table24[[#This Row],[CM/GC
Amount]]</f>
        <v>#VALUE!</v>
      </c>
      <c r="Q274" s="81" t="e">
        <f>MAX(Table1[[#This Row],[Low Bidder 
or CM/GC]:[Bidder 23]])*D274</f>
        <v>#VALUE!</v>
      </c>
      <c r="R274" s="38" t="e">
        <f>('CMGC Cost Estimate'!$J274-'CMGC Cost Estimate'!$G274)/'CMGC Cost Estimate'!$G274</f>
        <v>#VALUE!</v>
      </c>
      <c r="S274" s="39" t="e">
        <f>('CMGC Cost Estimate'!$J274-'CMGC Cost Estimate'!$M274)/'CMGC Cost Estimate'!$M274</f>
        <v>#VALUE!</v>
      </c>
      <c r="T274" s="37" t="e">
        <f>'CMGC Cost Estimate'!$J274-'CMGC Cost Estimate'!$G274</f>
        <v>#VALUE!</v>
      </c>
      <c r="U274" s="29" t="e">
        <f>RANK('CMGC Cost Estimate'!$J274,'CMGC Cost Estimate'!$J$3:$J$499)</f>
        <v>#VALUE!</v>
      </c>
      <c r="V274" s="40" t="e">
        <f>LARGE('CMGC Cost Estimate'!$J$3:$J$499,COUNT(J$3:'CMGC Cost Estimate'!$J274))+IF(ISNUMBER(V273),V273,0)</f>
        <v>#VALUE!</v>
      </c>
      <c r="W274" s="29" t="e">
        <f>IF(V274/J$500&lt;0.8,COUNT(V$3:V274)+1,1)</f>
        <v>#VALUE!</v>
      </c>
      <c r="X274" s="41" t="e">
        <f>IF('CMGC Cost Estimate'!$U274&lt;=MAX('CMGC Cost Estimate'!$W$3:$W$499),"YES","NO")</f>
        <v>#VALUE!</v>
      </c>
      <c r="Y274" s="42" t="e">
        <f>IF(AND('CMGC Cost Estimate'!$X274="YES",OR('CMGC Cost Estimate'!$R274&gt;0.2,'CMGC Cost Estimate'!$R274&lt;-0.2)),"ANALYZE"," ")</f>
        <v>#VALUE!</v>
      </c>
      <c r="Z274" s="73" t="e">
        <f>IF(AND('CMGC Cost Estimate'!$X274="YES",OR('CMGC Cost Estimate'!$S274&gt;0.2,'CMGC Cost Estimate'!$S274&lt;-0.2)),"ANALYZE"," ")</f>
        <v>#VALUE!</v>
      </c>
      <c r="AA274" s="69" t="e">
        <f>RANK('CMGC Cost Estimate'!$G274,'CMGC Cost Estimate'!$G$3:$G$499)</f>
        <v>#VALUE!</v>
      </c>
      <c r="AB274" s="70" t="e">
        <f>LARGE('CMGC Cost Estimate'!$G$3:$G$499,COUNT(G$3:'CMGC Cost Estimate'!$G274))+IF(ISNUMBER(AB273),AB273,0)</f>
        <v>#VALUE!</v>
      </c>
      <c r="AC274" s="71" t="e">
        <f>IF(AB274/G$500&lt;0.8,COUNT(V$3:V274)+1,1)</f>
        <v>#VALUE!</v>
      </c>
      <c r="AD274" s="95" t="e">
        <f>IF('CMGC Cost Estimate'!$AA274&lt;=MAX('CMGC Cost Estimate'!$AC$3:$AC$499),"YES","NO")</f>
        <v>#VALUE!</v>
      </c>
      <c r="AE274" s="96" t="e">
        <f>IF(AND('Standard Cost Estimate'!$AD274="YES",ABS('Standard Cost Estimate'!$R274)&gt;0.2),"ANALYZE"," ")</f>
        <v>#VALUE!</v>
      </c>
      <c r="AF274" s="77"/>
    </row>
    <row r="275" spans="1:32" x14ac:dyDescent="0.35">
      <c r="A275" s="56" t="e">
        <f>Table1[[#This Row],[Item Line Number]]</f>
        <v>#VALUE!</v>
      </c>
      <c r="B275" s="56" t="e">
        <f>Table1[[#This Row],[Item Number]]</f>
        <v>#VALUE!</v>
      </c>
      <c r="C275" s="57" t="e">
        <f>Table1[[#This Row],[Item Description]]</f>
        <v>#VALUE!</v>
      </c>
      <c r="D275" s="56" t="e">
        <f>Table1[[#This Row],[Quantity]]</f>
        <v>#VALUE!</v>
      </c>
      <c r="E275" s="56" t="e">
        <f>Table1[[#This Row],[Units]]</f>
        <v>#VALUE!</v>
      </c>
      <c r="F275" s="58" t="e">
        <f>Table1[[#This Row],[Engineer''s Estimate (EE)]]</f>
        <v>#VALUE!</v>
      </c>
      <c r="G275" s="59" t="e">
        <f>'CMGC Cost Estimate'!$D275*'CMGC Cost Estimate'!$F275</f>
        <v>#VALUE!</v>
      </c>
      <c r="H275" s="60" t="e">
        <f>'CMGC Cost Estimate'!$G275/G$500</f>
        <v>#VALUE!</v>
      </c>
      <c r="I275" s="58" t="e">
        <f>Table1[[#This Row],[Low Bidder 
or CM/GC]]</f>
        <v>#VALUE!</v>
      </c>
      <c r="J275" s="59" t="e">
        <f>'CMGC Cost Estimate'!$I275*'CMGC Cost Estimate'!$D275</f>
        <v>#VALUE!</v>
      </c>
      <c r="K275" s="61" t="e">
        <f>'CMGC Cost Estimate'!$J275/J$500</f>
        <v>#VALUE!</v>
      </c>
      <c r="L275" s="58" t="e">
        <f>TRIMMEAN(Table1[[#This Row],[Low Bidder 
or CM/GC]:[Bidder 23]],2/COUNT(Table1[[#This Row],[Low Bidder 
or CM/GC]:[Bidder 23]]))</f>
        <v>#VALUE!</v>
      </c>
      <c r="M275" s="59" t="e">
        <f>IF('CMGC Cost Estimate'!$D275=0,0,'CMGC Cost Estimate'!$D275*'CMGC Cost Estimate'!$L275)</f>
        <v>#VALUE!</v>
      </c>
      <c r="N275" s="60" t="e">
        <f>'CMGC Cost Estimate'!$M275/M$500</f>
        <v>#VALUE!</v>
      </c>
      <c r="O275" s="80" t="e">
        <f>MIN(Table1[[#This Row],[Low Bidder 
or CM/GC]:[Bidder 23]])*D275</f>
        <v>#VALUE!</v>
      </c>
      <c r="P275" s="66" t="e">
        <f>Table24[[#This Row],[CM/GC
Amount]]</f>
        <v>#VALUE!</v>
      </c>
      <c r="Q275" s="81" t="e">
        <f>MAX(Table1[[#This Row],[Low Bidder 
or CM/GC]:[Bidder 23]])*D275</f>
        <v>#VALUE!</v>
      </c>
      <c r="R275" s="38" t="e">
        <f>('CMGC Cost Estimate'!$J275-'CMGC Cost Estimate'!$G275)/'CMGC Cost Estimate'!$G275</f>
        <v>#VALUE!</v>
      </c>
      <c r="S275" s="39" t="e">
        <f>('CMGC Cost Estimate'!$J275-'CMGC Cost Estimate'!$M275)/'CMGC Cost Estimate'!$M275</f>
        <v>#VALUE!</v>
      </c>
      <c r="T275" s="37" t="e">
        <f>'CMGC Cost Estimate'!$J275-'CMGC Cost Estimate'!$G275</f>
        <v>#VALUE!</v>
      </c>
      <c r="U275" s="29" t="e">
        <f>RANK('CMGC Cost Estimate'!$J275,'CMGC Cost Estimate'!$J$3:$J$499)</f>
        <v>#VALUE!</v>
      </c>
      <c r="V275" s="40" t="e">
        <f>LARGE('CMGC Cost Estimate'!$J$3:$J$499,COUNT(J$3:'CMGC Cost Estimate'!$J275))+IF(ISNUMBER(V274),V274,0)</f>
        <v>#VALUE!</v>
      </c>
      <c r="W275" s="29" t="e">
        <f>IF(V275/J$500&lt;0.8,COUNT(V$3:V275)+1,1)</f>
        <v>#VALUE!</v>
      </c>
      <c r="X275" s="41" t="e">
        <f>IF('CMGC Cost Estimate'!$U275&lt;=MAX('CMGC Cost Estimate'!$W$3:$W$499),"YES","NO")</f>
        <v>#VALUE!</v>
      </c>
      <c r="Y275" s="42" t="e">
        <f>IF(AND('CMGC Cost Estimate'!$X275="YES",OR('CMGC Cost Estimate'!$R275&gt;0.2,'CMGC Cost Estimate'!$R275&lt;-0.2)),"ANALYZE"," ")</f>
        <v>#VALUE!</v>
      </c>
      <c r="Z275" s="73" t="e">
        <f>IF(AND('CMGC Cost Estimate'!$X275="YES",OR('CMGC Cost Estimate'!$S275&gt;0.2,'CMGC Cost Estimate'!$S275&lt;-0.2)),"ANALYZE"," ")</f>
        <v>#VALUE!</v>
      </c>
      <c r="AA275" s="69" t="e">
        <f>RANK('CMGC Cost Estimate'!$G275,'CMGC Cost Estimate'!$G$3:$G$499)</f>
        <v>#VALUE!</v>
      </c>
      <c r="AB275" s="70" t="e">
        <f>LARGE('CMGC Cost Estimate'!$G$3:$G$499,COUNT(G$3:'CMGC Cost Estimate'!$G275))+IF(ISNUMBER(AB274),AB274,0)</f>
        <v>#VALUE!</v>
      </c>
      <c r="AC275" s="71" t="e">
        <f>IF(AB275/G$500&lt;0.8,COUNT(V$3:V275)+1,1)</f>
        <v>#VALUE!</v>
      </c>
      <c r="AD275" s="95" t="e">
        <f>IF('CMGC Cost Estimate'!$AA275&lt;=MAX('CMGC Cost Estimate'!$AC$3:$AC$499),"YES","NO")</f>
        <v>#VALUE!</v>
      </c>
      <c r="AE275" s="96" t="e">
        <f>IF(AND('Standard Cost Estimate'!$AD275="YES",ABS('Standard Cost Estimate'!$R275)&gt;0.2),"ANALYZE"," ")</f>
        <v>#VALUE!</v>
      </c>
      <c r="AF275" s="77"/>
    </row>
    <row r="276" spans="1:32" x14ac:dyDescent="0.35">
      <c r="A276" s="56" t="e">
        <f>Table1[[#This Row],[Item Line Number]]</f>
        <v>#VALUE!</v>
      </c>
      <c r="B276" s="56" t="e">
        <f>Table1[[#This Row],[Item Number]]</f>
        <v>#VALUE!</v>
      </c>
      <c r="C276" s="57" t="e">
        <f>Table1[[#This Row],[Item Description]]</f>
        <v>#VALUE!</v>
      </c>
      <c r="D276" s="56" t="e">
        <f>Table1[[#This Row],[Quantity]]</f>
        <v>#VALUE!</v>
      </c>
      <c r="E276" s="56" t="e">
        <f>Table1[[#This Row],[Units]]</f>
        <v>#VALUE!</v>
      </c>
      <c r="F276" s="58" t="e">
        <f>Table1[[#This Row],[Engineer''s Estimate (EE)]]</f>
        <v>#VALUE!</v>
      </c>
      <c r="G276" s="59" t="e">
        <f>'CMGC Cost Estimate'!$D276*'CMGC Cost Estimate'!$F276</f>
        <v>#VALUE!</v>
      </c>
      <c r="H276" s="60" t="e">
        <f>'CMGC Cost Estimate'!$G276/G$500</f>
        <v>#VALUE!</v>
      </c>
      <c r="I276" s="58" t="e">
        <f>Table1[[#This Row],[Low Bidder 
or CM/GC]]</f>
        <v>#VALUE!</v>
      </c>
      <c r="J276" s="59" t="e">
        <f>'CMGC Cost Estimate'!$I276*'CMGC Cost Estimate'!$D276</f>
        <v>#VALUE!</v>
      </c>
      <c r="K276" s="61" t="e">
        <f>'CMGC Cost Estimate'!$J276/J$500</f>
        <v>#VALUE!</v>
      </c>
      <c r="L276" s="58" t="e">
        <f>TRIMMEAN(Table1[[#This Row],[Low Bidder 
or CM/GC]:[Bidder 23]],2/COUNT(Table1[[#This Row],[Low Bidder 
or CM/GC]:[Bidder 23]]))</f>
        <v>#VALUE!</v>
      </c>
      <c r="M276" s="59" t="e">
        <f>IF('CMGC Cost Estimate'!$D276=0,0,'CMGC Cost Estimate'!$D276*'CMGC Cost Estimate'!$L276)</f>
        <v>#VALUE!</v>
      </c>
      <c r="N276" s="60" t="e">
        <f>'CMGC Cost Estimate'!$M276/M$500</f>
        <v>#VALUE!</v>
      </c>
      <c r="O276" s="80" t="e">
        <f>MIN(Table1[[#This Row],[Low Bidder 
or CM/GC]:[Bidder 23]])*D276</f>
        <v>#VALUE!</v>
      </c>
      <c r="P276" s="66" t="e">
        <f>Table24[[#This Row],[CM/GC
Amount]]</f>
        <v>#VALUE!</v>
      </c>
      <c r="Q276" s="81" t="e">
        <f>MAX(Table1[[#This Row],[Low Bidder 
or CM/GC]:[Bidder 23]])*D276</f>
        <v>#VALUE!</v>
      </c>
      <c r="R276" s="38" t="e">
        <f>('CMGC Cost Estimate'!$J276-'CMGC Cost Estimate'!$G276)/'CMGC Cost Estimate'!$G276</f>
        <v>#VALUE!</v>
      </c>
      <c r="S276" s="39" t="e">
        <f>('CMGC Cost Estimate'!$J276-'CMGC Cost Estimate'!$M276)/'CMGC Cost Estimate'!$M276</f>
        <v>#VALUE!</v>
      </c>
      <c r="T276" s="37" t="e">
        <f>'CMGC Cost Estimate'!$J276-'CMGC Cost Estimate'!$G276</f>
        <v>#VALUE!</v>
      </c>
      <c r="U276" s="29" t="e">
        <f>RANK('CMGC Cost Estimate'!$J276,'CMGC Cost Estimate'!$J$3:$J$499)</f>
        <v>#VALUE!</v>
      </c>
      <c r="V276" s="40" t="e">
        <f>LARGE('CMGC Cost Estimate'!$J$3:$J$499,COUNT(J$3:'CMGC Cost Estimate'!$J276))+IF(ISNUMBER(V275),V275,0)</f>
        <v>#VALUE!</v>
      </c>
      <c r="W276" s="29" t="e">
        <f>IF(V276/J$500&lt;0.8,COUNT(V$3:V276)+1,1)</f>
        <v>#VALUE!</v>
      </c>
      <c r="X276" s="41" t="e">
        <f>IF('CMGC Cost Estimate'!$U276&lt;=MAX('CMGC Cost Estimate'!$W$3:$W$499),"YES","NO")</f>
        <v>#VALUE!</v>
      </c>
      <c r="Y276" s="42" t="e">
        <f>IF(AND('CMGC Cost Estimate'!$X276="YES",OR('CMGC Cost Estimate'!$R276&gt;0.2,'CMGC Cost Estimate'!$R276&lt;-0.2)),"ANALYZE"," ")</f>
        <v>#VALUE!</v>
      </c>
      <c r="Z276" s="73" t="e">
        <f>IF(AND('CMGC Cost Estimate'!$X276="YES",OR('CMGC Cost Estimate'!$S276&gt;0.2,'CMGC Cost Estimate'!$S276&lt;-0.2)),"ANALYZE"," ")</f>
        <v>#VALUE!</v>
      </c>
      <c r="AA276" s="69" t="e">
        <f>RANK('CMGC Cost Estimate'!$G276,'CMGC Cost Estimate'!$G$3:$G$499)</f>
        <v>#VALUE!</v>
      </c>
      <c r="AB276" s="70" t="e">
        <f>LARGE('CMGC Cost Estimate'!$G$3:$G$499,COUNT(G$3:'CMGC Cost Estimate'!$G276))+IF(ISNUMBER(AB275),AB275,0)</f>
        <v>#VALUE!</v>
      </c>
      <c r="AC276" s="71" t="e">
        <f>IF(AB276/G$500&lt;0.8,COUNT(V$3:V276)+1,1)</f>
        <v>#VALUE!</v>
      </c>
      <c r="AD276" s="95" t="e">
        <f>IF('CMGC Cost Estimate'!$AA276&lt;=MAX('CMGC Cost Estimate'!$AC$3:$AC$499),"YES","NO")</f>
        <v>#VALUE!</v>
      </c>
      <c r="AE276" s="96" t="e">
        <f>IF(AND('Standard Cost Estimate'!$AD276="YES",ABS('Standard Cost Estimate'!$R276)&gt;0.2),"ANALYZE"," ")</f>
        <v>#VALUE!</v>
      </c>
      <c r="AF276" s="77"/>
    </row>
    <row r="277" spans="1:32" x14ac:dyDescent="0.35">
      <c r="A277" s="56" t="e">
        <f>Table1[[#This Row],[Item Line Number]]</f>
        <v>#VALUE!</v>
      </c>
      <c r="B277" s="56" t="e">
        <f>Table1[[#This Row],[Item Number]]</f>
        <v>#VALUE!</v>
      </c>
      <c r="C277" s="57" t="e">
        <f>Table1[[#This Row],[Item Description]]</f>
        <v>#VALUE!</v>
      </c>
      <c r="D277" s="56" t="e">
        <f>Table1[[#This Row],[Quantity]]</f>
        <v>#VALUE!</v>
      </c>
      <c r="E277" s="56" t="e">
        <f>Table1[[#This Row],[Units]]</f>
        <v>#VALUE!</v>
      </c>
      <c r="F277" s="58" t="e">
        <f>Table1[[#This Row],[Engineer''s Estimate (EE)]]</f>
        <v>#VALUE!</v>
      </c>
      <c r="G277" s="59" t="e">
        <f>'CMGC Cost Estimate'!$D277*'CMGC Cost Estimate'!$F277</f>
        <v>#VALUE!</v>
      </c>
      <c r="H277" s="60" t="e">
        <f>'CMGC Cost Estimate'!$G277/G$500</f>
        <v>#VALUE!</v>
      </c>
      <c r="I277" s="58" t="e">
        <f>Table1[[#This Row],[Low Bidder 
or CM/GC]]</f>
        <v>#VALUE!</v>
      </c>
      <c r="J277" s="59" t="e">
        <f>'CMGC Cost Estimate'!$I277*'CMGC Cost Estimate'!$D277</f>
        <v>#VALUE!</v>
      </c>
      <c r="K277" s="61" t="e">
        <f>'CMGC Cost Estimate'!$J277/J$500</f>
        <v>#VALUE!</v>
      </c>
      <c r="L277" s="58" t="e">
        <f>TRIMMEAN(Table1[[#This Row],[Low Bidder 
or CM/GC]:[Bidder 23]],2/COUNT(Table1[[#This Row],[Low Bidder 
or CM/GC]:[Bidder 23]]))</f>
        <v>#VALUE!</v>
      </c>
      <c r="M277" s="59" t="e">
        <f>IF('CMGC Cost Estimate'!$D277=0,0,'CMGC Cost Estimate'!$D277*'CMGC Cost Estimate'!$L277)</f>
        <v>#VALUE!</v>
      </c>
      <c r="N277" s="60" t="e">
        <f>'CMGC Cost Estimate'!$M277/M$500</f>
        <v>#VALUE!</v>
      </c>
      <c r="O277" s="80" t="e">
        <f>MIN(Table1[[#This Row],[Low Bidder 
or CM/GC]:[Bidder 23]])*D277</f>
        <v>#VALUE!</v>
      </c>
      <c r="P277" s="66" t="e">
        <f>Table24[[#This Row],[CM/GC
Amount]]</f>
        <v>#VALUE!</v>
      </c>
      <c r="Q277" s="81" t="e">
        <f>MAX(Table1[[#This Row],[Low Bidder 
or CM/GC]:[Bidder 23]])*D277</f>
        <v>#VALUE!</v>
      </c>
      <c r="R277" s="38" t="e">
        <f>('CMGC Cost Estimate'!$J277-'CMGC Cost Estimate'!$G277)/'CMGC Cost Estimate'!$G277</f>
        <v>#VALUE!</v>
      </c>
      <c r="S277" s="39" t="e">
        <f>('CMGC Cost Estimate'!$J277-'CMGC Cost Estimate'!$M277)/'CMGC Cost Estimate'!$M277</f>
        <v>#VALUE!</v>
      </c>
      <c r="T277" s="37" t="e">
        <f>'CMGC Cost Estimate'!$J277-'CMGC Cost Estimate'!$G277</f>
        <v>#VALUE!</v>
      </c>
      <c r="U277" s="29" t="e">
        <f>RANK('CMGC Cost Estimate'!$J277,'CMGC Cost Estimate'!$J$3:$J$499)</f>
        <v>#VALUE!</v>
      </c>
      <c r="V277" s="40" t="e">
        <f>LARGE('CMGC Cost Estimate'!$J$3:$J$499,COUNT(J$3:'CMGC Cost Estimate'!$J277))+IF(ISNUMBER(V276),V276,0)</f>
        <v>#VALUE!</v>
      </c>
      <c r="W277" s="29" t="e">
        <f>IF(V277/J$500&lt;0.8,COUNT(V$3:V277)+1,1)</f>
        <v>#VALUE!</v>
      </c>
      <c r="X277" s="41" t="e">
        <f>IF('CMGC Cost Estimate'!$U277&lt;=MAX('CMGC Cost Estimate'!$W$3:$W$499),"YES","NO")</f>
        <v>#VALUE!</v>
      </c>
      <c r="Y277" s="42" t="e">
        <f>IF(AND('CMGC Cost Estimate'!$X277="YES",OR('CMGC Cost Estimate'!$R277&gt;0.2,'CMGC Cost Estimate'!$R277&lt;-0.2)),"ANALYZE"," ")</f>
        <v>#VALUE!</v>
      </c>
      <c r="Z277" s="73" t="e">
        <f>IF(AND('CMGC Cost Estimate'!$X277="YES",OR('CMGC Cost Estimate'!$S277&gt;0.2,'CMGC Cost Estimate'!$S277&lt;-0.2)),"ANALYZE"," ")</f>
        <v>#VALUE!</v>
      </c>
      <c r="AA277" s="69" t="e">
        <f>RANK('CMGC Cost Estimate'!$G277,'CMGC Cost Estimate'!$G$3:$G$499)</f>
        <v>#VALUE!</v>
      </c>
      <c r="AB277" s="70" t="e">
        <f>LARGE('CMGC Cost Estimate'!$G$3:$G$499,COUNT(G$3:'CMGC Cost Estimate'!$G277))+IF(ISNUMBER(AB276),AB276,0)</f>
        <v>#VALUE!</v>
      </c>
      <c r="AC277" s="71" t="e">
        <f>IF(AB277/G$500&lt;0.8,COUNT(V$3:V277)+1,1)</f>
        <v>#VALUE!</v>
      </c>
      <c r="AD277" s="95" t="e">
        <f>IF('CMGC Cost Estimate'!$AA277&lt;=MAX('CMGC Cost Estimate'!$AC$3:$AC$499),"YES","NO")</f>
        <v>#VALUE!</v>
      </c>
      <c r="AE277" s="96" t="e">
        <f>IF(AND('Standard Cost Estimate'!$AD277="YES",ABS('Standard Cost Estimate'!$R277)&gt;0.2),"ANALYZE"," ")</f>
        <v>#VALUE!</v>
      </c>
      <c r="AF277" s="77"/>
    </row>
    <row r="278" spans="1:32" x14ac:dyDescent="0.35">
      <c r="A278" s="56" t="e">
        <f>Table1[[#This Row],[Item Line Number]]</f>
        <v>#VALUE!</v>
      </c>
      <c r="B278" s="56" t="e">
        <f>Table1[[#This Row],[Item Number]]</f>
        <v>#VALUE!</v>
      </c>
      <c r="C278" s="57" t="e">
        <f>Table1[[#This Row],[Item Description]]</f>
        <v>#VALUE!</v>
      </c>
      <c r="D278" s="56" t="e">
        <f>Table1[[#This Row],[Quantity]]</f>
        <v>#VALUE!</v>
      </c>
      <c r="E278" s="56" t="e">
        <f>Table1[[#This Row],[Units]]</f>
        <v>#VALUE!</v>
      </c>
      <c r="F278" s="58" t="e">
        <f>Table1[[#This Row],[Engineer''s Estimate (EE)]]</f>
        <v>#VALUE!</v>
      </c>
      <c r="G278" s="59" t="e">
        <f>'CMGC Cost Estimate'!$D278*'CMGC Cost Estimate'!$F278</f>
        <v>#VALUE!</v>
      </c>
      <c r="H278" s="60" t="e">
        <f>'CMGC Cost Estimate'!$G278/G$500</f>
        <v>#VALUE!</v>
      </c>
      <c r="I278" s="58" t="e">
        <f>Table1[[#This Row],[Low Bidder 
or CM/GC]]</f>
        <v>#VALUE!</v>
      </c>
      <c r="J278" s="59" t="e">
        <f>'CMGC Cost Estimate'!$I278*'CMGC Cost Estimate'!$D278</f>
        <v>#VALUE!</v>
      </c>
      <c r="K278" s="61" t="e">
        <f>'CMGC Cost Estimate'!$J278/J$500</f>
        <v>#VALUE!</v>
      </c>
      <c r="L278" s="58" t="e">
        <f>TRIMMEAN(Table1[[#This Row],[Low Bidder 
or CM/GC]:[Bidder 23]],2/COUNT(Table1[[#This Row],[Low Bidder 
or CM/GC]:[Bidder 23]]))</f>
        <v>#VALUE!</v>
      </c>
      <c r="M278" s="59" t="e">
        <f>IF('CMGC Cost Estimate'!$D278=0,0,'CMGC Cost Estimate'!$D278*'CMGC Cost Estimate'!$L278)</f>
        <v>#VALUE!</v>
      </c>
      <c r="N278" s="60" t="e">
        <f>'CMGC Cost Estimate'!$M278/M$500</f>
        <v>#VALUE!</v>
      </c>
      <c r="O278" s="80" t="e">
        <f>MIN(Table1[[#This Row],[Low Bidder 
or CM/GC]:[Bidder 23]])*D278</f>
        <v>#VALUE!</v>
      </c>
      <c r="P278" s="66" t="e">
        <f>Table24[[#This Row],[CM/GC
Amount]]</f>
        <v>#VALUE!</v>
      </c>
      <c r="Q278" s="81" t="e">
        <f>MAX(Table1[[#This Row],[Low Bidder 
or CM/GC]:[Bidder 23]])*D278</f>
        <v>#VALUE!</v>
      </c>
      <c r="R278" s="38" t="e">
        <f>('CMGC Cost Estimate'!$J278-'CMGC Cost Estimate'!$G278)/'CMGC Cost Estimate'!$G278</f>
        <v>#VALUE!</v>
      </c>
      <c r="S278" s="39" t="e">
        <f>('CMGC Cost Estimate'!$J278-'CMGC Cost Estimate'!$M278)/'CMGC Cost Estimate'!$M278</f>
        <v>#VALUE!</v>
      </c>
      <c r="T278" s="37" t="e">
        <f>'CMGC Cost Estimate'!$J278-'CMGC Cost Estimate'!$G278</f>
        <v>#VALUE!</v>
      </c>
      <c r="U278" s="29" t="e">
        <f>RANK('CMGC Cost Estimate'!$J278,'CMGC Cost Estimate'!$J$3:$J$499)</f>
        <v>#VALUE!</v>
      </c>
      <c r="V278" s="40" t="e">
        <f>LARGE('CMGC Cost Estimate'!$J$3:$J$499,COUNT(J$3:'CMGC Cost Estimate'!$J278))+IF(ISNUMBER(V277),V277,0)</f>
        <v>#VALUE!</v>
      </c>
      <c r="W278" s="29" t="e">
        <f>IF(V278/J$500&lt;0.8,COUNT(V$3:V278)+1,1)</f>
        <v>#VALUE!</v>
      </c>
      <c r="X278" s="41" t="e">
        <f>IF('CMGC Cost Estimate'!$U278&lt;=MAX('CMGC Cost Estimate'!$W$3:$W$499),"YES","NO")</f>
        <v>#VALUE!</v>
      </c>
      <c r="Y278" s="42" t="e">
        <f>IF(AND('CMGC Cost Estimate'!$X278="YES",OR('CMGC Cost Estimate'!$R278&gt;0.2,'CMGC Cost Estimate'!$R278&lt;-0.2)),"ANALYZE"," ")</f>
        <v>#VALUE!</v>
      </c>
      <c r="Z278" s="73" t="e">
        <f>IF(AND('CMGC Cost Estimate'!$X278="YES",OR('CMGC Cost Estimate'!$S278&gt;0.2,'CMGC Cost Estimate'!$S278&lt;-0.2)),"ANALYZE"," ")</f>
        <v>#VALUE!</v>
      </c>
      <c r="AA278" s="69" t="e">
        <f>RANK('CMGC Cost Estimate'!$G278,'CMGC Cost Estimate'!$G$3:$G$499)</f>
        <v>#VALUE!</v>
      </c>
      <c r="AB278" s="70" t="e">
        <f>LARGE('CMGC Cost Estimate'!$G$3:$G$499,COUNT(G$3:'CMGC Cost Estimate'!$G278))+IF(ISNUMBER(AB277),AB277,0)</f>
        <v>#VALUE!</v>
      </c>
      <c r="AC278" s="71" t="e">
        <f>IF(AB278/G$500&lt;0.8,COUNT(V$3:V278)+1,1)</f>
        <v>#VALUE!</v>
      </c>
      <c r="AD278" s="95" t="e">
        <f>IF('CMGC Cost Estimate'!$AA278&lt;=MAX('CMGC Cost Estimate'!$AC$3:$AC$499),"YES","NO")</f>
        <v>#VALUE!</v>
      </c>
      <c r="AE278" s="96" t="e">
        <f>IF(AND('Standard Cost Estimate'!$AD278="YES",ABS('Standard Cost Estimate'!$R278)&gt;0.2),"ANALYZE"," ")</f>
        <v>#VALUE!</v>
      </c>
      <c r="AF278" s="77"/>
    </row>
    <row r="279" spans="1:32" x14ac:dyDescent="0.35">
      <c r="A279" s="56" t="e">
        <f>Table1[[#This Row],[Item Line Number]]</f>
        <v>#VALUE!</v>
      </c>
      <c r="B279" s="56" t="e">
        <f>Table1[[#This Row],[Item Number]]</f>
        <v>#VALUE!</v>
      </c>
      <c r="C279" s="57" t="e">
        <f>Table1[[#This Row],[Item Description]]</f>
        <v>#VALUE!</v>
      </c>
      <c r="D279" s="56" t="e">
        <f>Table1[[#This Row],[Quantity]]</f>
        <v>#VALUE!</v>
      </c>
      <c r="E279" s="56" t="e">
        <f>Table1[[#This Row],[Units]]</f>
        <v>#VALUE!</v>
      </c>
      <c r="F279" s="58" t="e">
        <f>Table1[[#This Row],[Engineer''s Estimate (EE)]]</f>
        <v>#VALUE!</v>
      </c>
      <c r="G279" s="59" t="e">
        <f>'CMGC Cost Estimate'!$D279*'CMGC Cost Estimate'!$F279</f>
        <v>#VALUE!</v>
      </c>
      <c r="H279" s="60" t="e">
        <f>'CMGC Cost Estimate'!$G279/G$500</f>
        <v>#VALUE!</v>
      </c>
      <c r="I279" s="58" t="e">
        <f>Table1[[#This Row],[Low Bidder 
or CM/GC]]</f>
        <v>#VALUE!</v>
      </c>
      <c r="J279" s="59" t="e">
        <f>'CMGC Cost Estimate'!$I279*'CMGC Cost Estimate'!$D279</f>
        <v>#VALUE!</v>
      </c>
      <c r="K279" s="61" t="e">
        <f>'CMGC Cost Estimate'!$J279/J$500</f>
        <v>#VALUE!</v>
      </c>
      <c r="L279" s="58" t="e">
        <f>TRIMMEAN(Table1[[#This Row],[Low Bidder 
or CM/GC]:[Bidder 23]],2/COUNT(Table1[[#This Row],[Low Bidder 
or CM/GC]:[Bidder 23]]))</f>
        <v>#VALUE!</v>
      </c>
      <c r="M279" s="59" t="e">
        <f>IF('CMGC Cost Estimate'!$D279=0,0,'CMGC Cost Estimate'!$D279*'CMGC Cost Estimate'!$L279)</f>
        <v>#VALUE!</v>
      </c>
      <c r="N279" s="60" t="e">
        <f>'CMGC Cost Estimate'!$M279/M$500</f>
        <v>#VALUE!</v>
      </c>
      <c r="O279" s="80" t="e">
        <f>MIN(Table1[[#This Row],[Low Bidder 
or CM/GC]:[Bidder 23]])*D279</f>
        <v>#VALUE!</v>
      </c>
      <c r="P279" s="66" t="e">
        <f>Table24[[#This Row],[CM/GC
Amount]]</f>
        <v>#VALUE!</v>
      </c>
      <c r="Q279" s="81" t="e">
        <f>MAX(Table1[[#This Row],[Low Bidder 
or CM/GC]:[Bidder 23]])*D279</f>
        <v>#VALUE!</v>
      </c>
      <c r="R279" s="38" t="e">
        <f>('CMGC Cost Estimate'!$J279-'CMGC Cost Estimate'!$G279)/'CMGC Cost Estimate'!$G279</f>
        <v>#VALUE!</v>
      </c>
      <c r="S279" s="39" t="e">
        <f>('CMGC Cost Estimate'!$J279-'CMGC Cost Estimate'!$M279)/'CMGC Cost Estimate'!$M279</f>
        <v>#VALUE!</v>
      </c>
      <c r="T279" s="37" t="e">
        <f>'CMGC Cost Estimate'!$J279-'CMGC Cost Estimate'!$G279</f>
        <v>#VALUE!</v>
      </c>
      <c r="U279" s="29" t="e">
        <f>RANK('CMGC Cost Estimate'!$J279,'CMGC Cost Estimate'!$J$3:$J$499)</f>
        <v>#VALUE!</v>
      </c>
      <c r="V279" s="40" t="e">
        <f>LARGE('CMGC Cost Estimate'!$J$3:$J$499,COUNT(J$3:'CMGC Cost Estimate'!$J279))+IF(ISNUMBER(V278),V278,0)</f>
        <v>#VALUE!</v>
      </c>
      <c r="W279" s="29" t="e">
        <f>IF(V279/J$500&lt;0.8,COUNT(V$3:V279)+1,1)</f>
        <v>#VALUE!</v>
      </c>
      <c r="X279" s="41" t="e">
        <f>IF('CMGC Cost Estimate'!$U279&lt;=MAX('CMGC Cost Estimate'!$W$3:$W$499),"YES","NO")</f>
        <v>#VALUE!</v>
      </c>
      <c r="Y279" s="42" t="e">
        <f>IF(AND('CMGC Cost Estimate'!$X279="YES",OR('CMGC Cost Estimate'!$R279&gt;0.2,'CMGC Cost Estimate'!$R279&lt;-0.2)),"ANALYZE"," ")</f>
        <v>#VALUE!</v>
      </c>
      <c r="Z279" s="73" t="e">
        <f>IF(AND('CMGC Cost Estimate'!$X279="YES",OR('CMGC Cost Estimate'!$S279&gt;0.2,'CMGC Cost Estimate'!$S279&lt;-0.2)),"ANALYZE"," ")</f>
        <v>#VALUE!</v>
      </c>
      <c r="AA279" s="69" t="e">
        <f>RANK('CMGC Cost Estimate'!$G279,'CMGC Cost Estimate'!$G$3:$G$499)</f>
        <v>#VALUE!</v>
      </c>
      <c r="AB279" s="70" t="e">
        <f>LARGE('CMGC Cost Estimate'!$G$3:$G$499,COUNT(G$3:'CMGC Cost Estimate'!$G279))+IF(ISNUMBER(AB278),AB278,0)</f>
        <v>#VALUE!</v>
      </c>
      <c r="AC279" s="71" t="e">
        <f>IF(AB279/G$500&lt;0.8,COUNT(V$3:V279)+1,1)</f>
        <v>#VALUE!</v>
      </c>
      <c r="AD279" s="95" t="e">
        <f>IF('CMGC Cost Estimate'!$AA279&lt;=MAX('CMGC Cost Estimate'!$AC$3:$AC$499),"YES","NO")</f>
        <v>#VALUE!</v>
      </c>
      <c r="AE279" s="96" t="e">
        <f>IF(AND('Standard Cost Estimate'!$AD279="YES",ABS('Standard Cost Estimate'!$R279)&gt;0.2),"ANALYZE"," ")</f>
        <v>#VALUE!</v>
      </c>
      <c r="AF279" s="77"/>
    </row>
    <row r="280" spans="1:32" x14ac:dyDescent="0.35">
      <c r="A280" s="56" t="e">
        <f>Table1[[#This Row],[Item Line Number]]</f>
        <v>#VALUE!</v>
      </c>
      <c r="B280" s="56" t="e">
        <f>Table1[[#This Row],[Item Number]]</f>
        <v>#VALUE!</v>
      </c>
      <c r="C280" s="57" t="e">
        <f>Table1[[#This Row],[Item Description]]</f>
        <v>#VALUE!</v>
      </c>
      <c r="D280" s="56" t="e">
        <f>Table1[[#This Row],[Quantity]]</f>
        <v>#VALUE!</v>
      </c>
      <c r="E280" s="56" t="e">
        <f>Table1[[#This Row],[Units]]</f>
        <v>#VALUE!</v>
      </c>
      <c r="F280" s="58" t="e">
        <f>Table1[[#This Row],[Engineer''s Estimate (EE)]]</f>
        <v>#VALUE!</v>
      </c>
      <c r="G280" s="59" t="e">
        <f>'CMGC Cost Estimate'!$D280*'CMGC Cost Estimate'!$F280</f>
        <v>#VALUE!</v>
      </c>
      <c r="H280" s="60" t="e">
        <f>'CMGC Cost Estimate'!$G280/G$500</f>
        <v>#VALUE!</v>
      </c>
      <c r="I280" s="58" t="e">
        <f>Table1[[#This Row],[Low Bidder 
or CM/GC]]</f>
        <v>#VALUE!</v>
      </c>
      <c r="J280" s="59" t="e">
        <f>'CMGC Cost Estimate'!$I280*'CMGC Cost Estimate'!$D280</f>
        <v>#VALUE!</v>
      </c>
      <c r="K280" s="61" t="e">
        <f>'CMGC Cost Estimate'!$J280/J$500</f>
        <v>#VALUE!</v>
      </c>
      <c r="L280" s="58" t="e">
        <f>TRIMMEAN(Table1[[#This Row],[Low Bidder 
or CM/GC]:[Bidder 23]],2/COUNT(Table1[[#This Row],[Low Bidder 
or CM/GC]:[Bidder 23]]))</f>
        <v>#VALUE!</v>
      </c>
      <c r="M280" s="59" t="e">
        <f>IF('CMGC Cost Estimate'!$D280=0,0,'CMGC Cost Estimate'!$D280*'CMGC Cost Estimate'!$L280)</f>
        <v>#VALUE!</v>
      </c>
      <c r="N280" s="60" t="e">
        <f>'CMGC Cost Estimate'!$M280/M$500</f>
        <v>#VALUE!</v>
      </c>
      <c r="O280" s="80" t="e">
        <f>MIN(Table1[[#This Row],[Low Bidder 
or CM/GC]:[Bidder 23]])*D280</f>
        <v>#VALUE!</v>
      </c>
      <c r="P280" s="66" t="e">
        <f>Table24[[#This Row],[CM/GC
Amount]]</f>
        <v>#VALUE!</v>
      </c>
      <c r="Q280" s="81" t="e">
        <f>MAX(Table1[[#This Row],[Low Bidder 
or CM/GC]:[Bidder 23]])*D280</f>
        <v>#VALUE!</v>
      </c>
      <c r="R280" s="38" t="e">
        <f>('CMGC Cost Estimate'!$J280-'CMGC Cost Estimate'!$G280)/'CMGC Cost Estimate'!$G280</f>
        <v>#VALUE!</v>
      </c>
      <c r="S280" s="39" t="e">
        <f>('CMGC Cost Estimate'!$J280-'CMGC Cost Estimate'!$M280)/'CMGC Cost Estimate'!$M280</f>
        <v>#VALUE!</v>
      </c>
      <c r="T280" s="37" t="e">
        <f>'CMGC Cost Estimate'!$J280-'CMGC Cost Estimate'!$G280</f>
        <v>#VALUE!</v>
      </c>
      <c r="U280" s="29" t="e">
        <f>RANK('CMGC Cost Estimate'!$J280,'CMGC Cost Estimate'!$J$3:$J$499)</f>
        <v>#VALUE!</v>
      </c>
      <c r="V280" s="40" t="e">
        <f>LARGE('CMGC Cost Estimate'!$J$3:$J$499,COUNT(J$3:'CMGC Cost Estimate'!$J280))+IF(ISNUMBER(V279),V279,0)</f>
        <v>#VALUE!</v>
      </c>
      <c r="W280" s="29" t="e">
        <f>IF(V280/J$500&lt;0.8,COUNT(V$3:V280)+1,1)</f>
        <v>#VALUE!</v>
      </c>
      <c r="X280" s="41" t="e">
        <f>IF('CMGC Cost Estimate'!$U280&lt;=MAX('CMGC Cost Estimate'!$W$3:$W$499),"YES","NO")</f>
        <v>#VALUE!</v>
      </c>
      <c r="Y280" s="42" t="e">
        <f>IF(AND('CMGC Cost Estimate'!$X280="YES",OR('CMGC Cost Estimate'!$R280&gt;0.2,'CMGC Cost Estimate'!$R280&lt;-0.2)),"ANALYZE"," ")</f>
        <v>#VALUE!</v>
      </c>
      <c r="Z280" s="73" t="e">
        <f>IF(AND('CMGC Cost Estimate'!$X280="YES",OR('CMGC Cost Estimate'!$S280&gt;0.2,'CMGC Cost Estimate'!$S280&lt;-0.2)),"ANALYZE"," ")</f>
        <v>#VALUE!</v>
      </c>
      <c r="AA280" s="69" t="e">
        <f>RANK('CMGC Cost Estimate'!$G280,'CMGC Cost Estimate'!$G$3:$G$499)</f>
        <v>#VALUE!</v>
      </c>
      <c r="AB280" s="70" t="e">
        <f>LARGE('CMGC Cost Estimate'!$G$3:$G$499,COUNT(G$3:'CMGC Cost Estimate'!$G280))+IF(ISNUMBER(AB279),AB279,0)</f>
        <v>#VALUE!</v>
      </c>
      <c r="AC280" s="71" t="e">
        <f>IF(AB280/G$500&lt;0.8,COUNT(V$3:V280)+1,1)</f>
        <v>#VALUE!</v>
      </c>
      <c r="AD280" s="95" t="e">
        <f>IF('CMGC Cost Estimate'!$AA280&lt;=MAX('CMGC Cost Estimate'!$AC$3:$AC$499),"YES","NO")</f>
        <v>#VALUE!</v>
      </c>
      <c r="AE280" s="96" t="e">
        <f>IF(AND('Standard Cost Estimate'!$AD280="YES",ABS('Standard Cost Estimate'!$R280)&gt;0.2),"ANALYZE"," ")</f>
        <v>#VALUE!</v>
      </c>
      <c r="AF280" s="77"/>
    </row>
    <row r="281" spans="1:32" x14ac:dyDescent="0.35">
      <c r="A281" s="56" t="e">
        <f>Table1[[#This Row],[Item Line Number]]</f>
        <v>#VALUE!</v>
      </c>
      <c r="B281" s="56" t="e">
        <f>Table1[[#This Row],[Item Number]]</f>
        <v>#VALUE!</v>
      </c>
      <c r="C281" s="57" t="e">
        <f>Table1[[#This Row],[Item Description]]</f>
        <v>#VALUE!</v>
      </c>
      <c r="D281" s="56" t="e">
        <f>Table1[[#This Row],[Quantity]]</f>
        <v>#VALUE!</v>
      </c>
      <c r="E281" s="56" t="e">
        <f>Table1[[#This Row],[Units]]</f>
        <v>#VALUE!</v>
      </c>
      <c r="F281" s="58" t="e">
        <f>Table1[[#This Row],[Engineer''s Estimate (EE)]]</f>
        <v>#VALUE!</v>
      </c>
      <c r="G281" s="59" t="e">
        <f>'CMGC Cost Estimate'!$D281*'CMGC Cost Estimate'!$F281</f>
        <v>#VALUE!</v>
      </c>
      <c r="H281" s="60" t="e">
        <f>'CMGC Cost Estimate'!$G281/G$500</f>
        <v>#VALUE!</v>
      </c>
      <c r="I281" s="58" t="e">
        <f>Table1[[#This Row],[Low Bidder 
or CM/GC]]</f>
        <v>#VALUE!</v>
      </c>
      <c r="J281" s="59" t="e">
        <f>'CMGC Cost Estimate'!$I281*'CMGC Cost Estimate'!$D281</f>
        <v>#VALUE!</v>
      </c>
      <c r="K281" s="61" t="e">
        <f>'CMGC Cost Estimate'!$J281/J$500</f>
        <v>#VALUE!</v>
      </c>
      <c r="L281" s="58" t="e">
        <f>TRIMMEAN(Table1[[#This Row],[Low Bidder 
or CM/GC]:[Bidder 23]],2/COUNT(Table1[[#This Row],[Low Bidder 
or CM/GC]:[Bidder 23]]))</f>
        <v>#VALUE!</v>
      </c>
      <c r="M281" s="59" t="e">
        <f>IF('CMGC Cost Estimate'!$D281=0,0,'CMGC Cost Estimate'!$D281*'CMGC Cost Estimate'!$L281)</f>
        <v>#VALUE!</v>
      </c>
      <c r="N281" s="60" t="e">
        <f>'CMGC Cost Estimate'!$M281/M$500</f>
        <v>#VALUE!</v>
      </c>
      <c r="O281" s="80" t="e">
        <f>MIN(Table1[[#This Row],[Low Bidder 
or CM/GC]:[Bidder 23]])*D281</f>
        <v>#VALUE!</v>
      </c>
      <c r="P281" s="66" t="e">
        <f>Table24[[#This Row],[CM/GC
Amount]]</f>
        <v>#VALUE!</v>
      </c>
      <c r="Q281" s="81" t="e">
        <f>MAX(Table1[[#This Row],[Low Bidder 
or CM/GC]:[Bidder 23]])*D281</f>
        <v>#VALUE!</v>
      </c>
      <c r="R281" s="38" t="e">
        <f>('CMGC Cost Estimate'!$J281-'CMGC Cost Estimate'!$G281)/'CMGC Cost Estimate'!$G281</f>
        <v>#VALUE!</v>
      </c>
      <c r="S281" s="39" t="e">
        <f>('CMGC Cost Estimate'!$J281-'CMGC Cost Estimate'!$M281)/'CMGC Cost Estimate'!$M281</f>
        <v>#VALUE!</v>
      </c>
      <c r="T281" s="37" t="e">
        <f>'CMGC Cost Estimate'!$J281-'CMGC Cost Estimate'!$G281</f>
        <v>#VALUE!</v>
      </c>
      <c r="U281" s="29" t="e">
        <f>RANK('CMGC Cost Estimate'!$J281,'CMGC Cost Estimate'!$J$3:$J$499)</f>
        <v>#VALUE!</v>
      </c>
      <c r="V281" s="40" t="e">
        <f>LARGE('CMGC Cost Estimate'!$J$3:$J$499,COUNT(J$3:'CMGC Cost Estimate'!$J281))+IF(ISNUMBER(V280),V280,0)</f>
        <v>#VALUE!</v>
      </c>
      <c r="W281" s="29" t="e">
        <f>IF(V281/J$500&lt;0.8,COUNT(V$3:V281)+1,1)</f>
        <v>#VALUE!</v>
      </c>
      <c r="X281" s="41" t="e">
        <f>IF('CMGC Cost Estimate'!$U281&lt;=MAX('CMGC Cost Estimate'!$W$3:$W$499),"YES","NO")</f>
        <v>#VALUE!</v>
      </c>
      <c r="Y281" s="42" t="e">
        <f>IF(AND('CMGC Cost Estimate'!$X281="YES",OR('CMGC Cost Estimate'!$R281&gt;0.2,'CMGC Cost Estimate'!$R281&lt;-0.2)),"ANALYZE"," ")</f>
        <v>#VALUE!</v>
      </c>
      <c r="Z281" s="73" t="e">
        <f>IF(AND('CMGC Cost Estimate'!$X281="YES",OR('CMGC Cost Estimate'!$S281&gt;0.2,'CMGC Cost Estimate'!$S281&lt;-0.2)),"ANALYZE"," ")</f>
        <v>#VALUE!</v>
      </c>
      <c r="AA281" s="69" t="e">
        <f>RANK('CMGC Cost Estimate'!$G281,'CMGC Cost Estimate'!$G$3:$G$499)</f>
        <v>#VALUE!</v>
      </c>
      <c r="AB281" s="70" t="e">
        <f>LARGE('CMGC Cost Estimate'!$G$3:$G$499,COUNT(G$3:'CMGC Cost Estimate'!$G281))+IF(ISNUMBER(AB280),AB280,0)</f>
        <v>#VALUE!</v>
      </c>
      <c r="AC281" s="71" t="e">
        <f>IF(AB281/G$500&lt;0.8,COUNT(V$3:V281)+1,1)</f>
        <v>#VALUE!</v>
      </c>
      <c r="AD281" s="95" t="e">
        <f>IF('CMGC Cost Estimate'!$AA281&lt;=MAX('CMGC Cost Estimate'!$AC$3:$AC$499),"YES","NO")</f>
        <v>#VALUE!</v>
      </c>
      <c r="AE281" s="96" t="e">
        <f>IF(AND('Standard Cost Estimate'!$AD281="YES",ABS('Standard Cost Estimate'!$R281)&gt;0.2),"ANALYZE"," ")</f>
        <v>#VALUE!</v>
      </c>
      <c r="AF281" s="77"/>
    </row>
    <row r="282" spans="1:32" x14ac:dyDescent="0.35">
      <c r="A282" s="56" t="e">
        <f>Table1[[#This Row],[Item Line Number]]</f>
        <v>#VALUE!</v>
      </c>
      <c r="B282" s="56" t="e">
        <f>Table1[[#This Row],[Item Number]]</f>
        <v>#VALUE!</v>
      </c>
      <c r="C282" s="57" t="e">
        <f>Table1[[#This Row],[Item Description]]</f>
        <v>#VALUE!</v>
      </c>
      <c r="D282" s="56" t="e">
        <f>Table1[[#This Row],[Quantity]]</f>
        <v>#VALUE!</v>
      </c>
      <c r="E282" s="56" t="e">
        <f>Table1[[#This Row],[Units]]</f>
        <v>#VALUE!</v>
      </c>
      <c r="F282" s="58" t="e">
        <f>Table1[[#This Row],[Engineer''s Estimate (EE)]]</f>
        <v>#VALUE!</v>
      </c>
      <c r="G282" s="59" t="e">
        <f>'CMGC Cost Estimate'!$D282*'CMGC Cost Estimate'!$F282</f>
        <v>#VALUE!</v>
      </c>
      <c r="H282" s="60" t="e">
        <f>'CMGC Cost Estimate'!$G282/G$500</f>
        <v>#VALUE!</v>
      </c>
      <c r="I282" s="58" t="e">
        <f>Table1[[#This Row],[Low Bidder 
or CM/GC]]</f>
        <v>#VALUE!</v>
      </c>
      <c r="J282" s="59" t="e">
        <f>'CMGC Cost Estimate'!$I282*'CMGC Cost Estimate'!$D282</f>
        <v>#VALUE!</v>
      </c>
      <c r="K282" s="61" t="e">
        <f>'CMGC Cost Estimate'!$J282/J$500</f>
        <v>#VALUE!</v>
      </c>
      <c r="L282" s="58" t="e">
        <f>TRIMMEAN(Table1[[#This Row],[Low Bidder 
or CM/GC]:[Bidder 23]],2/COUNT(Table1[[#This Row],[Low Bidder 
or CM/GC]:[Bidder 23]]))</f>
        <v>#VALUE!</v>
      </c>
      <c r="M282" s="59" t="e">
        <f>IF('CMGC Cost Estimate'!$D282=0,0,'CMGC Cost Estimate'!$D282*'CMGC Cost Estimate'!$L282)</f>
        <v>#VALUE!</v>
      </c>
      <c r="N282" s="60" t="e">
        <f>'CMGC Cost Estimate'!$M282/M$500</f>
        <v>#VALUE!</v>
      </c>
      <c r="O282" s="80" t="e">
        <f>MIN(Table1[[#This Row],[Low Bidder 
or CM/GC]:[Bidder 23]])*D282</f>
        <v>#VALUE!</v>
      </c>
      <c r="P282" s="66" t="e">
        <f>Table24[[#This Row],[CM/GC
Amount]]</f>
        <v>#VALUE!</v>
      </c>
      <c r="Q282" s="81" t="e">
        <f>MAX(Table1[[#This Row],[Low Bidder 
or CM/GC]:[Bidder 23]])*D282</f>
        <v>#VALUE!</v>
      </c>
      <c r="R282" s="38" t="e">
        <f>('CMGC Cost Estimate'!$J282-'CMGC Cost Estimate'!$G282)/'CMGC Cost Estimate'!$G282</f>
        <v>#VALUE!</v>
      </c>
      <c r="S282" s="39" t="e">
        <f>('CMGC Cost Estimate'!$J282-'CMGC Cost Estimate'!$M282)/'CMGC Cost Estimate'!$M282</f>
        <v>#VALUE!</v>
      </c>
      <c r="T282" s="37" t="e">
        <f>'CMGC Cost Estimate'!$J282-'CMGC Cost Estimate'!$G282</f>
        <v>#VALUE!</v>
      </c>
      <c r="U282" s="29" t="e">
        <f>RANK('CMGC Cost Estimate'!$J282,'CMGC Cost Estimate'!$J$3:$J$499)</f>
        <v>#VALUE!</v>
      </c>
      <c r="V282" s="40" t="e">
        <f>LARGE('CMGC Cost Estimate'!$J$3:$J$499,COUNT(J$3:'CMGC Cost Estimate'!$J282))+IF(ISNUMBER(V281),V281,0)</f>
        <v>#VALUE!</v>
      </c>
      <c r="W282" s="29" t="e">
        <f>IF(V282/J$500&lt;0.8,COUNT(V$3:V282)+1,1)</f>
        <v>#VALUE!</v>
      </c>
      <c r="X282" s="41" t="e">
        <f>IF('CMGC Cost Estimate'!$U282&lt;=MAX('CMGC Cost Estimate'!$W$3:$W$499),"YES","NO")</f>
        <v>#VALUE!</v>
      </c>
      <c r="Y282" s="42" t="e">
        <f>IF(AND('CMGC Cost Estimate'!$X282="YES",OR('CMGC Cost Estimate'!$R282&gt;0.2,'CMGC Cost Estimate'!$R282&lt;-0.2)),"ANALYZE"," ")</f>
        <v>#VALUE!</v>
      </c>
      <c r="Z282" s="73" t="e">
        <f>IF(AND('CMGC Cost Estimate'!$X282="YES",OR('CMGC Cost Estimate'!$S282&gt;0.2,'CMGC Cost Estimate'!$S282&lt;-0.2)),"ANALYZE"," ")</f>
        <v>#VALUE!</v>
      </c>
      <c r="AA282" s="69" t="e">
        <f>RANK('CMGC Cost Estimate'!$G282,'CMGC Cost Estimate'!$G$3:$G$499)</f>
        <v>#VALUE!</v>
      </c>
      <c r="AB282" s="70" t="e">
        <f>LARGE('CMGC Cost Estimate'!$G$3:$G$499,COUNT(G$3:'CMGC Cost Estimate'!$G282))+IF(ISNUMBER(AB281),AB281,0)</f>
        <v>#VALUE!</v>
      </c>
      <c r="AC282" s="71" t="e">
        <f>IF(AB282/G$500&lt;0.8,COUNT(V$3:V282)+1,1)</f>
        <v>#VALUE!</v>
      </c>
      <c r="AD282" s="95" t="e">
        <f>IF('CMGC Cost Estimate'!$AA282&lt;=MAX('CMGC Cost Estimate'!$AC$3:$AC$499),"YES","NO")</f>
        <v>#VALUE!</v>
      </c>
      <c r="AE282" s="96" t="e">
        <f>IF(AND('Standard Cost Estimate'!$AD282="YES",ABS('Standard Cost Estimate'!$R282)&gt;0.2),"ANALYZE"," ")</f>
        <v>#VALUE!</v>
      </c>
      <c r="AF282" s="77"/>
    </row>
    <row r="283" spans="1:32" x14ac:dyDescent="0.35">
      <c r="A283" s="56" t="e">
        <f>Table1[[#This Row],[Item Line Number]]</f>
        <v>#VALUE!</v>
      </c>
      <c r="B283" s="56" t="e">
        <f>Table1[[#This Row],[Item Number]]</f>
        <v>#VALUE!</v>
      </c>
      <c r="C283" s="57" t="e">
        <f>Table1[[#This Row],[Item Description]]</f>
        <v>#VALUE!</v>
      </c>
      <c r="D283" s="56" t="e">
        <f>Table1[[#This Row],[Quantity]]</f>
        <v>#VALUE!</v>
      </c>
      <c r="E283" s="56" t="e">
        <f>Table1[[#This Row],[Units]]</f>
        <v>#VALUE!</v>
      </c>
      <c r="F283" s="58" t="e">
        <f>Table1[[#This Row],[Engineer''s Estimate (EE)]]</f>
        <v>#VALUE!</v>
      </c>
      <c r="G283" s="59" t="e">
        <f>'CMGC Cost Estimate'!$D283*'CMGC Cost Estimate'!$F283</f>
        <v>#VALUE!</v>
      </c>
      <c r="H283" s="60" t="e">
        <f>'CMGC Cost Estimate'!$G283/G$500</f>
        <v>#VALUE!</v>
      </c>
      <c r="I283" s="58" t="e">
        <f>Table1[[#This Row],[Low Bidder 
or CM/GC]]</f>
        <v>#VALUE!</v>
      </c>
      <c r="J283" s="59" t="e">
        <f>'CMGC Cost Estimate'!$I283*'CMGC Cost Estimate'!$D283</f>
        <v>#VALUE!</v>
      </c>
      <c r="K283" s="61" t="e">
        <f>'CMGC Cost Estimate'!$J283/J$500</f>
        <v>#VALUE!</v>
      </c>
      <c r="L283" s="58" t="e">
        <f>TRIMMEAN(Table1[[#This Row],[Low Bidder 
or CM/GC]:[Bidder 23]],2/COUNT(Table1[[#This Row],[Low Bidder 
or CM/GC]:[Bidder 23]]))</f>
        <v>#VALUE!</v>
      </c>
      <c r="M283" s="59" t="e">
        <f>IF('CMGC Cost Estimate'!$D283=0,0,'CMGC Cost Estimate'!$D283*'CMGC Cost Estimate'!$L283)</f>
        <v>#VALUE!</v>
      </c>
      <c r="N283" s="60" t="e">
        <f>'CMGC Cost Estimate'!$M283/M$500</f>
        <v>#VALUE!</v>
      </c>
      <c r="O283" s="80" t="e">
        <f>MIN(Table1[[#This Row],[Low Bidder 
or CM/GC]:[Bidder 23]])*D283</f>
        <v>#VALUE!</v>
      </c>
      <c r="P283" s="66" t="e">
        <f>Table24[[#This Row],[CM/GC
Amount]]</f>
        <v>#VALUE!</v>
      </c>
      <c r="Q283" s="81" t="e">
        <f>MAX(Table1[[#This Row],[Low Bidder 
or CM/GC]:[Bidder 23]])*D283</f>
        <v>#VALUE!</v>
      </c>
      <c r="R283" s="38" t="e">
        <f>('CMGC Cost Estimate'!$J283-'CMGC Cost Estimate'!$G283)/'CMGC Cost Estimate'!$G283</f>
        <v>#VALUE!</v>
      </c>
      <c r="S283" s="39" t="e">
        <f>('CMGC Cost Estimate'!$J283-'CMGC Cost Estimate'!$M283)/'CMGC Cost Estimate'!$M283</f>
        <v>#VALUE!</v>
      </c>
      <c r="T283" s="37" t="e">
        <f>'CMGC Cost Estimate'!$J283-'CMGC Cost Estimate'!$G283</f>
        <v>#VALUE!</v>
      </c>
      <c r="U283" s="29" t="e">
        <f>RANK('CMGC Cost Estimate'!$J283,'CMGC Cost Estimate'!$J$3:$J$499)</f>
        <v>#VALUE!</v>
      </c>
      <c r="V283" s="40" t="e">
        <f>LARGE('CMGC Cost Estimate'!$J$3:$J$499,COUNT(J$3:'CMGC Cost Estimate'!$J283))+IF(ISNUMBER(V282),V282,0)</f>
        <v>#VALUE!</v>
      </c>
      <c r="W283" s="29" t="e">
        <f>IF(V283/J$500&lt;0.8,COUNT(V$3:V283)+1,1)</f>
        <v>#VALUE!</v>
      </c>
      <c r="X283" s="41" t="e">
        <f>IF('CMGC Cost Estimate'!$U283&lt;=MAX('CMGC Cost Estimate'!$W$3:$W$499),"YES","NO")</f>
        <v>#VALUE!</v>
      </c>
      <c r="Y283" s="42" t="e">
        <f>IF(AND('CMGC Cost Estimate'!$X283="YES",OR('CMGC Cost Estimate'!$R283&gt;0.2,'CMGC Cost Estimate'!$R283&lt;-0.2)),"ANALYZE"," ")</f>
        <v>#VALUE!</v>
      </c>
      <c r="Z283" s="73" t="e">
        <f>IF(AND('CMGC Cost Estimate'!$X283="YES",OR('CMGC Cost Estimate'!$S283&gt;0.2,'CMGC Cost Estimate'!$S283&lt;-0.2)),"ANALYZE"," ")</f>
        <v>#VALUE!</v>
      </c>
      <c r="AA283" s="69" t="e">
        <f>RANK('CMGC Cost Estimate'!$G283,'CMGC Cost Estimate'!$G$3:$G$499)</f>
        <v>#VALUE!</v>
      </c>
      <c r="AB283" s="70" t="e">
        <f>LARGE('CMGC Cost Estimate'!$G$3:$G$499,COUNT(G$3:'CMGC Cost Estimate'!$G283))+IF(ISNUMBER(AB282),AB282,0)</f>
        <v>#VALUE!</v>
      </c>
      <c r="AC283" s="71" t="e">
        <f>IF(AB283/G$500&lt;0.8,COUNT(V$3:V283)+1,1)</f>
        <v>#VALUE!</v>
      </c>
      <c r="AD283" s="95" t="e">
        <f>IF('CMGC Cost Estimate'!$AA283&lt;=MAX('CMGC Cost Estimate'!$AC$3:$AC$499),"YES","NO")</f>
        <v>#VALUE!</v>
      </c>
      <c r="AE283" s="96" t="e">
        <f>IF(AND('Standard Cost Estimate'!$AD283="YES",ABS('Standard Cost Estimate'!$R283)&gt;0.2),"ANALYZE"," ")</f>
        <v>#VALUE!</v>
      </c>
      <c r="AF283" s="77"/>
    </row>
    <row r="284" spans="1:32" x14ac:dyDescent="0.35">
      <c r="A284" s="56" t="e">
        <f>Table1[[#This Row],[Item Line Number]]</f>
        <v>#VALUE!</v>
      </c>
      <c r="B284" s="56" t="e">
        <f>Table1[[#This Row],[Item Number]]</f>
        <v>#VALUE!</v>
      </c>
      <c r="C284" s="57" t="e">
        <f>Table1[[#This Row],[Item Description]]</f>
        <v>#VALUE!</v>
      </c>
      <c r="D284" s="56" t="e">
        <f>Table1[[#This Row],[Quantity]]</f>
        <v>#VALUE!</v>
      </c>
      <c r="E284" s="56" t="e">
        <f>Table1[[#This Row],[Units]]</f>
        <v>#VALUE!</v>
      </c>
      <c r="F284" s="58" t="e">
        <f>Table1[[#This Row],[Engineer''s Estimate (EE)]]</f>
        <v>#VALUE!</v>
      </c>
      <c r="G284" s="59" t="e">
        <f>'CMGC Cost Estimate'!$D284*'CMGC Cost Estimate'!$F284</f>
        <v>#VALUE!</v>
      </c>
      <c r="H284" s="60" t="e">
        <f>'CMGC Cost Estimate'!$G284/G$500</f>
        <v>#VALUE!</v>
      </c>
      <c r="I284" s="58" t="e">
        <f>Table1[[#This Row],[Low Bidder 
or CM/GC]]</f>
        <v>#VALUE!</v>
      </c>
      <c r="J284" s="59" t="e">
        <f>'CMGC Cost Estimate'!$I284*'CMGC Cost Estimate'!$D284</f>
        <v>#VALUE!</v>
      </c>
      <c r="K284" s="61" t="e">
        <f>'CMGC Cost Estimate'!$J284/J$500</f>
        <v>#VALUE!</v>
      </c>
      <c r="L284" s="58" t="e">
        <f>TRIMMEAN(Table1[[#This Row],[Low Bidder 
or CM/GC]:[Bidder 23]],2/COUNT(Table1[[#This Row],[Low Bidder 
or CM/GC]:[Bidder 23]]))</f>
        <v>#VALUE!</v>
      </c>
      <c r="M284" s="59" t="e">
        <f>IF('CMGC Cost Estimate'!$D284=0,0,'CMGC Cost Estimate'!$D284*'CMGC Cost Estimate'!$L284)</f>
        <v>#VALUE!</v>
      </c>
      <c r="N284" s="60" t="e">
        <f>'CMGC Cost Estimate'!$M284/M$500</f>
        <v>#VALUE!</v>
      </c>
      <c r="O284" s="80" t="e">
        <f>MIN(Table1[[#This Row],[Low Bidder 
or CM/GC]:[Bidder 23]])*D284</f>
        <v>#VALUE!</v>
      </c>
      <c r="P284" s="66" t="e">
        <f>Table24[[#This Row],[CM/GC
Amount]]</f>
        <v>#VALUE!</v>
      </c>
      <c r="Q284" s="81" t="e">
        <f>MAX(Table1[[#This Row],[Low Bidder 
or CM/GC]:[Bidder 23]])*D284</f>
        <v>#VALUE!</v>
      </c>
      <c r="R284" s="38" t="e">
        <f>('CMGC Cost Estimate'!$J284-'CMGC Cost Estimate'!$G284)/'CMGC Cost Estimate'!$G284</f>
        <v>#VALUE!</v>
      </c>
      <c r="S284" s="39" t="e">
        <f>('CMGC Cost Estimate'!$J284-'CMGC Cost Estimate'!$M284)/'CMGC Cost Estimate'!$M284</f>
        <v>#VALUE!</v>
      </c>
      <c r="T284" s="37" t="e">
        <f>'CMGC Cost Estimate'!$J284-'CMGC Cost Estimate'!$G284</f>
        <v>#VALUE!</v>
      </c>
      <c r="U284" s="29" t="e">
        <f>RANK('CMGC Cost Estimate'!$J284,'CMGC Cost Estimate'!$J$3:$J$499)</f>
        <v>#VALUE!</v>
      </c>
      <c r="V284" s="40" t="e">
        <f>LARGE('CMGC Cost Estimate'!$J$3:$J$499,COUNT(J$3:'CMGC Cost Estimate'!$J284))+IF(ISNUMBER(V283),V283,0)</f>
        <v>#VALUE!</v>
      </c>
      <c r="W284" s="29" t="e">
        <f>IF(V284/J$500&lt;0.8,COUNT(V$3:V284)+1,1)</f>
        <v>#VALUE!</v>
      </c>
      <c r="X284" s="41" t="e">
        <f>IF('CMGC Cost Estimate'!$U284&lt;=MAX('CMGC Cost Estimate'!$W$3:$W$499),"YES","NO")</f>
        <v>#VALUE!</v>
      </c>
      <c r="Y284" s="42" t="e">
        <f>IF(AND('CMGC Cost Estimate'!$X284="YES",OR('CMGC Cost Estimate'!$R284&gt;0.2,'CMGC Cost Estimate'!$R284&lt;-0.2)),"ANALYZE"," ")</f>
        <v>#VALUE!</v>
      </c>
      <c r="Z284" s="73" t="e">
        <f>IF(AND('CMGC Cost Estimate'!$X284="YES",OR('CMGC Cost Estimate'!$S284&gt;0.2,'CMGC Cost Estimate'!$S284&lt;-0.2)),"ANALYZE"," ")</f>
        <v>#VALUE!</v>
      </c>
      <c r="AA284" s="69" t="e">
        <f>RANK('CMGC Cost Estimate'!$G284,'CMGC Cost Estimate'!$G$3:$G$499)</f>
        <v>#VALUE!</v>
      </c>
      <c r="AB284" s="70" t="e">
        <f>LARGE('CMGC Cost Estimate'!$G$3:$G$499,COUNT(G$3:'CMGC Cost Estimate'!$G284))+IF(ISNUMBER(AB283),AB283,0)</f>
        <v>#VALUE!</v>
      </c>
      <c r="AC284" s="71" t="e">
        <f>IF(AB284/G$500&lt;0.8,COUNT(V$3:V284)+1,1)</f>
        <v>#VALUE!</v>
      </c>
      <c r="AD284" s="95" t="e">
        <f>IF('CMGC Cost Estimate'!$AA284&lt;=MAX('CMGC Cost Estimate'!$AC$3:$AC$499),"YES","NO")</f>
        <v>#VALUE!</v>
      </c>
      <c r="AE284" s="96" t="e">
        <f>IF(AND('Standard Cost Estimate'!$AD284="YES",ABS('Standard Cost Estimate'!$R284)&gt;0.2),"ANALYZE"," ")</f>
        <v>#VALUE!</v>
      </c>
      <c r="AF284" s="77"/>
    </row>
    <row r="285" spans="1:32" x14ac:dyDescent="0.35">
      <c r="A285" s="56" t="e">
        <f>Table1[[#This Row],[Item Line Number]]</f>
        <v>#VALUE!</v>
      </c>
      <c r="B285" s="56" t="e">
        <f>Table1[[#This Row],[Item Number]]</f>
        <v>#VALUE!</v>
      </c>
      <c r="C285" s="57" t="e">
        <f>Table1[[#This Row],[Item Description]]</f>
        <v>#VALUE!</v>
      </c>
      <c r="D285" s="56" t="e">
        <f>Table1[[#This Row],[Quantity]]</f>
        <v>#VALUE!</v>
      </c>
      <c r="E285" s="56" t="e">
        <f>Table1[[#This Row],[Units]]</f>
        <v>#VALUE!</v>
      </c>
      <c r="F285" s="58" t="e">
        <f>Table1[[#This Row],[Engineer''s Estimate (EE)]]</f>
        <v>#VALUE!</v>
      </c>
      <c r="G285" s="59" t="e">
        <f>'CMGC Cost Estimate'!$D285*'CMGC Cost Estimate'!$F285</f>
        <v>#VALUE!</v>
      </c>
      <c r="H285" s="60" t="e">
        <f>'CMGC Cost Estimate'!$G285/G$500</f>
        <v>#VALUE!</v>
      </c>
      <c r="I285" s="58" t="e">
        <f>Table1[[#This Row],[Low Bidder 
or CM/GC]]</f>
        <v>#VALUE!</v>
      </c>
      <c r="J285" s="59" t="e">
        <f>'CMGC Cost Estimate'!$I285*'CMGC Cost Estimate'!$D285</f>
        <v>#VALUE!</v>
      </c>
      <c r="K285" s="61" t="e">
        <f>'CMGC Cost Estimate'!$J285/J$500</f>
        <v>#VALUE!</v>
      </c>
      <c r="L285" s="58" t="e">
        <f>TRIMMEAN(Table1[[#This Row],[Low Bidder 
or CM/GC]:[Bidder 23]],2/COUNT(Table1[[#This Row],[Low Bidder 
or CM/GC]:[Bidder 23]]))</f>
        <v>#VALUE!</v>
      </c>
      <c r="M285" s="59" t="e">
        <f>IF('CMGC Cost Estimate'!$D285=0,0,'CMGC Cost Estimate'!$D285*'CMGC Cost Estimate'!$L285)</f>
        <v>#VALUE!</v>
      </c>
      <c r="N285" s="60" t="e">
        <f>'CMGC Cost Estimate'!$M285/M$500</f>
        <v>#VALUE!</v>
      </c>
      <c r="O285" s="80" t="e">
        <f>MIN(Table1[[#This Row],[Low Bidder 
or CM/GC]:[Bidder 23]])*D285</f>
        <v>#VALUE!</v>
      </c>
      <c r="P285" s="66" t="e">
        <f>Table24[[#This Row],[CM/GC
Amount]]</f>
        <v>#VALUE!</v>
      </c>
      <c r="Q285" s="81" t="e">
        <f>MAX(Table1[[#This Row],[Low Bidder 
or CM/GC]:[Bidder 23]])*D285</f>
        <v>#VALUE!</v>
      </c>
      <c r="R285" s="38" t="e">
        <f>('CMGC Cost Estimate'!$J285-'CMGC Cost Estimate'!$G285)/'CMGC Cost Estimate'!$G285</f>
        <v>#VALUE!</v>
      </c>
      <c r="S285" s="39" t="e">
        <f>('CMGC Cost Estimate'!$J285-'CMGC Cost Estimate'!$M285)/'CMGC Cost Estimate'!$M285</f>
        <v>#VALUE!</v>
      </c>
      <c r="T285" s="37" t="e">
        <f>'CMGC Cost Estimate'!$J285-'CMGC Cost Estimate'!$G285</f>
        <v>#VALUE!</v>
      </c>
      <c r="U285" s="29" t="e">
        <f>RANK('CMGC Cost Estimate'!$J285,'CMGC Cost Estimate'!$J$3:$J$499)</f>
        <v>#VALUE!</v>
      </c>
      <c r="V285" s="40" t="e">
        <f>LARGE('CMGC Cost Estimate'!$J$3:$J$499,COUNT(J$3:'CMGC Cost Estimate'!$J285))+IF(ISNUMBER(V284),V284,0)</f>
        <v>#VALUE!</v>
      </c>
      <c r="W285" s="29" t="e">
        <f>IF(V285/J$500&lt;0.8,COUNT(V$3:V285)+1,1)</f>
        <v>#VALUE!</v>
      </c>
      <c r="X285" s="41" t="e">
        <f>IF('CMGC Cost Estimate'!$U285&lt;=MAX('CMGC Cost Estimate'!$W$3:$W$499),"YES","NO")</f>
        <v>#VALUE!</v>
      </c>
      <c r="Y285" s="42" t="e">
        <f>IF(AND('CMGC Cost Estimate'!$X285="YES",OR('CMGC Cost Estimate'!$R285&gt;0.2,'CMGC Cost Estimate'!$R285&lt;-0.2)),"ANALYZE"," ")</f>
        <v>#VALUE!</v>
      </c>
      <c r="Z285" s="73" t="e">
        <f>IF(AND('CMGC Cost Estimate'!$X285="YES",OR('CMGC Cost Estimate'!$S285&gt;0.2,'CMGC Cost Estimate'!$S285&lt;-0.2)),"ANALYZE"," ")</f>
        <v>#VALUE!</v>
      </c>
      <c r="AA285" s="69" t="e">
        <f>RANK('CMGC Cost Estimate'!$G285,'CMGC Cost Estimate'!$G$3:$G$499)</f>
        <v>#VALUE!</v>
      </c>
      <c r="AB285" s="70" t="e">
        <f>LARGE('CMGC Cost Estimate'!$G$3:$G$499,COUNT(G$3:'CMGC Cost Estimate'!$G285))+IF(ISNUMBER(AB284),AB284,0)</f>
        <v>#VALUE!</v>
      </c>
      <c r="AC285" s="71" t="e">
        <f>IF(AB285/G$500&lt;0.8,COUNT(V$3:V285)+1,1)</f>
        <v>#VALUE!</v>
      </c>
      <c r="AD285" s="95" t="e">
        <f>IF('CMGC Cost Estimate'!$AA285&lt;=MAX('CMGC Cost Estimate'!$AC$3:$AC$499),"YES","NO")</f>
        <v>#VALUE!</v>
      </c>
      <c r="AE285" s="96" t="e">
        <f>IF(AND('Standard Cost Estimate'!$AD285="YES",ABS('Standard Cost Estimate'!$R285)&gt;0.2),"ANALYZE"," ")</f>
        <v>#VALUE!</v>
      </c>
      <c r="AF285" s="77"/>
    </row>
    <row r="286" spans="1:32" x14ac:dyDescent="0.35">
      <c r="A286" s="56" t="e">
        <f>Table1[[#This Row],[Item Line Number]]</f>
        <v>#VALUE!</v>
      </c>
      <c r="B286" s="56" t="e">
        <f>Table1[[#This Row],[Item Number]]</f>
        <v>#VALUE!</v>
      </c>
      <c r="C286" s="57" t="e">
        <f>Table1[[#This Row],[Item Description]]</f>
        <v>#VALUE!</v>
      </c>
      <c r="D286" s="56" t="e">
        <f>Table1[[#This Row],[Quantity]]</f>
        <v>#VALUE!</v>
      </c>
      <c r="E286" s="56" t="e">
        <f>Table1[[#This Row],[Units]]</f>
        <v>#VALUE!</v>
      </c>
      <c r="F286" s="58" t="e">
        <f>Table1[[#This Row],[Engineer''s Estimate (EE)]]</f>
        <v>#VALUE!</v>
      </c>
      <c r="G286" s="59" t="e">
        <f>'CMGC Cost Estimate'!$D286*'CMGC Cost Estimate'!$F286</f>
        <v>#VALUE!</v>
      </c>
      <c r="H286" s="60" t="e">
        <f>'CMGC Cost Estimate'!$G286/G$500</f>
        <v>#VALUE!</v>
      </c>
      <c r="I286" s="58" t="e">
        <f>Table1[[#This Row],[Low Bidder 
or CM/GC]]</f>
        <v>#VALUE!</v>
      </c>
      <c r="J286" s="59" t="e">
        <f>'CMGC Cost Estimate'!$I286*'CMGC Cost Estimate'!$D286</f>
        <v>#VALUE!</v>
      </c>
      <c r="K286" s="61" t="e">
        <f>'CMGC Cost Estimate'!$J286/J$500</f>
        <v>#VALUE!</v>
      </c>
      <c r="L286" s="58" t="e">
        <f>TRIMMEAN(Table1[[#This Row],[Low Bidder 
or CM/GC]:[Bidder 23]],2/COUNT(Table1[[#This Row],[Low Bidder 
or CM/GC]:[Bidder 23]]))</f>
        <v>#VALUE!</v>
      </c>
      <c r="M286" s="59" t="e">
        <f>IF('CMGC Cost Estimate'!$D286=0,0,'CMGC Cost Estimate'!$D286*'CMGC Cost Estimate'!$L286)</f>
        <v>#VALUE!</v>
      </c>
      <c r="N286" s="60" t="e">
        <f>'CMGC Cost Estimate'!$M286/M$500</f>
        <v>#VALUE!</v>
      </c>
      <c r="O286" s="80" t="e">
        <f>MIN(Table1[[#This Row],[Low Bidder 
or CM/GC]:[Bidder 23]])*D286</f>
        <v>#VALUE!</v>
      </c>
      <c r="P286" s="66" t="e">
        <f>Table24[[#This Row],[CM/GC
Amount]]</f>
        <v>#VALUE!</v>
      </c>
      <c r="Q286" s="81" t="e">
        <f>MAX(Table1[[#This Row],[Low Bidder 
or CM/GC]:[Bidder 23]])*D286</f>
        <v>#VALUE!</v>
      </c>
      <c r="R286" s="38" t="e">
        <f>('CMGC Cost Estimate'!$J286-'CMGC Cost Estimate'!$G286)/'CMGC Cost Estimate'!$G286</f>
        <v>#VALUE!</v>
      </c>
      <c r="S286" s="39" t="e">
        <f>('CMGC Cost Estimate'!$J286-'CMGC Cost Estimate'!$M286)/'CMGC Cost Estimate'!$M286</f>
        <v>#VALUE!</v>
      </c>
      <c r="T286" s="37" t="e">
        <f>'CMGC Cost Estimate'!$J286-'CMGC Cost Estimate'!$G286</f>
        <v>#VALUE!</v>
      </c>
      <c r="U286" s="29" t="e">
        <f>RANK('CMGC Cost Estimate'!$J286,'CMGC Cost Estimate'!$J$3:$J$499)</f>
        <v>#VALUE!</v>
      </c>
      <c r="V286" s="40" t="e">
        <f>LARGE('CMGC Cost Estimate'!$J$3:$J$499,COUNT(J$3:'CMGC Cost Estimate'!$J286))+IF(ISNUMBER(V285),V285,0)</f>
        <v>#VALUE!</v>
      </c>
      <c r="W286" s="29" t="e">
        <f>IF(V286/J$500&lt;0.8,COUNT(V$3:V286)+1,1)</f>
        <v>#VALUE!</v>
      </c>
      <c r="X286" s="41" t="e">
        <f>IF('CMGC Cost Estimate'!$U286&lt;=MAX('CMGC Cost Estimate'!$W$3:$W$499),"YES","NO")</f>
        <v>#VALUE!</v>
      </c>
      <c r="Y286" s="42" t="e">
        <f>IF(AND('CMGC Cost Estimate'!$X286="YES",OR('CMGC Cost Estimate'!$R286&gt;0.2,'CMGC Cost Estimate'!$R286&lt;-0.2)),"ANALYZE"," ")</f>
        <v>#VALUE!</v>
      </c>
      <c r="Z286" s="73" t="e">
        <f>IF(AND('CMGC Cost Estimate'!$X286="YES",OR('CMGC Cost Estimate'!$S286&gt;0.2,'CMGC Cost Estimate'!$S286&lt;-0.2)),"ANALYZE"," ")</f>
        <v>#VALUE!</v>
      </c>
      <c r="AA286" s="69" t="e">
        <f>RANK('CMGC Cost Estimate'!$G286,'CMGC Cost Estimate'!$G$3:$G$499)</f>
        <v>#VALUE!</v>
      </c>
      <c r="AB286" s="70" t="e">
        <f>LARGE('CMGC Cost Estimate'!$G$3:$G$499,COUNT(G$3:'CMGC Cost Estimate'!$G286))+IF(ISNUMBER(AB285),AB285,0)</f>
        <v>#VALUE!</v>
      </c>
      <c r="AC286" s="71" t="e">
        <f>IF(AB286/G$500&lt;0.8,COUNT(V$3:V286)+1,1)</f>
        <v>#VALUE!</v>
      </c>
      <c r="AD286" s="95" t="e">
        <f>IF('CMGC Cost Estimate'!$AA286&lt;=MAX('CMGC Cost Estimate'!$AC$3:$AC$499),"YES","NO")</f>
        <v>#VALUE!</v>
      </c>
      <c r="AE286" s="96" t="e">
        <f>IF(AND('Standard Cost Estimate'!$AD286="YES",ABS('Standard Cost Estimate'!$R286)&gt;0.2),"ANALYZE"," ")</f>
        <v>#VALUE!</v>
      </c>
      <c r="AF286" s="77"/>
    </row>
    <row r="287" spans="1:32" x14ac:dyDescent="0.35">
      <c r="A287" s="56" t="e">
        <f>Table1[[#This Row],[Item Line Number]]</f>
        <v>#VALUE!</v>
      </c>
      <c r="B287" s="56" t="e">
        <f>Table1[[#This Row],[Item Number]]</f>
        <v>#VALUE!</v>
      </c>
      <c r="C287" s="57" t="e">
        <f>Table1[[#This Row],[Item Description]]</f>
        <v>#VALUE!</v>
      </c>
      <c r="D287" s="56" t="e">
        <f>Table1[[#This Row],[Quantity]]</f>
        <v>#VALUE!</v>
      </c>
      <c r="E287" s="56" t="e">
        <f>Table1[[#This Row],[Units]]</f>
        <v>#VALUE!</v>
      </c>
      <c r="F287" s="58" t="e">
        <f>Table1[[#This Row],[Engineer''s Estimate (EE)]]</f>
        <v>#VALUE!</v>
      </c>
      <c r="G287" s="59" t="e">
        <f>'CMGC Cost Estimate'!$D287*'CMGC Cost Estimate'!$F287</f>
        <v>#VALUE!</v>
      </c>
      <c r="H287" s="60" t="e">
        <f>'CMGC Cost Estimate'!$G287/G$500</f>
        <v>#VALUE!</v>
      </c>
      <c r="I287" s="58" t="e">
        <f>Table1[[#This Row],[Low Bidder 
or CM/GC]]</f>
        <v>#VALUE!</v>
      </c>
      <c r="J287" s="59" t="e">
        <f>'CMGC Cost Estimate'!$I287*'CMGC Cost Estimate'!$D287</f>
        <v>#VALUE!</v>
      </c>
      <c r="K287" s="61" t="e">
        <f>'CMGC Cost Estimate'!$J287/J$500</f>
        <v>#VALUE!</v>
      </c>
      <c r="L287" s="58" t="e">
        <f>TRIMMEAN(Table1[[#This Row],[Low Bidder 
or CM/GC]:[Bidder 23]],2/COUNT(Table1[[#This Row],[Low Bidder 
or CM/GC]:[Bidder 23]]))</f>
        <v>#VALUE!</v>
      </c>
      <c r="M287" s="59" t="e">
        <f>IF('CMGC Cost Estimate'!$D287=0,0,'CMGC Cost Estimate'!$D287*'CMGC Cost Estimate'!$L287)</f>
        <v>#VALUE!</v>
      </c>
      <c r="N287" s="60" t="e">
        <f>'CMGC Cost Estimate'!$M287/M$500</f>
        <v>#VALUE!</v>
      </c>
      <c r="O287" s="80" t="e">
        <f>MIN(Table1[[#This Row],[Low Bidder 
or CM/GC]:[Bidder 23]])*D287</f>
        <v>#VALUE!</v>
      </c>
      <c r="P287" s="66" t="e">
        <f>Table24[[#This Row],[CM/GC
Amount]]</f>
        <v>#VALUE!</v>
      </c>
      <c r="Q287" s="81" t="e">
        <f>MAX(Table1[[#This Row],[Low Bidder 
or CM/GC]:[Bidder 23]])*D287</f>
        <v>#VALUE!</v>
      </c>
      <c r="R287" s="38" t="e">
        <f>('CMGC Cost Estimate'!$J287-'CMGC Cost Estimate'!$G287)/'CMGC Cost Estimate'!$G287</f>
        <v>#VALUE!</v>
      </c>
      <c r="S287" s="39" t="e">
        <f>('CMGC Cost Estimate'!$J287-'CMGC Cost Estimate'!$M287)/'CMGC Cost Estimate'!$M287</f>
        <v>#VALUE!</v>
      </c>
      <c r="T287" s="37" t="e">
        <f>'CMGC Cost Estimate'!$J287-'CMGC Cost Estimate'!$G287</f>
        <v>#VALUE!</v>
      </c>
      <c r="U287" s="29" t="e">
        <f>RANK('CMGC Cost Estimate'!$J287,'CMGC Cost Estimate'!$J$3:$J$499)</f>
        <v>#VALUE!</v>
      </c>
      <c r="V287" s="40" t="e">
        <f>LARGE('CMGC Cost Estimate'!$J$3:$J$499,COUNT(J$3:'CMGC Cost Estimate'!$J287))+IF(ISNUMBER(V286),V286,0)</f>
        <v>#VALUE!</v>
      </c>
      <c r="W287" s="29" t="e">
        <f>IF(V287/J$500&lt;0.8,COUNT(V$3:V287)+1,1)</f>
        <v>#VALUE!</v>
      </c>
      <c r="X287" s="41" t="e">
        <f>IF('CMGC Cost Estimate'!$U287&lt;=MAX('CMGC Cost Estimate'!$W$3:$W$499),"YES","NO")</f>
        <v>#VALUE!</v>
      </c>
      <c r="Y287" s="42" t="e">
        <f>IF(AND('CMGC Cost Estimate'!$X287="YES",OR('CMGC Cost Estimate'!$R287&gt;0.2,'CMGC Cost Estimate'!$R287&lt;-0.2)),"ANALYZE"," ")</f>
        <v>#VALUE!</v>
      </c>
      <c r="Z287" s="73" t="e">
        <f>IF(AND('CMGC Cost Estimate'!$X287="YES",OR('CMGC Cost Estimate'!$S287&gt;0.2,'CMGC Cost Estimate'!$S287&lt;-0.2)),"ANALYZE"," ")</f>
        <v>#VALUE!</v>
      </c>
      <c r="AA287" s="69" t="e">
        <f>RANK('CMGC Cost Estimate'!$G287,'CMGC Cost Estimate'!$G$3:$G$499)</f>
        <v>#VALUE!</v>
      </c>
      <c r="AB287" s="70" t="e">
        <f>LARGE('CMGC Cost Estimate'!$G$3:$G$499,COUNT(G$3:'CMGC Cost Estimate'!$G287))+IF(ISNUMBER(AB286),AB286,0)</f>
        <v>#VALUE!</v>
      </c>
      <c r="AC287" s="71" t="e">
        <f>IF(AB287/G$500&lt;0.8,COUNT(V$3:V287)+1,1)</f>
        <v>#VALUE!</v>
      </c>
      <c r="AD287" s="95" t="e">
        <f>IF('CMGC Cost Estimate'!$AA287&lt;=MAX('CMGC Cost Estimate'!$AC$3:$AC$499),"YES","NO")</f>
        <v>#VALUE!</v>
      </c>
      <c r="AE287" s="96" t="e">
        <f>IF(AND('Standard Cost Estimate'!$AD287="YES",ABS('Standard Cost Estimate'!$R287)&gt;0.2),"ANALYZE"," ")</f>
        <v>#VALUE!</v>
      </c>
      <c r="AF287" s="77"/>
    </row>
    <row r="288" spans="1:32" x14ac:dyDescent="0.35">
      <c r="A288" s="56" t="e">
        <f>Table1[[#This Row],[Item Line Number]]</f>
        <v>#VALUE!</v>
      </c>
      <c r="B288" s="56" t="e">
        <f>Table1[[#This Row],[Item Number]]</f>
        <v>#VALUE!</v>
      </c>
      <c r="C288" s="57" t="e">
        <f>Table1[[#This Row],[Item Description]]</f>
        <v>#VALUE!</v>
      </c>
      <c r="D288" s="56" t="e">
        <f>Table1[[#This Row],[Quantity]]</f>
        <v>#VALUE!</v>
      </c>
      <c r="E288" s="56" t="e">
        <f>Table1[[#This Row],[Units]]</f>
        <v>#VALUE!</v>
      </c>
      <c r="F288" s="58" t="e">
        <f>Table1[[#This Row],[Engineer''s Estimate (EE)]]</f>
        <v>#VALUE!</v>
      </c>
      <c r="G288" s="59" t="e">
        <f>'CMGC Cost Estimate'!$D288*'CMGC Cost Estimate'!$F288</f>
        <v>#VALUE!</v>
      </c>
      <c r="H288" s="60" t="e">
        <f>'CMGC Cost Estimate'!$G288/G$500</f>
        <v>#VALUE!</v>
      </c>
      <c r="I288" s="58" t="e">
        <f>Table1[[#This Row],[Low Bidder 
or CM/GC]]</f>
        <v>#VALUE!</v>
      </c>
      <c r="J288" s="59" t="e">
        <f>'CMGC Cost Estimate'!$I288*'CMGC Cost Estimate'!$D288</f>
        <v>#VALUE!</v>
      </c>
      <c r="K288" s="61" t="e">
        <f>'CMGC Cost Estimate'!$J288/J$500</f>
        <v>#VALUE!</v>
      </c>
      <c r="L288" s="58" t="e">
        <f>TRIMMEAN(Table1[[#This Row],[Low Bidder 
or CM/GC]:[Bidder 23]],2/COUNT(Table1[[#This Row],[Low Bidder 
or CM/GC]:[Bidder 23]]))</f>
        <v>#VALUE!</v>
      </c>
      <c r="M288" s="59" t="e">
        <f>IF('CMGC Cost Estimate'!$D288=0,0,'CMGC Cost Estimate'!$D288*'CMGC Cost Estimate'!$L288)</f>
        <v>#VALUE!</v>
      </c>
      <c r="N288" s="60" t="e">
        <f>'CMGC Cost Estimate'!$M288/M$500</f>
        <v>#VALUE!</v>
      </c>
      <c r="O288" s="80" t="e">
        <f>MIN(Table1[[#This Row],[Low Bidder 
or CM/GC]:[Bidder 23]])*D288</f>
        <v>#VALUE!</v>
      </c>
      <c r="P288" s="66" t="e">
        <f>Table24[[#This Row],[CM/GC
Amount]]</f>
        <v>#VALUE!</v>
      </c>
      <c r="Q288" s="81" t="e">
        <f>MAX(Table1[[#This Row],[Low Bidder 
or CM/GC]:[Bidder 23]])*D288</f>
        <v>#VALUE!</v>
      </c>
      <c r="R288" s="38" t="e">
        <f>('CMGC Cost Estimate'!$J288-'CMGC Cost Estimate'!$G288)/'CMGC Cost Estimate'!$G288</f>
        <v>#VALUE!</v>
      </c>
      <c r="S288" s="39" t="e">
        <f>('CMGC Cost Estimate'!$J288-'CMGC Cost Estimate'!$M288)/'CMGC Cost Estimate'!$M288</f>
        <v>#VALUE!</v>
      </c>
      <c r="T288" s="37" t="e">
        <f>'CMGC Cost Estimate'!$J288-'CMGC Cost Estimate'!$G288</f>
        <v>#VALUE!</v>
      </c>
      <c r="U288" s="29" t="e">
        <f>RANK('CMGC Cost Estimate'!$J288,'CMGC Cost Estimate'!$J$3:$J$499)</f>
        <v>#VALUE!</v>
      </c>
      <c r="V288" s="40" t="e">
        <f>LARGE('CMGC Cost Estimate'!$J$3:$J$499,COUNT(J$3:'CMGC Cost Estimate'!$J288))+IF(ISNUMBER(V287),V287,0)</f>
        <v>#VALUE!</v>
      </c>
      <c r="W288" s="29" t="e">
        <f>IF(V288/J$500&lt;0.8,COUNT(V$3:V288)+1,1)</f>
        <v>#VALUE!</v>
      </c>
      <c r="X288" s="41" t="e">
        <f>IF('CMGC Cost Estimate'!$U288&lt;=MAX('CMGC Cost Estimate'!$W$3:$W$499),"YES","NO")</f>
        <v>#VALUE!</v>
      </c>
      <c r="Y288" s="42" t="e">
        <f>IF(AND('CMGC Cost Estimate'!$X288="YES",OR('CMGC Cost Estimate'!$R288&gt;0.2,'CMGC Cost Estimate'!$R288&lt;-0.2)),"ANALYZE"," ")</f>
        <v>#VALUE!</v>
      </c>
      <c r="Z288" s="73" t="e">
        <f>IF(AND('CMGC Cost Estimate'!$X288="YES",OR('CMGC Cost Estimate'!$S288&gt;0.2,'CMGC Cost Estimate'!$S288&lt;-0.2)),"ANALYZE"," ")</f>
        <v>#VALUE!</v>
      </c>
      <c r="AA288" s="69" t="e">
        <f>RANK('CMGC Cost Estimate'!$G288,'CMGC Cost Estimate'!$G$3:$G$499)</f>
        <v>#VALUE!</v>
      </c>
      <c r="AB288" s="70" t="e">
        <f>LARGE('CMGC Cost Estimate'!$G$3:$G$499,COUNT(G$3:'CMGC Cost Estimate'!$G288))+IF(ISNUMBER(AB287),AB287,0)</f>
        <v>#VALUE!</v>
      </c>
      <c r="AC288" s="71" t="e">
        <f>IF(AB288/G$500&lt;0.8,COUNT(V$3:V288)+1,1)</f>
        <v>#VALUE!</v>
      </c>
      <c r="AD288" s="95" t="e">
        <f>IF('CMGC Cost Estimate'!$AA288&lt;=MAX('CMGC Cost Estimate'!$AC$3:$AC$499),"YES","NO")</f>
        <v>#VALUE!</v>
      </c>
      <c r="AE288" s="96" t="e">
        <f>IF(AND('Standard Cost Estimate'!$AD288="YES",ABS('Standard Cost Estimate'!$R288)&gt;0.2),"ANALYZE"," ")</f>
        <v>#VALUE!</v>
      </c>
      <c r="AF288" s="77"/>
    </row>
    <row r="289" spans="1:32" x14ac:dyDescent="0.35">
      <c r="A289" s="56" t="e">
        <f>Table1[[#This Row],[Item Line Number]]</f>
        <v>#VALUE!</v>
      </c>
      <c r="B289" s="56" t="e">
        <f>Table1[[#This Row],[Item Number]]</f>
        <v>#VALUE!</v>
      </c>
      <c r="C289" s="57" t="e">
        <f>Table1[[#This Row],[Item Description]]</f>
        <v>#VALUE!</v>
      </c>
      <c r="D289" s="56" t="e">
        <f>Table1[[#This Row],[Quantity]]</f>
        <v>#VALUE!</v>
      </c>
      <c r="E289" s="56" t="e">
        <f>Table1[[#This Row],[Units]]</f>
        <v>#VALUE!</v>
      </c>
      <c r="F289" s="58" t="e">
        <f>Table1[[#This Row],[Engineer''s Estimate (EE)]]</f>
        <v>#VALUE!</v>
      </c>
      <c r="G289" s="59" t="e">
        <f>'CMGC Cost Estimate'!$D289*'CMGC Cost Estimate'!$F289</f>
        <v>#VALUE!</v>
      </c>
      <c r="H289" s="60" t="e">
        <f>'CMGC Cost Estimate'!$G289/G$500</f>
        <v>#VALUE!</v>
      </c>
      <c r="I289" s="58" t="e">
        <f>Table1[[#This Row],[Low Bidder 
or CM/GC]]</f>
        <v>#VALUE!</v>
      </c>
      <c r="J289" s="59" t="e">
        <f>'CMGC Cost Estimate'!$I289*'CMGC Cost Estimate'!$D289</f>
        <v>#VALUE!</v>
      </c>
      <c r="K289" s="61" t="e">
        <f>'CMGC Cost Estimate'!$J289/J$500</f>
        <v>#VALUE!</v>
      </c>
      <c r="L289" s="58" t="e">
        <f>TRIMMEAN(Table1[[#This Row],[Low Bidder 
or CM/GC]:[Bidder 23]],2/COUNT(Table1[[#This Row],[Low Bidder 
or CM/GC]:[Bidder 23]]))</f>
        <v>#VALUE!</v>
      </c>
      <c r="M289" s="59" t="e">
        <f>IF('CMGC Cost Estimate'!$D289=0,0,'CMGC Cost Estimate'!$D289*'CMGC Cost Estimate'!$L289)</f>
        <v>#VALUE!</v>
      </c>
      <c r="N289" s="60" t="e">
        <f>'CMGC Cost Estimate'!$M289/M$500</f>
        <v>#VALUE!</v>
      </c>
      <c r="O289" s="80" t="e">
        <f>MIN(Table1[[#This Row],[Low Bidder 
or CM/GC]:[Bidder 23]])*D289</f>
        <v>#VALUE!</v>
      </c>
      <c r="P289" s="66" t="e">
        <f>Table24[[#This Row],[CM/GC
Amount]]</f>
        <v>#VALUE!</v>
      </c>
      <c r="Q289" s="81" t="e">
        <f>MAX(Table1[[#This Row],[Low Bidder 
or CM/GC]:[Bidder 23]])*D289</f>
        <v>#VALUE!</v>
      </c>
      <c r="R289" s="38" t="e">
        <f>('CMGC Cost Estimate'!$J289-'CMGC Cost Estimate'!$G289)/'CMGC Cost Estimate'!$G289</f>
        <v>#VALUE!</v>
      </c>
      <c r="S289" s="39" t="e">
        <f>('CMGC Cost Estimate'!$J289-'CMGC Cost Estimate'!$M289)/'CMGC Cost Estimate'!$M289</f>
        <v>#VALUE!</v>
      </c>
      <c r="T289" s="37" t="e">
        <f>'CMGC Cost Estimate'!$J289-'CMGC Cost Estimate'!$G289</f>
        <v>#VALUE!</v>
      </c>
      <c r="U289" s="29" t="e">
        <f>RANK('CMGC Cost Estimate'!$J289,'CMGC Cost Estimate'!$J$3:$J$499)</f>
        <v>#VALUE!</v>
      </c>
      <c r="V289" s="40" t="e">
        <f>LARGE('CMGC Cost Estimate'!$J$3:$J$499,COUNT(J$3:'CMGC Cost Estimate'!$J289))+IF(ISNUMBER(V288),V288,0)</f>
        <v>#VALUE!</v>
      </c>
      <c r="W289" s="29" t="e">
        <f>IF(V289/J$500&lt;0.8,COUNT(V$3:V289)+1,1)</f>
        <v>#VALUE!</v>
      </c>
      <c r="X289" s="41" t="e">
        <f>IF('CMGC Cost Estimate'!$U289&lt;=MAX('CMGC Cost Estimate'!$W$3:$W$499),"YES","NO")</f>
        <v>#VALUE!</v>
      </c>
      <c r="Y289" s="42" t="e">
        <f>IF(AND('CMGC Cost Estimate'!$X289="YES",OR('CMGC Cost Estimate'!$R289&gt;0.2,'CMGC Cost Estimate'!$R289&lt;-0.2)),"ANALYZE"," ")</f>
        <v>#VALUE!</v>
      </c>
      <c r="Z289" s="73" t="e">
        <f>IF(AND('CMGC Cost Estimate'!$X289="YES",OR('CMGC Cost Estimate'!$S289&gt;0.2,'CMGC Cost Estimate'!$S289&lt;-0.2)),"ANALYZE"," ")</f>
        <v>#VALUE!</v>
      </c>
      <c r="AA289" s="69" t="e">
        <f>RANK('CMGC Cost Estimate'!$G289,'CMGC Cost Estimate'!$G$3:$G$499)</f>
        <v>#VALUE!</v>
      </c>
      <c r="AB289" s="70" t="e">
        <f>LARGE('CMGC Cost Estimate'!$G$3:$G$499,COUNT(G$3:'CMGC Cost Estimate'!$G289))+IF(ISNUMBER(AB288),AB288,0)</f>
        <v>#VALUE!</v>
      </c>
      <c r="AC289" s="71" t="e">
        <f>IF(AB289/G$500&lt;0.8,COUNT(V$3:V289)+1,1)</f>
        <v>#VALUE!</v>
      </c>
      <c r="AD289" s="95" t="e">
        <f>IF('CMGC Cost Estimate'!$AA289&lt;=MAX('CMGC Cost Estimate'!$AC$3:$AC$499),"YES","NO")</f>
        <v>#VALUE!</v>
      </c>
      <c r="AE289" s="96" t="e">
        <f>IF(AND('Standard Cost Estimate'!$AD289="YES",ABS('Standard Cost Estimate'!$R289)&gt;0.2),"ANALYZE"," ")</f>
        <v>#VALUE!</v>
      </c>
      <c r="AF289" s="77"/>
    </row>
    <row r="290" spans="1:32" x14ac:dyDescent="0.35">
      <c r="A290" s="56" t="e">
        <f>Table1[[#This Row],[Item Line Number]]</f>
        <v>#VALUE!</v>
      </c>
      <c r="B290" s="56" t="e">
        <f>Table1[[#This Row],[Item Number]]</f>
        <v>#VALUE!</v>
      </c>
      <c r="C290" s="57" t="e">
        <f>Table1[[#This Row],[Item Description]]</f>
        <v>#VALUE!</v>
      </c>
      <c r="D290" s="56" t="e">
        <f>Table1[[#This Row],[Quantity]]</f>
        <v>#VALUE!</v>
      </c>
      <c r="E290" s="56" t="e">
        <f>Table1[[#This Row],[Units]]</f>
        <v>#VALUE!</v>
      </c>
      <c r="F290" s="58" t="e">
        <f>Table1[[#This Row],[Engineer''s Estimate (EE)]]</f>
        <v>#VALUE!</v>
      </c>
      <c r="G290" s="59" t="e">
        <f>'CMGC Cost Estimate'!$D290*'CMGC Cost Estimate'!$F290</f>
        <v>#VALUE!</v>
      </c>
      <c r="H290" s="60" t="e">
        <f>'CMGC Cost Estimate'!$G290/G$500</f>
        <v>#VALUE!</v>
      </c>
      <c r="I290" s="58" t="e">
        <f>Table1[[#This Row],[Low Bidder 
or CM/GC]]</f>
        <v>#VALUE!</v>
      </c>
      <c r="J290" s="59" t="e">
        <f>'CMGC Cost Estimate'!$I290*'CMGC Cost Estimate'!$D290</f>
        <v>#VALUE!</v>
      </c>
      <c r="K290" s="61" t="e">
        <f>'CMGC Cost Estimate'!$J290/J$500</f>
        <v>#VALUE!</v>
      </c>
      <c r="L290" s="58" t="e">
        <f>TRIMMEAN(Table1[[#This Row],[Low Bidder 
or CM/GC]:[Bidder 23]],2/COUNT(Table1[[#This Row],[Low Bidder 
or CM/GC]:[Bidder 23]]))</f>
        <v>#VALUE!</v>
      </c>
      <c r="M290" s="59" t="e">
        <f>IF('CMGC Cost Estimate'!$D290=0,0,'CMGC Cost Estimate'!$D290*'CMGC Cost Estimate'!$L290)</f>
        <v>#VALUE!</v>
      </c>
      <c r="N290" s="60" t="e">
        <f>'CMGC Cost Estimate'!$M290/M$500</f>
        <v>#VALUE!</v>
      </c>
      <c r="O290" s="80" t="e">
        <f>MIN(Table1[[#This Row],[Low Bidder 
or CM/GC]:[Bidder 23]])*D290</f>
        <v>#VALUE!</v>
      </c>
      <c r="P290" s="66" t="e">
        <f>Table24[[#This Row],[CM/GC
Amount]]</f>
        <v>#VALUE!</v>
      </c>
      <c r="Q290" s="81" t="e">
        <f>MAX(Table1[[#This Row],[Low Bidder 
or CM/GC]:[Bidder 23]])*D290</f>
        <v>#VALUE!</v>
      </c>
      <c r="R290" s="38" t="e">
        <f>('CMGC Cost Estimate'!$J290-'CMGC Cost Estimate'!$G290)/'CMGC Cost Estimate'!$G290</f>
        <v>#VALUE!</v>
      </c>
      <c r="S290" s="39" t="e">
        <f>('CMGC Cost Estimate'!$J290-'CMGC Cost Estimate'!$M290)/'CMGC Cost Estimate'!$M290</f>
        <v>#VALUE!</v>
      </c>
      <c r="T290" s="37" t="e">
        <f>'CMGC Cost Estimate'!$J290-'CMGC Cost Estimate'!$G290</f>
        <v>#VALUE!</v>
      </c>
      <c r="U290" s="29" t="e">
        <f>RANK('CMGC Cost Estimate'!$J290,'CMGC Cost Estimate'!$J$3:$J$499)</f>
        <v>#VALUE!</v>
      </c>
      <c r="V290" s="40" t="e">
        <f>LARGE('CMGC Cost Estimate'!$J$3:$J$499,COUNT(J$3:'CMGC Cost Estimate'!$J290))+IF(ISNUMBER(V289),V289,0)</f>
        <v>#VALUE!</v>
      </c>
      <c r="W290" s="29" t="e">
        <f>IF(V290/J$500&lt;0.8,COUNT(V$3:V290)+1,1)</f>
        <v>#VALUE!</v>
      </c>
      <c r="X290" s="41" t="e">
        <f>IF('CMGC Cost Estimate'!$U290&lt;=MAX('CMGC Cost Estimate'!$W$3:$W$499),"YES","NO")</f>
        <v>#VALUE!</v>
      </c>
      <c r="Y290" s="42" t="e">
        <f>IF(AND('CMGC Cost Estimate'!$X290="YES",OR('CMGC Cost Estimate'!$R290&gt;0.2,'CMGC Cost Estimate'!$R290&lt;-0.2)),"ANALYZE"," ")</f>
        <v>#VALUE!</v>
      </c>
      <c r="Z290" s="73" t="e">
        <f>IF(AND('CMGC Cost Estimate'!$X290="YES",OR('CMGC Cost Estimate'!$S290&gt;0.2,'CMGC Cost Estimate'!$S290&lt;-0.2)),"ANALYZE"," ")</f>
        <v>#VALUE!</v>
      </c>
      <c r="AA290" s="69" t="e">
        <f>RANK('CMGC Cost Estimate'!$G290,'CMGC Cost Estimate'!$G$3:$G$499)</f>
        <v>#VALUE!</v>
      </c>
      <c r="AB290" s="70" t="e">
        <f>LARGE('CMGC Cost Estimate'!$G$3:$G$499,COUNT(G$3:'CMGC Cost Estimate'!$G290))+IF(ISNUMBER(AB289),AB289,0)</f>
        <v>#VALUE!</v>
      </c>
      <c r="AC290" s="71" t="e">
        <f>IF(AB290/G$500&lt;0.8,COUNT(V$3:V290)+1,1)</f>
        <v>#VALUE!</v>
      </c>
      <c r="AD290" s="95" t="e">
        <f>IF('CMGC Cost Estimate'!$AA290&lt;=MAX('CMGC Cost Estimate'!$AC$3:$AC$499),"YES","NO")</f>
        <v>#VALUE!</v>
      </c>
      <c r="AE290" s="96" t="e">
        <f>IF(AND('Standard Cost Estimate'!$AD290="YES",ABS('Standard Cost Estimate'!$R290)&gt;0.2),"ANALYZE"," ")</f>
        <v>#VALUE!</v>
      </c>
      <c r="AF290" s="77"/>
    </row>
    <row r="291" spans="1:32" x14ac:dyDescent="0.35">
      <c r="A291" s="56" t="e">
        <f>Table1[[#This Row],[Item Line Number]]</f>
        <v>#VALUE!</v>
      </c>
      <c r="B291" s="56" t="e">
        <f>Table1[[#This Row],[Item Number]]</f>
        <v>#VALUE!</v>
      </c>
      <c r="C291" s="57" t="e">
        <f>Table1[[#This Row],[Item Description]]</f>
        <v>#VALUE!</v>
      </c>
      <c r="D291" s="56" t="e">
        <f>Table1[[#This Row],[Quantity]]</f>
        <v>#VALUE!</v>
      </c>
      <c r="E291" s="56" t="e">
        <f>Table1[[#This Row],[Units]]</f>
        <v>#VALUE!</v>
      </c>
      <c r="F291" s="58" t="e">
        <f>Table1[[#This Row],[Engineer''s Estimate (EE)]]</f>
        <v>#VALUE!</v>
      </c>
      <c r="G291" s="59" t="e">
        <f>'CMGC Cost Estimate'!$D291*'CMGC Cost Estimate'!$F291</f>
        <v>#VALUE!</v>
      </c>
      <c r="H291" s="60" t="e">
        <f>'CMGC Cost Estimate'!$G291/G$500</f>
        <v>#VALUE!</v>
      </c>
      <c r="I291" s="58" t="e">
        <f>Table1[[#This Row],[Low Bidder 
or CM/GC]]</f>
        <v>#VALUE!</v>
      </c>
      <c r="J291" s="59" t="e">
        <f>'CMGC Cost Estimate'!$I291*'CMGC Cost Estimate'!$D291</f>
        <v>#VALUE!</v>
      </c>
      <c r="K291" s="61" t="e">
        <f>'CMGC Cost Estimate'!$J291/J$500</f>
        <v>#VALUE!</v>
      </c>
      <c r="L291" s="58" t="e">
        <f>TRIMMEAN(Table1[[#This Row],[Low Bidder 
or CM/GC]:[Bidder 23]],2/COUNT(Table1[[#This Row],[Low Bidder 
or CM/GC]:[Bidder 23]]))</f>
        <v>#VALUE!</v>
      </c>
      <c r="M291" s="59" t="e">
        <f>IF('CMGC Cost Estimate'!$D291=0,0,'CMGC Cost Estimate'!$D291*'CMGC Cost Estimate'!$L291)</f>
        <v>#VALUE!</v>
      </c>
      <c r="N291" s="60" t="e">
        <f>'CMGC Cost Estimate'!$M291/M$500</f>
        <v>#VALUE!</v>
      </c>
      <c r="O291" s="80" t="e">
        <f>MIN(Table1[[#This Row],[Low Bidder 
or CM/GC]:[Bidder 23]])*D291</f>
        <v>#VALUE!</v>
      </c>
      <c r="P291" s="66" t="e">
        <f>Table24[[#This Row],[CM/GC
Amount]]</f>
        <v>#VALUE!</v>
      </c>
      <c r="Q291" s="81" t="e">
        <f>MAX(Table1[[#This Row],[Low Bidder 
or CM/GC]:[Bidder 23]])*D291</f>
        <v>#VALUE!</v>
      </c>
      <c r="R291" s="38" t="e">
        <f>('CMGC Cost Estimate'!$J291-'CMGC Cost Estimate'!$G291)/'CMGC Cost Estimate'!$G291</f>
        <v>#VALUE!</v>
      </c>
      <c r="S291" s="39" t="e">
        <f>('CMGC Cost Estimate'!$J291-'CMGC Cost Estimate'!$M291)/'CMGC Cost Estimate'!$M291</f>
        <v>#VALUE!</v>
      </c>
      <c r="T291" s="37" t="e">
        <f>'CMGC Cost Estimate'!$J291-'CMGC Cost Estimate'!$G291</f>
        <v>#VALUE!</v>
      </c>
      <c r="U291" s="29" t="e">
        <f>RANK('CMGC Cost Estimate'!$J291,'CMGC Cost Estimate'!$J$3:$J$499)</f>
        <v>#VALUE!</v>
      </c>
      <c r="V291" s="40" t="e">
        <f>LARGE('CMGC Cost Estimate'!$J$3:$J$499,COUNT(J$3:'CMGC Cost Estimate'!$J291))+IF(ISNUMBER(V290),V290,0)</f>
        <v>#VALUE!</v>
      </c>
      <c r="W291" s="29" t="e">
        <f>IF(V291/J$500&lt;0.8,COUNT(V$3:V291)+1,1)</f>
        <v>#VALUE!</v>
      </c>
      <c r="X291" s="41" t="e">
        <f>IF('CMGC Cost Estimate'!$U291&lt;=MAX('CMGC Cost Estimate'!$W$3:$W$499),"YES","NO")</f>
        <v>#VALUE!</v>
      </c>
      <c r="Y291" s="42" t="e">
        <f>IF(AND('CMGC Cost Estimate'!$X291="YES",OR('CMGC Cost Estimate'!$R291&gt;0.2,'CMGC Cost Estimate'!$R291&lt;-0.2)),"ANALYZE"," ")</f>
        <v>#VALUE!</v>
      </c>
      <c r="Z291" s="73" t="e">
        <f>IF(AND('CMGC Cost Estimate'!$X291="YES",OR('CMGC Cost Estimate'!$S291&gt;0.2,'CMGC Cost Estimate'!$S291&lt;-0.2)),"ANALYZE"," ")</f>
        <v>#VALUE!</v>
      </c>
      <c r="AA291" s="69" t="e">
        <f>RANK('CMGC Cost Estimate'!$G291,'CMGC Cost Estimate'!$G$3:$G$499)</f>
        <v>#VALUE!</v>
      </c>
      <c r="AB291" s="70" t="e">
        <f>LARGE('CMGC Cost Estimate'!$G$3:$G$499,COUNT(G$3:'CMGC Cost Estimate'!$G291))+IF(ISNUMBER(AB290),AB290,0)</f>
        <v>#VALUE!</v>
      </c>
      <c r="AC291" s="71" t="e">
        <f>IF(AB291/G$500&lt;0.8,COUNT(V$3:V291)+1,1)</f>
        <v>#VALUE!</v>
      </c>
      <c r="AD291" s="95" t="e">
        <f>IF('CMGC Cost Estimate'!$AA291&lt;=MAX('CMGC Cost Estimate'!$AC$3:$AC$499),"YES","NO")</f>
        <v>#VALUE!</v>
      </c>
      <c r="AE291" s="96" t="e">
        <f>IF(AND('Standard Cost Estimate'!$AD291="YES",ABS('Standard Cost Estimate'!$R291)&gt;0.2),"ANALYZE"," ")</f>
        <v>#VALUE!</v>
      </c>
      <c r="AF291" s="77"/>
    </row>
    <row r="292" spans="1:32" x14ac:dyDescent="0.35">
      <c r="A292" s="56" t="e">
        <f>Table1[[#This Row],[Item Line Number]]</f>
        <v>#VALUE!</v>
      </c>
      <c r="B292" s="56" t="e">
        <f>Table1[[#This Row],[Item Number]]</f>
        <v>#VALUE!</v>
      </c>
      <c r="C292" s="57" t="e">
        <f>Table1[[#This Row],[Item Description]]</f>
        <v>#VALUE!</v>
      </c>
      <c r="D292" s="56" t="e">
        <f>Table1[[#This Row],[Quantity]]</f>
        <v>#VALUE!</v>
      </c>
      <c r="E292" s="56" t="e">
        <f>Table1[[#This Row],[Units]]</f>
        <v>#VALUE!</v>
      </c>
      <c r="F292" s="58" t="e">
        <f>Table1[[#This Row],[Engineer''s Estimate (EE)]]</f>
        <v>#VALUE!</v>
      </c>
      <c r="G292" s="59" t="e">
        <f>'CMGC Cost Estimate'!$D292*'CMGC Cost Estimate'!$F292</f>
        <v>#VALUE!</v>
      </c>
      <c r="H292" s="60" t="e">
        <f>'CMGC Cost Estimate'!$G292/G$500</f>
        <v>#VALUE!</v>
      </c>
      <c r="I292" s="58" t="e">
        <f>Table1[[#This Row],[Low Bidder 
or CM/GC]]</f>
        <v>#VALUE!</v>
      </c>
      <c r="J292" s="59" t="e">
        <f>'CMGC Cost Estimate'!$I292*'CMGC Cost Estimate'!$D292</f>
        <v>#VALUE!</v>
      </c>
      <c r="K292" s="61" t="e">
        <f>'CMGC Cost Estimate'!$J292/J$500</f>
        <v>#VALUE!</v>
      </c>
      <c r="L292" s="58" t="e">
        <f>TRIMMEAN(Table1[[#This Row],[Low Bidder 
or CM/GC]:[Bidder 23]],2/COUNT(Table1[[#This Row],[Low Bidder 
or CM/GC]:[Bidder 23]]))</f>
        <v>#VALUE!</v>
      </c>
      <c r="M292" s="59" t="e">
        <f>IF('CMGC Cost Estimate'!$D292=0,0,'CMGC Cost Estimate'!$D292*'CMGC Cost Estimate'!$L292)</f>
        <v>#VALUE!</v>
      </c>
      <c r="N292" s="60" t="e">
        <f>'CMGC Cost Estimate'!$M292/M$500</f>
        <v>#VALUE!</v>
      </c>
      <c r="O292" s="80" t="e">
        <f>MIN(Table1[[#This Row],[Low Bidder 
or CM/GC]:[Bidder 23]])*D292</f>
        <v>#VALUE!</v>
      </c>
      <c r="P292" s="66" t="e">
        <f>Table24[[#This Row],[CM/GC
Amount]]</f>
        <v>#VALUE!</v>
      </c>
      <c r="Q292" s="81" t="e">
        <f>MAX(Table1[[#This Row],[Low Bidder 
or CM/GC]:[Bidder 23]])*D292</f>
        <v>#VALUE!</v>
      </c>
      <c r="R292" s="38" t="e">
        <f>('CMGC Cost Estimate'!$J292-'CMGC Cost Estimate'!$G292)/'CMGC Cost Estimate'!$G292</f>
        <v>#VALUE!</v>
      </c>
      <c r="S292" s="39" t="e">
        <f>('CMGC Cost Estimate'!$J292-'CMGC Cost Estimate'!$M292)/'CMGC Cost Estimate'!$M292</f>
        <v>#VALUE!</v>
      </c>
      <c r="T292" s="37" t="e">
        <f>'CMGC Cost Estimate'!$J292-'CMGC Cost Estimate'!$G292</f>
        <v>#VALUE!</v>
      </c>
      <c r="U292" s="29" t="e">
        <f>RANK('CMGC Cost Estimate'!$J292,'CMGC Cost Estimate'!$J$3:$J$499)</f>
        <v>#VALUE!</v>
      </c>
      <c r="V292" s="40" t="e">
        <f>LARGE('CMGC Cost Estimate'!$J$3:$J$499,COUNT(J$3:'CMGC Cost Estimate'!$J292))+IF(ISNUMBER(V291),V291,0)</f>
        <v>#VALUE!</v>
      </c>
      <c r="W292" s="29" t="e">
        <f>IF(V292/J$500&lt;0.8,COUNT(V$3:V292)+1,1)</f>
        <v>#VALUE!</v>
      </c>
      <c r="X292" s="41" t="e">
        <f>IF('CMGC Cost Estimate'!$U292&lt;=MAX('CMGC Cost Estimate'!$W$3:$W$499),"YES","NO")</f>
        <v>#VALUE!</v>
      </c>
      <c r="Y292" s="42" t="e">
        <f>IF(AND('CMGC Cost Estimate'!$X292="YES",OR('CMGC Cost Estimate'!$R292&gt;0.2,'CMGC Cost Estimate'!$R292&lt;-0.2)),"ANALYZE"," ")</f>
        <v>#VALUE!</v>
      </c>
      <c r="Z292" s="73" t="e">
        <f>IF(AND('CMGC Cost Estimate'!$X292="YES",OR('CMGC Cost Estimate'!$S292&gt;0.2,'CMGC Cost Estimate'!$S292&lt;-0.2)),"ANALYZE"," ")</f>
        <v>#VALUE!</v>
      </c>
      <c r="AA292" s="69" t="e">
        <f>RANK('CMGC Cost Estimate'!$G292,'CMGC Cost Estimate'!$G$3:$G$499)</f>
        <v>#VALUE!</v>
      </c>
      <c r="AB292" s="70" t="e">
        <f>LARGE('CMGC Cost Estimate'!$G$3:$G$499,COUNT(G$3:'CMGC Cost Estimate'!$G292))+IF(ISNUMBER(AB291),AB291,0)</f>
        <v>#VALUE!</v>
      </c>
      <c r="AC292" s="71" t="e">
        <f>IF(AB292/G$500&lt;0.8,COUNT(V$3:V292)+1,1)</f>
        <v>#VALUE!</v>
      </c>
      <c r="AD292" s="95" t="e">
        <f>IF('CMGC Cost Estimate'!$AA292&lt;=MAX('CMGC Cost Estimate'!$AC$3:$AC$499),"YES","NO")</f>
        <v>#VALUE!</v>
      </c>
      <c r="AE292" s="96" t="e">
        <f>IF(AND('Standard Cost Estimate'!$AD292="YES",ABS('Standard Cost Estimate'!$R292)&gt;0.2),"ANALYZE"," ")</f>
        <v>#VALUE!</v>
      </c>
      <c r="AF292" s="77"/>
    </row>
    <row r="293" spans="1:32" x14ac:dyDescent="0.35">
      <c r="A293" s="56" t="e">
        <f>Table1[[#This Row],[Item Line Number]]</f>
        <v>#VALUE!</v>
      </c>
      <c r="B293" s="56" t="e">
        <f>Table1[[#This Row],[Item Number]]</f>
        <v>#VALUE!</v>
      </c>
      <c r="C293" s="57" t="e">
        <f>Table1[[#This Row],[Item Description]]</f>
        <v>#VALUE!</v>
      </c>
      <c r="D293" s="56" t="e">
        <f>Table1[[#This Row],[Quantity]]</f>
        <v>#VALUE!</v>
      </c>
      <c r="E293" s="56" t="e">
        <f>Table1[[#This Row],[Units]]</f>
        <v>#VALUE!</v>
      </c>
      <c r="F293" s="58" t="e">
        <f>Table1[[#This Row],[Engineer''s Estimate (EE)]]</f>
        <v>#VALUE!</v>
      </c>
      <c r="G293" s="59" t="e">
        <f>'CMGC Cost Estimate'!$D293*'CMGC Cost Estimate'!$F293</f>
        <v>#VALUE!</v>
      </c>
      <c r="H293" s="60" t="e">
        <f>'CMGC Cost Estimate'!$G293/G$500</f>
        <v>#VALUE!</v>
      </c>
      <c r="I293" s="58" t="e">
        <f>Table1[[#This Row],[Low Bidder 
or CM/GC]]</f>
        <v>#VALUE!</v>
      </c>
      <c r="J293" s="59" t="e">
        <f>'CMGC Cost Estimate'!$I293*'CMGC Cost Estimate'!$D293</f>
        <v>#VALUE!</v>
      </c>
      <c r="K293" s="61" t="e">
        <f>'CMGC Cost Estimate'!$J293/J$500</f>
        <v>#VALUE!</v>
      </c>
      <c r="L293" s="58" t="e">
        <f>TRIMMEAN(Table1[[#This Row],[Low Bidder 
or CM/GC]:[Bidder 23]],2/COUNT(Table1[[#This Row],[Low Bidder 
or CM/GC]:[Bidder 23]]))</f>
        <v>#VALUE!</v>
      </c>
      <c r="M293" s="59" t="e">
        <f>IF('CMGC Cost Estimate'!$D293=0,0,'CMGC Cost Estimate'!$D293*'CMGC Cost Estimate'!$L293)</f>
        <v>#VALUE!</v>
      </c>
      <c r="N293" s="60" t="e">
        <f>'CMGC Cost Estimate'!$M293/M$500</f>
        <v>#VALUE!</v>
      </c>
      <c r="O293" s="80" t="e">
        <f>MIN(Table1[[#This Row],[Low Bidder 
or CM/GC]:[Bidder 23]])*D293</f>
        <v>#VALUE!</v>
      </c>
      <c r="P293" s="66" t="e">
        <f>Table24[[#This Row],[CM/GC
Amount]]</f>
        <v>#VALUE!</v>
      </c>
      <c r="Q293" s="81" t="e">
        <f>MAX(Table1[[#This Row],[Low Bidder 
or CM/GC]:[Bidder 23]])*D293</f>
        <v>#VALUE!</v>
      </c>
      <c r="R293" s="38" t="e">
        <f>('CMGC Cost Estimate'!$J293-'CMGC Cost Estimate'!$G293)/'CMGC Cost Estimate'!$G293</f>
        <v>#VALUE!</v>
      </c>
      <c r="S293" s="39" t="e">
        <f>('CMGC Cost Estimate'!$J293-'CMGC Cost Estimate'!$M293)/'CMGC Cost Estimate'!$M293</f>
        <v>#VALUE!</v>
      </c>
      <c r="T293" s="37" t="e">
        <f>'CMGC Cost Estimate'!$J293-'CMGC Cost Estimate'!$G293</f>
        <v>#VALUE!</v>
      </c>
      <c r="U293" s="29" t="e">
        <f>RANK('CMGC Cost Estimate'!$J293,'CMGC Cost Estimate'!$J$3:$J$499)</f>
        <v>#VALUE!</v>
      </c>
      <c r="V293" s="40" t="e">
        <f>LARGE('CMGC Cost Estimate'!$J$3:$J$499,COUNT(J$3:'CMGC Cost Estimate'!$J293))+IF(ISNUMBER(V292),V292,0)</f>
        <v>#VALUE!</v>
      </c>
      <c r="W293" s="29" t="e">
        <f>IF(V293/J$500&lt;0.8,COUNT(V$3:V293)+1,1)</f>
        <v>#VALUE!</v>
      </c>
      <c r="X293" s="41" t="e">
        <f>IF('CMGC Cost Estimate'!$U293&lt;=MAX('CMGC Cost Estimate'!$W$3:$W$499),"YES","NO")</f>
        <v>#VALUE!</v>
      </c>
      <c r="Y293" s="42" t="e">
        <f>IF(AND('CMGC Cost Estimate'!$X293="YES",OR('CMGC Cost Estimate'!$R293&gt;0.2,'CMGC Cost Estimate'!$R293&lt;-0.2)),"ANALYZE"," ")</f>
        <v>#VALUE!</v>
      </c>
      <c r="Z293" s="73" t="e">
        <f>IF(AND('CMGC Cost Estimate'!$X293="YES",OR('CMGC Cost Estimate'!$S293&gt;0.2,'CMGC Cost Estimate'!$S293&lt;-0.2)),"ANALYZE"," ")</f>
        <v>#VALUE!</v>
      </c>
      <c r="AA293" s="69" t="e">
        <f>RANK('CMGC Cost Estimate'!$G293,'CMGC Cost Estimate'!$G$3:$G$499)</f>
        <v>#VALUE!</v>
      </c>
      <c r="AB293" s="70" t="e">
        <f>LARGE('CMGC Cost Estimate'!$G$3:$G$499,COUNT(G$3:'CMGC Cost Estimate'!$G293))+IF(ISNUMBER(AB292),AB292,0)</f>
        <v>#VALUE!</v>
      </c>
      <c r="AC293" s="71" t="e">
        <f>IF(AB293/G$500&lt;0.8,COUNT(V$3:V293)+1,1)</f>
        <v>#VALUE!</v>
      </c>
      <c r="AD293" s="95" t="e">
        <f>IF('CMGC Cost Estimate'!$AA293&lt;=MAX('CMGC Cost Estimate'!$AC$3:$AC$499),"YES","NO")</f>
        <v>#VALUE!</v>
      </c>
      <c r="AE293" s="96" t="e">
        <f>IF(AND('Standard Cost Estimate'!$AD293="YES",ABS('Standard Cost Estimate'!$R293)&gt;0.2),"ANALYZE"," ")</f>
        <v>#VALUE!</v>
      </c>
      <c r="AF293" s="77"/>
    </row>
    <row r="294" spans="1:32" x14ac:dyDescent="0.35">
      <c r="A294" s="56" t="e">
        <f>Table1[[#This Row],[Item Line Number]]</f>
        <v>#VALUE!</v>
      </c>
      <c r="B294" s="56" t="e">
        <f>Table1[[#This Row],[Item Number]]</f>
        <v>#VALUE!</v>
      </c>
      <c r="C294" s="57" t="e">
        <f>Table1[[#This Row],[Item Description]]</f>
        <v>#VALUE!</v>
      </c>
      <c r="D294" s="56" t="e">
        <f>Table1[[#This Row],[Quantity]]</f>
        <v>#VALUE!</v>
      </c>
      <c r="E294" s="56" t="e">
        <f>Table1[[#This Row],[Units]]</f>
        <v>#VALUE!</v>
      </c>
      <c r="F294" s="58" t="e">
        <f>Table1[[#This Row],[Engineer''s Estimate (EE)]]</f>
        <v>#VALUE!</v>
      </c>
      <c r="G294" s="59" t="e">
        <f>'CMGC Cost Estimate'!$D294*'CMGC Cost Estimate'!$F294</f>
        <v>#VALUE!</v>
      </c>
      <c r="H294" s="60" t="e">
        <f>'CMGC Cost Estimate'!$G294/G$500</f>
        <v>#VALUE!</v>
      </c>
      <c r="I294" s="58" t="e">
        <f>Table1[[#This Row],[Low Bidder 
or CM/GC]]</f>
        <v>#VALUE!</v>
      </c>
      <c r="J294" s="59" t="e">
        <f>'CMGC Cost Estimate'!$I294*'CMGC Cost Estimate'!$D294</f>
        <v>#VALUE!</v>
      </c>
      <c r="K294" s="61" t="e">
        <f>'CMGC Cost Estimate'!$J294/J$500</f>
        <v>#VALUE!</v>
      </c>
      <c r="L294" s="58" t="e">
        <f>TRIMMEAN(Table1[[#This Row],[Low Bidder 
or CM/GC]:[Bidder 23]],2/COUNT(Table1[[#This Row],[Low Bidder 
or CM/GC]:[Bidder 23]]))</f>
        <v>#VALUE!</v>
      </c>
      <c r="M294" s="59" t="e">
        <f>IF('CMGC Cost Estimate'!$D294=0,0,'CMGC Cost Estimate'!$D294*'CMGC Cost Estimate'!$L294)</f>
        <v>#VALUE!</v>
      </c>
      <c r="N294" s="60" t="e">
        <f>'CMGC Cost Estimate'!$M294/M$500</f>
        <v>#VALUE!</v>
      </c>
      <c r="O294" s="80" t="e">
        <f>MIN(Table1[[#This Row],[Low Bidder 
or CM/GC]:[Bidder 23]])*D294</f>
        <v>#VALUE!</v>
      </c>
      <c r="P294" s="66" t="e">
        <f>Table24[[#This Row],[CM/GC
Amount]]</f>
        <v>#VALUE!</v>
      </c>
      <c r="Q294" s="81" t="e">
        <f>MAX(Table1[[#This Row],[Low Bidder 
or CM/GC]:[Bidder 23]])*D294</f>
        <v>#VALUE!</v>
      </c>
      <c r="R294" s="38" t="e">
        <f>('CMGC Cost Estimate'!$J294-'CMGC Cost Estimate'!$G294)/'CMGC Cost Estimate'!$G294</f>
        <v>#VALUE!</v>
      </c>
      <c r="S294" s="39" t="e">
        <f>('CMGC Cost Estimate'!$J294-'CMGC Cost Estimate'!$M294)/'CMGC Cost Estimate'!$M294</f>
        <v>#VALUE!</v>
      </c>
      <c r="T294" s="37" t="e">
        <f>'CMGC Cost Estimate'!$J294-'CMGC Cost Estimate'!$G294</f>
        <v>#VALUE!</v>
      </c>
      <c r="U294" s="29" t="e">
        <f>RANK('CMGC Cost Estimate'!$J294,'CMGC Cost Estimate'!$J$3:$J$499)</f>
        <v>#VALUE!</v>
      </c>
      <c r="V294" s="40" t="e">
        <f>LARGE('CMGC Cost Estimate'!$J$3:$J$499,COUNT(J$3:'CMGC Cost Estimate'!$J294))+IF(ISNUMBER(V293),V293,0)</f>
        <v>#VALUE!</v>
      </c>
      <c r="W294" s="29" t="e">
        <f>IF(V294/J$500&lt;0.8,COUNT(V$3:V294)+1,1)</f>
        <v>#VALUE!</v>
      </c>
      <c r="X294" s="41" t="e">
        <f>IF('CMGC Cost Estimate'!$U294&lt;=MAX('CMGC Cost Estimate'!$W$3:$W$499),"YES","NO")</f>
        <v>#VALUE!</v>
      </c>
      <c r="Y294" s="42" t="e">
        <f>IF(AND('CMGC Cost Estimate'!$X294="YES",OR('CMGC Cost Estimate'!$R294&gt;0.2,'CMGC Cost Estimate'!$R294&lt;-0.2)),"ANALYZE"," ")</f>
        <v>#VALUE!</v>
      </c>
      <c r="Z294" s="73" t="e">
        <f>IF(AND('CMGC Cost Estimate'!$X294="YES",OR('CMGC Cost Estimate'!$S294&gt;0.2,'CMGC Cost Estimate'!$S294&lt;-0.2)),"ANALYZE"," ")</f>
        <v>#VALUE!</v>
      </c>
      <c r="AA294" s="69" t="e">
        <f>RANK('CMGC Cost Estimate'!$G294,'CMGC Cost Estimate'!$G$3:$G$499)</f>
        <v>#VALUE!</v>
      </c>
      <c r="AB294" s="70" t="e">
        <f>LARGE('CMGC Cost Estimate'!$G$3:$G$499,COUNT(G$3:'CMGC Cost Estimate'!$G294))+IF(ISNUMBER(AB293),AB293,0)</f>
        <v>#VALUE!</v>
      </c>
      <c r="AC294" s="71" t="e">
        <f>IF(AB294/G$500&lt;0.8,COUNT(V$3:V294)+1,1)</f>
        <v>#VALUE!</v>
      </c>
      <c r="AD294" s="95" t="e">
        <f>IF('CMGC Cost Estimate'!$AA294&lt;=MAX('CMGC Cost Estimate'!$AC$3:$AC$499),"YES","NO")</f>
        <v>#VALUE!</v>
      </c>
      <c r="AE294" s="96" t="e">
        <f>IF(AND('Standard Cost Estimate'!$AD294="YES",ABS('Standard Cost Estimate'!$R294)&gt;0.2),"ANALYZE"," ")</f>
        <v>#VALUE!</v>
      </c>
      <c r="AF294" s="77"/>
    </row>
    <row r="295" spans="1:32" x14ac:dyDescent="0.35">
      <c r="A295" s="56" t="e">
        <f>Table1[[#This Row],[Item Line Number]]</f>
        <v>#VALUE!</v>
      </c>
      <c r="B295" s="56" t="e">
        <f>Table1[[#This Row],[Item Number]]</f>
        <v>#VALUE!</v>
      </c>
      <c r="C295" s="57" t="e">
        <f>Table1[[#This Row],[Item Description]]</f>
        <v>#VALUE!</v>
      </c>
      <c r="D295" s="56" t="e">
        <f>Table1[[#This Row],[Quantity]]</f>
        <v>#VALUE!</v>
      </c>
      <c r="E295" s="56" t="e">
        <f>Table1[[#This Row],[Units]]</f>
        <v>#VALUE!</v>
      </c>
      <c r="F295" s="58" t="e">
        <f>Table1[[#This Row],[Engineer''s Estimate (EE)]]</f>
        <v>#VALUE!</v>
      </c>
      <c r="G295" s="59" t="e">
        <f>'CMGC Cost Estimate'!$D295*'CMGC Cost Estimate'!$F295</f>
        <v>#VALUE!</v>
      </c>
      <c r="H295" s="60" t="e">
        <f>'CMGC Cost Estimate'!$G295/G$500</f>
        <v>#VALUE!</v>
      </c>
      <c r="I295" s="58" t="e">
        <f>Table1[[#This Row],[Low Bidder 
or CM/GC]]</f>
        <v>#VALUE!</v>
      </c>
      <c r="J295" s="59" t="e">
        <f>'CMGC Cost Estimate'!$I295*'CMGC Cost Estimate'!$D295</f>
        <v>#VALUE!</v>
      </c>
      <c r="K295" s="61" t="e">
        <f>'CMGC Cost Estimate'!$J295/J$500</f>
        <v>#VALUE!</v>
      </c>
      <c r="L295" s="58" t="e">
        <f>TRIMMEAN(Table1[[#This Row],[Low Bidder 
or CM/GC]:[Bidder 23]],2/COUNT(Table1[[#This Row],[Low Bidder 
or CM/GC]:[Bidder 23]]))</f>
        <v>#VALUE!</v>
      </c>
      <c r="M295" s="59" t="e">
        <f>IF('CMGC Cost Estimate'!$D295=0,0,'CMGC Cost Estimate'!$D295*'CMGC Cost Estimate'!$L295)</f>
        <v>#VALUE!</v>
      </c>
      <c r="N295" s="60" t="e">
        <f>'CMGC Cost Estimate'!$M295/M$500</f>
        <v>#VALUE!</v>
      </c>
      <c r="O295" s="80" t="e">
        <f>MIN(Table1[[#This Row],[Low Bidder 
or CM/GC]:[Bidder 23]])*D295</f>
        <v>#VALUE!</v>
      </c>
      <c r="P295" s="66" t="e">
        <f>Table24[[#This Row],[CM/GC
Amount]]</f>
        <v>#VALUE!</v>
      </c>
      <c r="Q295" s="81" t="e">
        <f>MAX(Table1[[#This Row],[Low Bidder 
or CM/GC]:[Bidder 23]])*D295</f>
        <v>#VALUE!</v>
      </c>
      <c r="R295" s="38" t="e">
        <f>('CMGC Cost Estimate'!$J295-'CMGC Cost Estimate'!$G295)/'CMGC Cost Estimate'!$G295</f>
        <v>#VALUE!</v>
      </c>
      <c r="S295" s="39" t="e">
        <f>('CMGC Cost Estimate'!$J295-'CMGC Cost Estimate'!$M295)/'CMGC Cost Estimate'!$M295</f>
        <v>#VALUE!</v>
      </c>
      <c r="T295" s="37" t="e">
        <f>'CMGC Cost Estimate'!$J295-'CMGC Cost Estimate'!$G295</f>
        <v>#VALUE!</v>
      </c>
      <c r="U295" s="29" t="e">
        <f>RANK('CMGC Cost Estimate'!$J295,'CMGC Cost Estimate'!$J$3:$J$499)</f>
        <v>#VALUE!</v>
      </c>
      <c r="V295" s="40" t="e">
        <f>LARGE('CMGC Cost Estimate'!$J$3:$J$499,COUNT(J$3:'CMGC Cost Estimate'!$J295))+IF(ISNUMBER(V294),V294,0)</f>
        <v>#VALUE!</v>
      </c>
      <c r="W295" s="29" t="e">
        <f>IF(V295/J$500&lt;0.8,COUNT(V$3:V295)+1,1)</f>
        <v>#VALUE!</v>
      </c>
      <c r="X295" s="41" t="e">
        <f>IF('CMGC Cost Estimate'!$U295&lt;=MAX('CMGC Cost Estimate'!$W$3:$W$499),"YES","NO")</f>
        <v>#VALUE!</v>
      </c>
      <c r="Y295" s="42" t="e">
        <f>IF(AND('CMGC Cost Estimate'!$X295="YES",OR('CMGC Cost Estimate'!$R295&gt;0.2,'CMGC Cost Estimate'!$R295&lt;-0.2)),"ANALYZE"," ")</f>
        <v>#VALUE!</v>
      </c>
      <c r="Z295" s="73" t="e">
        <f>IF(AND('CMGC Cost Estimate'!$X295="YES",OR('CMGC Cost Estimate'!$S295&gt;0.2,'CMGC Cost Estimate'!$S295&lt;-0.2)),"ANALYZE"," ")</f>
        <v>#VALUE!</v>
      </c>
      <c r="AA295" s="69" t="e">
        <f>RANK('CMGC Cost Estimate'!$G295,'CMGC Cost Estimate'!$G$3:$G$499)</f>
        <v>#VALUE!</v>
      </c>
      <c r="AB295" s="70" t="e">
        <f>LARGE('CMGC Cost Estimate'!$G$3:$G$499,COUNT(G$3:'CMGC Cost Estimate'!$G295))+IF(ISNUMBER(AB294),AB294,0)</f>
        <v>#VALUE!</v>
      </c>
      <c r="AC295" s="71" t="e">
        <f>IF(AB295/G$500&lt;0.8,COUNT(V$3:V295)+1,1)</f>
        <v>#VALUE!</v>
      </c>
      <c r="AD295" s="95" t="e">
        <f>IF('CMGC Cost Estimate'!$AA295&lt;=MAX('CMGC Cost Estimate'!$AC$3:$AC$499),"YES","NO")</f>
        <v>#VALUE!</v>
      </c>
      <c r="AE295" s="96" t="e">
        <f>IF(AND('Standard Cost Estimate'!$AD295="YES",ABS('Standard Cost Estimate'!$R295)&gt;0.2),"ANALYZE"," ")</f>
        <v>#VALUE!</v>
      </c>
      <c r="AF295" s="77"/>
    </row>
    <row r="296" spans="1:32" x14ac:dyDescent="0.35">
      <c r="A296" s="56" t="e">
        <f>Table1[[#This Row],[Item Line Number]]</f>
        <v>#VALUE!</v>
      </c>
      <c r="B296" s="56" t="e">
        <f>Table1[[#This Row],[Item Number]]</f>
        <v>#VALUE!</v>
      </c>
      <c r="C296" s="57" t="e">
        <f>Table1[[#This Row],[Item Description]]</f>
        <v>#VALUE!</v>
      </c>
      <c r="D296" s="56" t="e">
        <f>Table1[[#This Row],[Quantity]]</f>
        <v>#VALUE!</v>
      </c>
      <c r="E296" s="56" t="e">
        <f>Table1[[#This Row],[Units]]</f>
        <v>#VALUE!</v>
      </c>
      <c r="F296" s="58" t="e">
        <f>Table1[[#This Row],[Engineer''s Estimate (EE)]]</f>
        <v>#VALUE!</v>
      </c>
      <c r="G296" s="59" t="e">
        <f>'CMGC Cost Estimate'!$D296*'CMGC Cost Estimate'!$F296</f>
        <v>#VALUE!</v>
      </c>
      <c r="H296" s="60" t="e">
        <f>'CMGC Cost Estimate'!$G296/G$500</f>
        <v>#VALUE!</v>
      </c>
      <c r="I296" s="58" t="e">
        <f>Table1[[#This Row],[Low Bidder 
or CM/GC]]</f>
        <v>#VALUE!</v>
      </c>
      <c r="J296" s="59" t="e">
        <f>'CMGC Cost Estimate'!$I296*'CMGC Cost Estimate'!$D296</f>
        <v>#VALUE!</v>
      </c>
      <c r="K296" s="61" t="e">
        <f>'CMGC Cost Estimate'!$J296/J$500</f>
        <v>#VALUE!</v>
      </c>
      <c r="L296" s="58" t="e">
        <f>TRIMMEAN(Table1[[#This Row],[Low Bidder 
or CM/GC]:[Bidder 23]],2/COUNT(Table1[[#This Row],[Low Bidder 
or CM/GC]:[Bidder 23]]))</f>
        <v>#VALUE!</v>
      </c>
      <c r="M296" s="59" t="e">
        <f>IF('CMGC Cost Estimate'!$D296=0,0,'CMGC Cost Estimate'!$D296*'CMGC Cost Estimate'!$L296)</f>
        <v>#VALUE!</v>
      </c>
      <c r="N296" s="60" t="e">
        <f>'CMGC Cost Estimate'!$M296/M$500</f>
        <v>#VALUE!</v>
      </c>
      <c r="O296" s="80" t="e">
        <f>MIN(Table1[[#This Row],[Low Bidder 
or CM/GC]:[Bidder 23]])*D296</f>
        <v>#VALUE!</v>
      </c>
      <c r="P296" s="66" t="e">
        <f>Table24[[#This Row],[CM/GC
Amount]]</f>
        <v>#VALUE!</v>
      </c>
      <c r="Q296" s="81" t="e">
        <f>MAX(Table1[[#This Row],[Low Bidder 
or CM/GC]:[Bidder 23]])*D296</f>
        <v>#VALUE!</v>
      </c>
      <c r="R296" s="38" t="e">
        <f>('CMGC Cost Estimate'!$J296-'CMGC Cost Estimate'!$G296)/'CMGC Cost Estimate'!$G296</f>
        <v>#VALUE!</v>
      </c>
      <c r="S296" s="39" t="e">
        <f>('CMGC Cost Estimate'!$J296-'CMGC Cost Estimate'!$M296)/'CMGC Cost Estimate'!$M296</f>
        <v>#VALUE!</v>
      </c>
      <c r="T296" s="37" t="e">
        <f>'CMGC Cost Estimate'!$J296-'CMGC Cost Estimate'!$G296</f>
        <v>#VALUE!</v>
      </c>
      <c r="U296" s="29" t="e">
        <f>RANK('CMGC Cost Estimate'!$J296,'CMGC Cost Estimate'!$J$3:$J$499)</f>
        <v>#VALUE!</v>
      </c>
      <c r="V296" s="40" t="e">
        <f>LARGE('CMGC Cost Estimate'!$J$3:$J$499,COUNT(J$3:'CMGC Cost Estimate'!$J296))+IF(ISNUMBER(V295),V295,0)</f>
        <v>#VALUE!</v>
      </c>
      <c r="W296" s="29" t="e">
        <f>IF(V296/J$500&lt;0.8,COUNT(V$3:V296)+1,1)</f>
        <v>#VALUE!</v>
      </c>
      <c r="X296" s="41" t="e">
        <f>IF('CMGC Cost Estimate'!$U296&lt;=MAX('CMGC Cost Estimate'!$W$3:$W$499),"YES","NO")</f>
        <v>#VALUE!</v>
      </c>
      <c r="Y296" s="42" t="e">
        <f>IF(AND('CMGC Cost Estimate'!$X296="YES",OR('CMGC Cost Estimate'!$R296&gt;0.2,'CMGC Cost Estimate'!$R296&lt;-0.2)),"ANALYZE"," ")</f>
        <v>#VALUE!</v>
      </c>
      <c r="Z296" s="73" t="e">
        <f>IF(AND('CMGC Cost Estimate'!$X296="YES",OR('CMGC Cost Estimate'!$S296&gt;0.2,'CMGC Cost Estimate'!$S296&lt;-0.2)),"ANALYZE"," ")</f>
        <v>#VALUE!</v>
      </c>
      <c r="AA296" s="69" t="e">
        <f>RANK('CMGC Cost Estimate'!$G296,'CMGC Cost Estimate'!$G$3:$G$499)</f>
        <v>#VALUE!</v>
      </c>
      <c r="AB296" s="70" t="e">
        <f>LARGE('CMGC Cost Estimate'!$G$3:$G$499,COUNT(G$3:'CMGC Cost Estimate'!$G296))+IF(ISNUMBER(AB295),AB295,0)</f>
        <v>#VALUE!</v>
      </c>
      <c r="AC296" s="71" t="e">
        <f>IF(AB296/G$500&lt;0.8,COUNT(V$3:V296)+1,1)</f>
        <v>#VALUE!</v>
      </c>
      <c r="AD296" s="95" t="e">
        <f>IF('CMGC Cost Estimate'!$AA296&lt;=MAX('CMGC Cost Estimate'!$AC$3:$AC$499),"YES","NO")</f>
        <v>#VALUE!</v>
      </c>
      <c r="AE296" s="96" t="e">
        <f>IF(AND('Standard Cost Estimate'!$AD296="YES",ABS('Standard Cost Estimate'!$R296)&gt;0.2),"ANALYZE"," ")</f>
        <v>#VALUE!</v>
      </c>
      <c r="AF296" s="77"/>
    </row>
    <row r="297" spans="1:32" x14ac:dyDescent="0.35">
      <c r="A297" s="56" t="e">
        <f>Table1[[#This Row],[Item Line Number]]</f>
        <v>#VALUE!</v>
      </c>
      <c r="B297" s="56" t="e">
        <f>Table1[[#This Row],[Item Number]]</f>
        <v>#VALUE!</v>
      </c>
      <c r="C297" s="57" t="e">
        <f>Table1[[#This Row],[Item Description]]</f>
        <v>#VALUE!</v>
      </c>
      <c r="D297" s="56" t="e">
        <f>Table1[[#This Row],[Quantity]]</f>
        <v>#VALUE!</v>
      </c>
      <c r="E297" s="56" t="e">
        <f>Table1[[#This Row],[Units]]</f>
        <v>#VALUE!</v>
      </c>
      <c r="F297" s="58" t="e">
        <f>Table1[[#This Row],[Engineer''s Estimate (EE)]]</f>
        <v>#VALUE!</v>
      </c>
      <c r="G297" s="59" t="e">
        <f>'CMGC Cost Estimate'!$D297*'CMGC Cost Estimate'!$F297</f>
        <v>#VALUE!</v>
      </c>
      <c r="H297" s="60" t="e">
        <f>'CMGC Cost Estimate'!$G297/G$500</f>
        <v>#VALUE!</v>
      </c>
      <c r="I297" s="58" t="e">
        <f>Table1[[#This Row],[Low Bidder 
or CM/GC]]</f>
        <v>#VALUE!</v>
      </c>
      <c r="J297" s="59" t="e">
        <f>'CMGC Cost Estimate'!$I297*'CMGC Cost Estimate'!$D297</f>
        <v>#VALUE!</v>
      </c>
      <c r="K297" s="61" t="e">
        <f>'CMGC Cost Estimate'!$J297/J$500</f>
        <v>#VALUE!</v>
      </c>
      <c r="L297" s="58" t="e">
        <f>TRIMMEAN(Table1[[#This Row],[Low Bidder 
or CM/GC]:[Bidder 23]],2/COUNT(Table1[[#This Row],[Low Bidder 
or CM/GC]:[Bidder 23]]))</f>
        <v>#VALUE!</v>
      </c>
      <c r="M297" s="59" t="e">
        <f>IF('CMGC Cost Estimate'!$D297=0,0,'CMGC Cost Estimate'!$D297*'CMGC Cost Estimate'!$L297)</f>
        <v>#VALUE!</v>
      </c>
      <c r="N297" s="60" t="e">
        <f>'CMGC Cost Estimate'!$M297/M$500</f>
        <v>#VALUE!</v>
      </c>
      <c r="O297" s="80" t="e">
        <f>MIN(Table1[[#This Row],[Low Bidder 
or CM/GC]:[Bidder 23]])*D297</f>
        <v>#VALUE!</v>
      </c>
      <c r="P297" s="66" t="e">
        <f>Table24[[#This Row],[CM/GC
Amount]]</f>
        <v>#VALUE!</v>
      </c>
      <c r="Q297" s="81" t="e">
        <f>MAX(Table1[[#This Row],[Low Bidder 
or CM/GC]:[Bidder 23]])*D297</f>
        <v>#VALUE!</v>
      </c>
      <c r="R297" s="38" t="e">
        <f>('CMGC Cost Estimate'!$J297-'CMGC Cost Estimate'!$G297)/'CMGC Cost Estimate'!$G297</f>
        <v>#VALUE!</v>
      </c>
      <c r="S297" s="39" t="e">
        <f>('CMGC Cost Estimate'!$J297-'CMGC Cost Estimate'!$M297)/'CMGC Cost Estimate'!$M297</f>
        <v>#VALUE!</v>
      </c>
      <c r="T297" s="37" t="e">
        <f>'CMGC Cost Estimate'!$J297-'CMGC Cost Estimate'!$G297</f>
        <v>#VALUE!</v>
      </c>
      <c r="U297" s="29" t="e">
        <f>RANK('CMGC Cost Estimate'!$J297,'CMGC Cost Estimate'!$J$3:$J$499)</f>
        <v>#VALUE!</v>
      </c>
      <c r="V297" s="40" t="e">
        <f>LARGE('CMGC Cost Estimate'!$J$3:$J$499,COUNT(J$3:'CMGC Cost Estimate'!$J297))+IF(ISNUMBER(V296),V296,0)</f>
        <v>#VALUE!</v>
      </c>
      <c r="W297" s="29" t="e">
        <f>IF(V297/J$500&lt;0.8,COUNT(V$3:V297)+1,1)</f>
        <v>#VALUE!</v>
      </c>
      <c r="X297" s="41" t="e">
        <f>IF('CMGC Cost Estimate'!$U297&lt;=MAX('CMGC Cost Estimate'!$W$3:$W$499),"YES","NO")</f>
        <v>#VALUE!</v>
      </c>
      <c r="Y297" s="42" t="e">
        <f>IF(AND('CMGC Cost Estimate'!$X297="YES",OR('CMGC Cost Estimate'!$R297&gt;0.2,'CMGC Cost Estimate'!$R297&lt;-0.2)),"ANALYZE"," ")</f>
        <v>#VALUE!</v>
      </c>
      <c r="Z297" s="73" t="e">
        <f>IF(AND('CMGC Cost Estimate'!$X297="YES",OR('CMGC Cost Estimate'!$S297&gt;0.2,'CMGC Cost Estimate'!$S297&lt;-0.2)),"ANALYZE"," ")</f>
        <v>#VALUE!</v>
      </c>
      <c r="AA297" s="69" t="e">
        <f>RANK('CMGC Cost Estimate'!$G297,'CMGC Cost Estimate'!$G$3:$G$499)</f>
        <v>#VALUE!</v>
      </c>
      <c r="AB297" s="70" t="e">
        <f>LARGE('CMGC Cost Estimate'!$G$3:$G$499,COUNT(G$3:'CMGC Cost Estimate'!$G297))+IF(ISNUMBER(AB296),AB296,0)</f>
        <v>#VALUE!</v>
      </c>
      <c r="AC297" s="71" t="e">
        <f>IF(AB297/G$500&lt;0.8,COUNT(V$3:V297)+1,1)</f>
        <v>#VALUE!</v>
      </c>
      <c r="AD297" s="95" t="e">
        <f>IF('CMGC Cost Estimate'!$AA297&lt;=MAX('CMGC Cost Estimate'!$AC$3:$AC$499),"YES","NO")</f>
        <v>#VALUE!</v>
      </c>
      <c r="AE297" s="96" t="e">
        <f>IF(AND('Standard Cost Estimate'!$AD297="YES",ABS('Standard Cost Estimate'!$R297)&gt;0.2),"ANALYZE"," ")</f>
        <v>#VALUE!</v>
      </c>
      <c r="AF297" s="77"/>
    </row>
    <row r="298" spans="1:32" x14ac:dyDescent="0.35">
      <c r="A298" s="56" t="e">
        <f>Table1[[#This Row],[Item Line Number]]</f>
        <v>#VALUE!</v>
      </c>
      <c r="B298" s="56" t="e">
        <f>Table1[[#This Row],[Item Number]]</f>
        <v>#VALUE!</v>
      </c>
      <c r="C298" s="57" t="e">
        <f>Table1[[#This Row],[Item Description]]</f>
        <v>#VALUE!</v>
      </c>
      <c r="D298" s="56" t="e">
        <f>Table1[[#This Row],[Quantity]]</f>
        <v>#VALUE!</v>
      </c>
      <c r="E298" s="56" t="e">
        <f>Table1[[#This Row],[Units]]</f>
        <v>#VALUE!</v>
      </c>
      <c r="F298" s="58" t="e">
        <f>Table1[[#This Row],[Engineer''s Estimate (EE)]]</f>
        <v>#VALUE!</v>
      </c>
      <c r="G298" s="59" t="e">
        <f>'CMGC Cost Estimate'!$D298*'CMGC Cost Estimate'!$F298</f>
        <v>#VALUE!</v>
      </c>
      <c r="H298" s="60" t="e">
        <f>'CMGC Cost Estimate'!$G298/G$500</f>
        <v>#VALUE!</v>
      </c>
      <c r="I298" s="58" t="e">
        <f>Table1[[#This Row],[Low Bidder 
or CM/GC]]</f>
        <v>#VALUE!</v>
      </c>
      <c r="J298" s="59" t="e">
        <f>'CMGC Cost Estimate'!$I298*'CMGC Cost Estimate'!$D298</f>
        <v>#VALUE!</v>
      </c>
      <c r="K298" s="61" t="e">
        <f>'CMGC Cost Estimate'!$J298/J$500</f>
        <v>#VALUE!</v>
      </c>
      <c r="L298" s="58" t="e">
        <f>TRIMMEAN(Table1[[#This Row],[Low Bidder 
or CM/GC]:[Bidder 23]],2/COUNT(Table1[[#This Row],[Low Bidder 
or CM/GC]:[Bidder 23]]))</f>
        <v>#VALUE!</v>
      </c>
      <c r="M298" s="59" t="e">
        <f>IF('CMGC Cost Estimate'!$D298=0,0,'CMGC Cost Estimate'!$D298*'CMGC Cost Estimate'!$L298)</f>
        <v>#VALUE!</v>
      </c>
      <c r="N298" s="60" t="e">
        <f>'CMGC Cost Estimate'!$M298/M$500</f>
        <v>#VALUE!</v>
      </c>
      <c r="O298" s="80" t="e">
        <f>MIN(Table1[[#This Row],[Low Bidder 
or CM/GC]:[Bidder 23]])*D298</f>
        <v>#VALUE!</v>
      </c>
      <c r="P298" s="66" t="e">
        <f>Table24[[#This Row],[CM/GC
Amount]]</f>
        <v>#VALUE!</v>
      </c>
      <c r="Q298" s="81" t="e">
        <f>MAX(Table1[[#This Row],[Low Bidder 
or CM/GC]:[Bidder 23]])*D298</f>
        <v>#VALUE!</v>
      </c>
      <c r="R298" s="38" t="e">
        <f>('CMGC Cost Estimate'!$J298-'CMGC Cost Estimate'!$G298)/'CMGC Cost Estimate'!$G298</f>
        <v>#VALUE!</v>
      </c>
      <c r="S298" s="39" t="e">
        <f>('CMGC Cost Estimate'!$J298-'CMGC Cost Estimate'!$M298)/'CMGC Cost Estimate'!$M298</f>
        <v>#VALUE!</v>
      </c>
      <c r="T298" s="37" t="e">
        <f>'CMGC Cost Estimate'!$J298-'CMGC Cost Estimate'!$G298</f>
        <v>#VALUE!</v>
      </c>
      <c r="U298" s="29" t="e">
        <f>RANK('CMGC Cost Estimate'!$J298,'CMGC Cost Estimate'!$J$3:$J$499)</f>
        <v>#VALUE!</v>
      </c>
      <c r="V298" s="40" t="e">
        <f>LARGE('CMGC Cost Estimate'!$J$3:$J$499,COUNT(J$3:'CMGC Cost Estimate'!$J298))+IF(ISNUMBER(V297),V297,0)</f>
        <v>#VALUE!</v>
      </c>
      <c r="W298" s="29" t="e">
        <f>IF(V298/J$500&lt;0.8,COUNT(V$3:V298)+1,1)</f>
        <v>#VALUE!</v>
      </c>
      <c r="X298" s="41" t="e">
        <f>IF('CMGC Cost Estimate'!$U298&lt;=MAX('CMGC Cost Estimate'!$W$3:$W$499),"YES","NO")</f>
        <v>#VALUE!</v>
      </c>
      <c r="Y298" s="42" t="e">
        <f>IF(AND('CMGC Cost Estimate'!$X298="YES",OR('CMGC Cost Estimate'!$R298&gt;0.2,'CMGC Cost Estimate'!$R298&lt;-0.2)),"ANALYZE"," ")</f>
        <v>#VALUE!</v>
      </c>
      <c r="Z298" s="73" t="e">
        <f>IF(AND('CMGC Cost Estimate'!$X298="YES",OR('CMGC Cost Estimate'!$S298&gt;0.2,'CMGC Cost Estimate'!$S298&lt;-0.2)),"ANALYZE"," ")</f>
        <v>#VALUE!</v>
      </c>
      <c r="AA298" s="69" t="e">
        <f>RANK('CMGC Cost Estimate'!$G298,'CMGC Cost Estimate'!$G$3:$G$499)</f>
        <v>#VALUE!</v>
      </c>
      <c r="AB298" s="70" t="e">
        <f>LARGE('CMGC Cost Estimate'!$G$3:$G$499,COUNT(G$3:'CMGC Cost Estimate'!$G298))+IF(ISNUMBER(AB297),AB297,0)</f>
        <v>#VALUE!</v>
      </c>
      <c r="AC298" s="71" t="e">
        <f>IF(AB298/G$500&lt;0.8,COUNT(V$3:V298)+1,1)</f>
        <v>#VALUE!</v>
      </c>
      <c r="AD298" s="95" t="e">
        <f>IF('CMGC Cost Estimate'!$AA298&lt;=MAX('CMGC Cost Estimate'!$AC$3:$AC$499),"YES","NO")</f>
        <v>#VALUE!</v>
      </c>
      <c r="AE298" s="96" t="e">
        <f>IF(AND('Standard Cost Estimate'!$AD298="YES",ABS('Standard Cost Estimate'!$R298)&gt;0.2),"ANALYZE"," ")</f>
        <v>#VALUE!</v>
      </c>
      <c r="AF298" s="77"/>
    </row>
    <row r="299" spans="1:32" x14ac:dyDescent="0.35">
      <c r="A299" s="56" t="e">
        <f>Table1[[#This Row],[Item Line Number]]</f>
        <v>#VALUE!</v>
      </c>
      <c r="B299" s="56" t="e">
        <f>Table1[[#This Row],[Item Number]]</f>
        <v>#VALUE!</v>
      </c>
      <c r="C299" s="57" t="e">
        <f>Table1[[#This Row],[Item Description]]</f>
        <v>#VALUE!</v>
      </c>
      <c r="D299" s="56" t="e">
        <f>Table1[[#This Row],[Quantity]]</f>
        <v>#VALUE!</v>
      </c>
      <c r="E299" s="56" t="e">
        <f>Table1[[#This Row],[Units]]</f>
        <v>#VALUE!</v>
      </c>
      <c r="F299" s="58" t="e">
        <f>Table1[[#This Row],[Engineer''s Estimate (EE)]]</f>
        <v>#VALUE!</v>
      </c>
      <c r="G299" s="59" t="e">
        <f>'CMGC Cost Estimate'!$D299*'CMGC Cost Estimate'!$F299</f>
        <v>#VALUE!</v>
      </c>
      <c r="H299" s="60" t="e">
        <f>'CMGC Cost Estimate'!$G299/G$500</f>
        <v>#VALUE!</v>
      </c>
      <c r="I299" s="58" t="e">
        <f>Table1[[#This Row],[Low Bidder 
or CM/GC]]</f>
        <v>#VALUE!</v>
      </c>
      <c r="J299" s="59" t="e">
        <f>'CMGC Cost Estimate'!$I299*'CMGC Cost Estimate'!$D299</f>
        <v>#VALUE!</v>
      </c>
      <c r="K299" s="61" t="e">
        <f>'CMGC Cost Estimate'!$J299/J$500</f>
        <v>#VALUE!</v>
      </c>
      <c r="L299" s="58" t="e">
        <f>TRIMMEAN(Table1[[#This Row],[Low Bidder 
or CM/GC]:[Bidder 23]],2/COUNT(Table1[[#This Row],[Low Bidder 
or CM/GC]:[Bidder 23]]))</f>
        <v>#VALUE!</v>
      </c>
      <c r="M299" s="59" t="e">
        <f>IF('CMGC Cost Estimate'!$D299=0,0,'CMGC Cost Estimate'!$D299*'CMGC Cost Estimate'!$L299)</f>
        <v>#VALUE!</v>
      </c>
      <c r="N299" s="60" t="e">
        <f>'CMGC Cost Estimate'!$M299/M$500</f>
        <v>#VALUE!</v>
      </c>
      <c r="O299" s="80" t="e">
        <f>MIN(Table1[[#This Row],[Low Bidder 
or CM/GC]:[Bidder 23]])*D299</f>
        <v>#VALUE!</v>
      </c>
      <c r="P299" s="66" t="e">
        <f>Table24[[#This Row],[CM/GC
Amount]]</f>
        <v>#VALUE!</v>
      </c>
      <c r="Q299" s="81" t="e">
        <f>MAX(Table1[[#This Row],[Low Bidder 
or CM/GC]:[Bidder 23]])*D299</f>
        <v>#VALUE!</v>
      </c>
      <c r="R299" s="38" t="e">
        <f>('CMGC Cost Estimate'!$J299-'CMGC Cost Estimate'!$G299)/'CMGC Cost Estimate'!$G299</f>
        <v>#VALUE!</v>
      </c>
      <c r="S299" s="39" t="e">
        <f>('CMGC Cost Estimate'!$J299-'CMGC Cost Estimate'!$M299)/'CMGC Cost Estimate'!$M299</f>
        <v>#VALUE!</v>
      </c>
      <c r="T299" s="37" t="e">
        <f>'CMGC Cost Estimate'!$J299-'CMGC Cost Estimate'!$G299</f>
        <v>#VALUE!</v>
      </c>
      <c r="U299" s="29" t="e">
        <f>RANK('CMGC Cost Estimate'!$J299,'CMGC Cost Estimate'!$J$3:$J$499)</f>
        <v>#VALUE!</v>
      </c>
      <c r="V299" s="40" t="e">
        <f>LARGE('CMGC Cost Estimate'!$J$3:$J$499,COUNT(J$3:'CMGC Cost Estimate'!$J299))+IF(ISNUMBER(V298),V298,0)</f>
        <v>#VALUE!</v>
      </c>
      <c r="W299" s="29" t="e">
        <f>IF(V299/J$500&lt;0.8,COUNT(V$3:V299)+1,1)</f>
        <v>#VALUE!</v>
      </c>
      <c r="X299" s="41" t="e">
        <f>IF('CMGC Cost Estimate'!$U299&lt;=MAX('CMGC Cost Estimate'!$W$3:$W$499),"YES","NO")</f>
        <v>#VALUE!</v>
      </c>
      <c r="Y299" s="42" t="e">
        <f>IF(AND('CMGC Cost Estimate'!$X299="YES",OR('CMGC Cost Estimate'!$R299&gt;0.2,'CMGC Cost Estimate'!$R299&lt;-0.2)),"ANALYZE"," ")</f>
        <v>#VALUE!</v>
      </c>
      <c r="Z299" s="73" t="e">
        <f>IF(AND('CMGC Cost Estimate'!$X299="YES",OR('CMGC Cost Estimate'!$S299&gt;0.2,'CMGC Cost Estimate'!$S299&lt;-0.2)),"ANALYZE"," ")</f>
        <v>#VALUE!</v>
      </c>
      <c r="AA299" s="69" t="e">
        <f>RANK('CMGC Cost Estimate'!$G299,'CMGC Cost Estimate'!$G$3:$G$499)</f>
        <v>#VALUE!</v>
      </c>
      <c r="AB299" s="70" t="e">
        <f>LARGE('CMGC Cost Estimate'!$G$3:$G$499,COUNT(G$3:'CMGC Cost Estimate'!$G299))+IF(ISNUMBER(AB298),AB298,0)</f>
        <v>#VALUE!</v>
      </c>
      <c r="AC299" s="71" t="e">
        <f>IF(AB299/G$500&lt;0.8,COUNT(V$3:V299)+1,1)</f>
        <v>#VALUE!</v>
      </c>
      <c r="AD299" s="95" t="e">
        <f>IF('CMGC Cost Estimate'!$AA299&lt;=MAX('CMGC Cost Estimate'!$AC$3:$AC$499),"YES","NO")</f>
        <v>#VALUE!</v>
      </c>
      <c r="AE299" s="96" t="e">
        <f>IF(AND('Standard Cost Estimate'!$AD299="YES",ABS('Standard Cost Estimate'!$R299)&gt;0.2),"ANALYZE"," ")</f>
        <v>#VALUE!</v>
      </c>
      <c r="AF299" s="77"/>
    </row>
    <row r="300" spans="1:32" x14ac:dyDescent="0.35">
      <c r="A300" s="56" t="e">
        <f>Table1[[#This Row],[Item Line Number]]</f>
        <v>#VALUE!</v>
      </c>
      <c r="B300" s="56" t="e">
        <f>Table1[[#This Row],[Item Number]]</f>
        <v>#VALUE!</v>
      </c>
      <c r="C300" s="57" t="e">
        <f>Table1[[#This Row],[Item Description]]</f>
        <v>#VALUE!</v>
      </c>
      <c r="D300" s="56" t="e">
        <f>Table1[[#This Row],[Quantity]]</f>
        <v>#VALUE!</v>
      </c>
      <c r="E300" s="56" t="e">
        <f>Table1[[#This Row],[Units]]</f>
        <v>#VALUE!</v>
      </c>
      <c r="F300" s="58" t="e">
        <f>Table1[[#This Row],[Engineer''s Estimate (EE)]]</f>
        <v>#VALUE!</v>
      </c>
      <c r="G300" s="59" t="e">
        <f>'CMGC Cost Estimate'!$D300*'CMGC Cost Estimate'!$F300</f>
        <v>#VALUE!</v>
      </c>
      <c r="H300" s="60" t="e">
        <f>'CMGC Cost Estimate'!$G300/G$500</f>
        <v>#VALUE!</v>
      </c>
      <c r="I300" s="58" t="e">
        <f>Table1[[#This Row],[Low Bidder 
or CM/GC]]</f>
        <v>#VALUE!</v>
      </c>
      <c r="J300" s="59" t="e">
        <f>'CMGC Cost Estimate'!$I300*'CMGC Cost Estimate'!$D300</f>
        <v>#VALUE!</v>
      </c>
      <c r="K300" s="61" t="e">
        <f>'CMGC Cost Estimate'!$J300/J$500</f>
        <v>#VALUE!</v>
      </c>
      <c r="L300" s="58" t="e">
        <f>TRIMMEAN(Table1[[#This Row],[Low Bidder 
or CM/GC]:[Bidder 23]],2/COUNT(Table1[[#This Row],[Low Bidder 
or CM/GC]:[Bidder 23]]))</f>
        <v>#VALUE!</v>
      </c>
      <c r="M300" s="59" t="e">
        <f>IF('CMGC Cost Estimate'!$D300=0,0,'CMGC Cost Estimate'!$D300*'CMGC Cost Estimate'!$L300)</f>
        <v>#VALUE!</v>
      </c>
      <c r="N300" s="60" t="e">
        <f>'CMGC Cost Estimate'!$M300/M$500</f>
        <v>#VALUE!</v>
      </c>
      <c r="O300" s="80" t="e">
        <f>MIN(Table1[[#This Row],[Low Bidder 
or CM/GC]:[Bidder 23]])*D300</f>
        <v>#VALUE!</v>
      </c>
      <c r="P300" s="66" t="e">
        <f>Table24[[#This Row],[CM/GC
Amount]]</f>
        <v>#VALUE!</v>
      </c>
      <c r="Q300" s="81" t="e">
        <f>MAX(Table1[[#This Row],[Low Bidder 
or CM/GC]:[Bidder 23]])*D300</f>
        <v>#VALUE!</v>
      </c>
      <c r="R300" s="38" t="e">
        <f>('CMGC Cost Estimate'!$J300-'CMGC Cost Estimate'!$G300)/'CMGC Cost Estimate'!$G300</f>
        <v>#VALUE!</v>
      </c>
      <c r="S300" s="39" t="e">
        <f>('CMGC Cost Estimate'!$J300-'CMGC Cost Estimate'!$M300)/'CMGC Cost Estimate'!$M300</f>
        <v>#VALUE!</v>
      </c>
      <c r="T300" s="37" t="e">
        <f>'CMGC Cost Estimate'!$J300-'CMGC Cost Estimate'!$G300</f>
        <v>#VALUE!</v>
      </c>
      <c r="U300" s="29" t="e">
        <f>RANK('CMGC Cost Estimate'!$J300,'CMGC Cost Estimate'!$J$3:$J$499)</f>
        <v>#VALUE!</v>
      </c>
      <c r="V300" s="40" t="e">
        <f>LARGE('CMGC Cost Estimate'!$J$3:$J$499,COUNT(J$3:'CMGC Cost Estimate'!$J300))+IF(ISNUMBER(V299),V299,0)</f>
        <v>#VALUE!</v>
      </c>
      <c r="W300" s="29" t="e">
        <f>IF(V300/J$500&lt;0.8,COUNT(V$3:V300)+1,1)</f>
        <v>#VALUE!</v>
      </c>
      <c r="X300" s="41" t="e">
        <f>IF('CMGC Cost Estimate'!$U300&lt;=MAX('CMGC Cost Estimate'!$W$3:$W$499),"YES","NO")</f>
        <v>#VALUE!</v>
      </c>
      <c r="Y300" s="42" t="e">
        <f>IF(AND('CMGC Cost Estimate'!$X300="YES",OR('CMGC Cost Estimate'!$R300&gt;0.2,'CMGC Cost Estimate'!$R300&lt;-0.2)),"ANALYZE"," ")</f>
        <v>#VALUE!</v>
      </c>
      <c r="Z300" s="73" t="e">
        <f>IF(AND('CMGC Cost Estimate'!$X300="YES",OR('CMGC Cost Estimate'!$S300&gt;0.2,'CMGC Cost Estimate'!$S300&lt;-0.2)),"ANALYZE"," ")</f>
        <v>#VALUE!</v>
      </c>
      <c r="AA300" s="69" t="e">
        <f>RANK('CMGC Cost Estimate'!$G300,'CMGC Cost Estimate'!$G$3:$G$499)</f>
        <v>#VALUE!</v>
      </c>
      <c r="AB300" s="70" t="e">
        <f>LARGE('CMGC Cost Estimate'!$G$3:$G$499,COUNT(G$3:'CMGC Cost Estimate'!$G300))+IF(ISNUMBER(AB299),AB299,0)</f>
        <v>#VALUE!</v>
      </c>
      <c r="AC300" s="71" t="e">
        <f>IF(AB300/G$500&lt;0.8,COUNT(V$3:V300)+1,1)</f>
        <v>#VALUE!</v>
      </c>
      <c r="AD300" s="95" t="e">
        <f>IF('CMGC Cost Estimate'!$AA300&lt;=MAX('CMGC Cost Estimate'!$AC$3:$AC$499),"YES","NO")</f>
        <v>#VALUE!</v>
      </c>
      <c r="AE300" s="96" t="e">
        <f>IF(AND('Standard Cost Estimate'!$AD300="YES",ABS('Standard Cost Estimate'!$R300)&gt;0.2),"ANALYZE"," ")</f>
        <v>#VALUE!</v>
      </c>
      <c r="AF300" s="77"/>
    </row>
    <row r="301" spans="1:32" x14ac:dyDescent="0.35">
      <c r="A301" s="56" t="e">
        <f>Table1[[#This Row],[Item Line Number]]</f>
        <v>#VALUE!</v>
      </c>
      <c r="B301" s="56" t="e">
        <f>Table1[[#This Row],[Item Number]]</f>
        <v>#VALUE!</v>
      </c>
      <c r="C301" s="57" t="e">
        <f>Table1[[#This Row],[Item Description]]</f>
        <v>#VALUE!</v>
      </c>
      <c r="D301" s="56" t="e">
        <f>Table1[[#This Row],[Quantity]]</f>
        <v>#VALUE!</v>
      </c>
      <c r="E301" s="56" t="e">
        <f>Table1[[#This Row],[Units]]</f>
        <v>#VALUE!</v>
      </c>
      <c r="F301" s="58" t="e">
        <f>Table1[[#This Row],[Engineer''s Estimate (EE)]]</f>
        <v>#VALUE!</v>
      </c>
      <c r="G301" s="59" t="e">
        <f>'CMGC Cost Estimate'!$D301*'CMGC Cost Estimate'!$F301</f>
        <v>#VALUE!</v>
      </c>
      <c r="H301" s="60" t="e">
        <f>'CMGC Cost Estimate'!$G301/G$500</f>
        <v>#VALUE!</v>
      </c>
      <c r="I301" s="58" t="e">
        <f>Table1[[#This Row],[Low Bidder 
or CM/GC]]</f>
        <v>#VALUE!</v>
      </c>
      <c r="J301" s="59" t="e">
        <f>'CMGC Cost Estimate'!$I301*'CMGC Cost Estimate'!$D301</f>
        <v>#VALUE!</v>
      </c>
      <c r="K301" s="61" t="e">
        <f>'CMGC Cost Estimate'!$J301/J$500</f>
        <v>#VALUE!</v>
      </c>
      <c r="L301" s="58" t="e">
        <f>TRIMMEAN(Table1[[#This Row],[Low Bidder 
or CM/GC]:[Bidder 23]],2/COUNT(Table1[[#This Row],[Low Bidder 
or CM/GC]:[Bidder 23]]))</f>
        <v>#VALUE!</v>
      </c>
      <c r="M301" s="59" t="e">
        <f>IF('CMGC Cost Estimate'!$D301=0,0,'CMGC Cost Estimate'!$D301*'CMGC Cost Estimate'!$L301)</f>
        <v>#VALUE!</v>
      </c>
      <c r="N301" s="60" t="e">
        <f>'CMGC Cost Estimate'!$M301/M$500</f>
        <v>#VALUE!</v>
      </c>
      <c r="O301" s="80" t="e">
        <f>MIN(Table1[[#This Row],[Low Bidder 
or CM/GC]:[Bidder 23]])*D301</f>
        <v>#VALUE!</v>
      </c>
      <c r="P301" s="66" t="e">
        <f>Table24[[#This Row],[CM/GC
Amount]]</f>
        <v>#VALUE!</v>
      </c>
      <c r="Q301" s="81" t="e">
        <f>MAX(Table1[[#This Row],[Low Bidder 
or CM/GC]:[Bidder 23]])*D301</f>
        <v>#VALUE!</v>
      </c>
      <c r="R301" s="38" t="e">
        <f>('CMGC Cost Estimate'!$J301-'CMGC Cost Estimate'!$G301)/'CMGC Cost Estimate'!$G301</f>
        <v>#VALUE!</v>
      </c>
      <c r="S301" s="39" t="e">
        <f>('CMGC Cost Estimate'!$J301-'CMGC Cost Estimate'!$M301)/'CMGC Cost Estimate'!$M301</f>
        <v>#VALUE!</v>
      </c>
      <c r="T301" s="37" t="e">
        <f>'CMGC Cost Estimate'!$J301-'CMGC Cost Estimate'!$G301</f>
        <v>#VALUE!</v>
      </c>
      <c r="U301" s="29" t="e">
        <f>RANK('CMGC Cost Estimate'!$J301,'CMGC Cost Estimate'!$J$3:$J$499)</f>
        <v>#VALUE!</v>
      </c>
      <c r="V301" s="40" t="e">
        <f>LARGE('CMGC Cost Estimate'!$J$3:$J$499,COUNT(J$3:'CMGC Cost Estimate'!$J301))+IF(ISNUMBER(V300),V300,0)</f>
        <v>#VALUE!</v>
      </c>
      <c r="W301" s="29" t="e">
        <f>IF(V301/J$500&lt;0.8,COUNT(V$3:V301)+1,1)</f>
        <v>#VALUE!</v>
      </c>
      <c r="X301" s="41" t="e">
        <f>IF('CMGC Cost Estimate'!$U301&lt;=MAX('CMGC Cost Estimate'!$W$3:$W$499),"YES","NO")</f>
        <v>#VALUE!</v>
      </c>
      <c r="Y301" s="42" t="e">
        <f>IF(AND('CMGC Cost Estimate'!$X301="YES",OR('CMGC Cost Estimate'!$R301&gt;0.2,'CMGC Cost Estimate'!$R301&lt;-0.2)),"ANALYZE"," ")</f>
        <v>#VALUE!</v>
      </c>
      <c r="Z301" s="73" t="e">
        <f>IF(AND('CMGC Cost Estimate'!$X301="YES",OR('CMGC Cost Estimate'!$S301&gt;0.2,'CMGC Cost Estimate'!$S301&lt;-0.2)),"ANALYZE"," ")</f>
        <v>#VALUE!</v>
      </c>
      <c r="AA301" s="69" t="e">
        <f>RANK('CMGC Cost Estimate'!$G301,'CMGC Cost Estimate'!$G$3:$G$499)</f>
        <v>#VALUE!</v>
      </c>
      <c r="AB301" s="70" t="e">
        <f>LARGE('CMGC Cost Estimate'!$G$3:$G$499,COUNT(G$3:'CMGC Cost Estimate'!$G301))+IF(ISNUMBER(AB300),AB300,0)</f>
        <v>#VALUE!</v>
      </c>
      <c r="AC301" s="71" t="e">
        <f>IF(AB301/G$500&lt;0.8,COUNT(V$3:V301)+1,1)</f>
        <v>#VALUE!</v>
      </c>
      <c r="AD301" s="95" t="e">
        <f>IF('CMGC Cost Estimate'!$AA301&lt;=MAX('CMGC Cost Estimate'!$AC$3:$AC$499),"YES","NO")</f>
        <v>#VALUE!</v>
      </c>
      <c r="AE301" s="96" t="e">
        <f>IF(AND('Standard Cost Estimate'!$AD301="YES",ABS('Standard Cost Estimate'!$R301)&gt;0.2),"ANALYZE"," ")</f>
        <v>#VALUE!</v>
      </c>
      <c r="AF301" s="77"/>
    </row>
    <row r="302" spans="1:32" x14ac:dyDescent="0.35">
      <c r="A302" s="56" t="e">
        <f>Table1[[#This Row],[Item Line Number]]</f>
        <v>#VALUE!</v>
      </c>
      <c r="B302" s="56" t="e">
        <f>Table1[[#This Row],[Item Number]]</f>
        <v>#VALUE!</v>
      </c>
      <c r="C302" s="57" t="e">
        <f>Table1[[#This Row],[Item Description]]</f>
        <v>#VALUE!</v>
      </c>
      <c r="D302" s="56" t="e">
        <f>Table1[[#This Row],[Quantity]]</f>
        <v>#VALUE!</v>
      </c>
      <c r="E302" s="56" t="e">
        <f>Table1[[#This Row],[Units]]</f>
        <v>#VALUE!</v>
      </c>
      <c r="F302" s="58" t="e">
        <f>Table1[[#This Row],[Engineer''s Estimate (EE)]]</f>
        <v>#VALUE!</v>
      </c>
      <c r="G302" s="59" t="e">
        <f>'CMGC Cost Estimate'!$D302*'CMGC Cost Estimate'!$F302</f>
        <v>#VALUE!</v>
      </c>
      <c r="H302" s="60" t="e">
        <f>'CMGC Cost Estimate'!$G302/G$500</f>
        <v>#VALUE!</v>
      </c>
      <c r="I302" s="58" t="e">
        <f>Table1[[#This Row],[Low Bidder 
or CM/GC]]</f>
        <v>#VALUE!</v>
      </c>
      <c r="J302" s="59" t="e">
        <f>'CMGC Cost Estimate'!$I302*'CMGC Cost Estimate'!$D302</f>
        <v>#VALUE!</v>
      </c>
      <c r="K302" s="61" t="e">
        <f>'CMGC Cost Estimate'!$J302/J$500</f>
        <v>#VALUE!</v>
      </c>
      <c r="L302" s="58" t="e">
        <f>TRIMMEAN(Table1[[#This Row],[Low Bidder 
or CM/GC]:[Bidder 23]],2/COUNT(Table1[[#This Row],[Low Bidder 
or CM/GC]:[Bidder 23]]))</f>
        <v>#VALUE!</v>
      </c>
      <c r="M302" s="59" t="e">
        <f>IF('CMGC Cost Estimate'!$D302=0,0,'CMGC Cost Estimate'!$D302*'CMGC Cost Estimate'!$L302)</f>
        <v>#VALUE!</v>
      </c>
      <c r="N302" s="60" t="e">
        <f>'CMGC Cost Estimate'!$M302/M$500</f>
        <v>#VALUE!</v>
      </c>
      <c r="O302" s="80" t="e">
        <f>MIN(Table1[[#This Row],[Low Bidder 
or CM/GC]:[Bidder 23]])*D302</f>
        <v>#VALUE!</v>
      </c>
      <c r="P302" s="66" t="e">
        <f>Table24[[#This Row],[CM/GC
Amount]]</f>
        <v>#VALUE!</v>
      </c>
      <c r="Q302" s="81" t="e">
        <f>MAX(Table1[[#This Row],[Low Bidder 
or CM/GC]:[Bidder 23]])*D302</f>
        <v>#VALUE!</v>
      </c>
      <c r="R302" s="38" t="e">
        <f>('CMGC Cost Estimate'!$J302-'CMGC Cost Estimate'!$G302)/'CMGC Cost Estimate'!$G302</f>
        <v>#VALUE!</v>
      </c>
      <c r="S302" s="39" t="e">
        <f>('CMGC Cost Estimate'!$J302-'CMGC Cost Estimate'!$M302)/'CMGC Cost Estimate'!$M302</f>
        <v>#VALUE!</v>
      </c>
      <c r="T302" s="37" t="e">
        <f>'CMGC Cost Estimate'!$J302-'CMGC Cost Estimate'!$G302</f>
        <v>#VALUE!</v>
      </c>
      <c r="U302" s="29" t="e">
        <f>RANK('CMGC Cost Estimate'!$J302,'CMGC Cost Estimate'!$J$3:$J$499)</f>
        <v>#VALUE!</v>
      </c>
      <c r="V302" s="40" t="e">
        <f>LARGE('CMGC Cost Estimate'!$J$3:$J$499,COUNT(J$3:'CMGC Cost Estimate'!$J302))+IF(ISNUMBER(V301),V301,0)</f>
        <v>#VALUE!</v>
      </c>
      <c r="W302" s="29" t="e">
        <f>IF(V302/J$500&lt;0.8,COUNT(V$3:V302)+1,1)</f>
        <v>#VALUE!</v>
      </c>
      <c r="X302" s="41" t="e">
        <f>IF('CMGC Cost Estimate'!$U302&lt;=MAX('CMGC Cost Estimate'!$W$3:$W$499),"YES","NO")</f>
        <v>#VALUE!</v>
      </c>
      <c r="Y302" s="42" t="e">
        <f>IF(AND('CMGC Cost Estimate'!$X302="YES",OR('CMGC Cost Estimate'!$R302&gt;0.2,'CMGC Cost Estimate'!$R302&lt;-0.2)),"ANALYZE"," ")</f>
        <v>#VALUE!</v>
      </c>
      <c r="Z302" s="73" t="e">
        <f>IF(AND('CMGC Cost Estimate'!$X302="YES",OR('CMGC Cost Estimate'!$S302&gt;0.2,'CMGC Cost Estimate'!$S302&lt;-0.2)),"ANALYZE"," ")</f>
        <v>#VALUE!</v>
      </c>
      <c r="AA302" s="69" t="e">
        <f>RANK('CMGC Cost Estimate'!$G302,'CMGC Cost Estimate'!$G$3:$G$499)</f>
        <v>#VALUE!</v>
      </c>
      <c r="AB302" s="70" t="e">
        <f>LARGE('CMGC Cost Estimate'!$G$3:$G$499,COUNT(G$3:'CMGC Cost Estimate'!$G302))+IF(ISNUMBER(AB301),AB301,0)</f>
        <v>#VALUE!</v>
      </c>
      <c r="AC302" s="71" t="e">
        <f>IF(AB302/G$500&lt;0.8,COUNT(V$3:V302)+1,1)</f>
        <v>#VALUE!</v>
      </c>
      <c r="AD302" s="95" t="e">
        <f>IF('CMGC Cost Estimate'!$AA302&lt;=MAX('CMGC Cost Estimate'!$AC$3:$AC$499),"YES","NO")</f>
        <v>#VALUE!</v>
      </c>
      <c r="AE302" s="96" t="e">
        <f>IF(AND('Standard Cost Estimate'!$AD302="YES",ABS('Standard Cost Estimate'!$R302)&gt;0.2),"ANALYZE"," ")</f>
        <v>#VALUE!</v>
      </c>
      <c r="AF302" s="77"/>
    </row>
    <row r="303" spans="1:32" x14ac:dyDescent="0.35">
      <c r="A303" s="56" t="e">
        <f>Table1[[#This Row],[Item Line Number]]</f>
        <v>#VALUE!</v>
      </c>
      <c r="B303" s="56" t="e">
        <f>Table1[[#This Row],[Item Number]]</f>
        <v>#VALUE!</v>
      </c>
      <c r="C303" s="57" t="e">
        <f>Table1[[#This Row],[Item Description]]</f>
        <v>#VALUE!</v>
      </c>
      <c r="D303" s="56" t="e">
        <f>Table1[[#This Row],[Quantity]]</f>
        <v>#VALUE!</v>
      </c>
      <c r="E303" s="56" t="e">
        <f>Table1[[#This Row],[Units]]</f>
        <v>#VALUE!</v>
      </c>
      <c r="F303" s="58" t="e">
        <f>Table1[[#This Row],[Engineer''s Estimate (EE)]]</f>
        <v>#VALUE!</v>
      </c>
      <c r="G303" s="59" t="e">
        <f>'CMGC Cost Estimate'!$D303*'CMGC Cost Estimate'!$F303</f>
        <v>#VALUE!</v>
      </c>
      <c r="H303" s="60" t="e">
        <f>'CMGC Cost Estimate'!$G303/G$500</f>
        <v>#VALUE!</v>
      </c>
      <c r="I303" s="58" t="e">
        <f>Table1[[#This Row],[Low Bidder 
or CM/GC]]</f>
        <v>#VALUE!</v>
      </c>
      <c r="J303" s="59" t="e">
        <f>'CMGC Cost Estimate'!$I303*'CMGC Cost Estimate'!$D303</f>
        <v>#VALUE!</v>
      </c>
      <c r="K303" s="61" t="e">
        <f>'CMGC Cost Estimate'!$J303/J$500</f>
        <v>#VALUE!</v>
      </c>
      <c r="L303" s="58" t="e">
        <f>TRIMMEAN(Table1[[#This Row],[Low Bidder 
or CM/GC]:[Bidder 23]],2/COUNT(Table1[[#This Row],[Low Bidder 
or CM/GC]:[Bidder 23]]))</f>
        <v>#VALUE!</v>
      </c>
      <c r="M303" s="59" t="e">
        <f>IF('CMGC Cost Estimate'!$D303=0,0,'CMGC Cost Estimate'!$D303*'CMGC Cost Estimate'!$L303)</f>
        <v>#VALUE!</v>
      </c>
      <c r="N303" s="60" t="e">
        <f>'CMGC Cost Estimate'!$M303/M$500</f>
        <v>#VALUE!</v>
      </c>
      <c r="O303" s="80" t="e">
        <f>MIN(Table1[[#This Row],[Low Bidder 
or CM/GC]:[Bidder 23]])*D303</f>
        <v>#VALUE!</v>
      </c>
      <c r="P303" s="66" t="e">
        <f>Table24[[#This Row],[CM/GC
Amount]]</f>
        <v>#VALUE!</v>
      </c>
      <c r="Q303" s="81" t="e">
        <f>MAX(Table1[[#This Row],[Low Bidder 
or CM/GC]:[Bidder 23]])*D303</f>
        <v>#VALUE!</v>
      </c>
      <c r="R303" s="38" t="e">
        <f>('CMGC Cost Estimate'!$J303-'CMGC Cost Estimate'!$G303)/'CMGC Cost Estimate'!$G303</f>
        <v>#VALUE!</v>
      </c>
      <c r="S303" s="39" t="e">
        <f>('CMGC Cost Estimate'!$J303-'CMGC Cost Estimate'!$M303)/'CMGC Cost Estimate'!$M303</f>
        <v>#VALUE!</v>
      </c>
      <c r="T303" s="37" t="e">
        <f>'CMGC Cost Estimate'!$J303-'CMGC Cost Estimate'!$G303</f>
        <v>#VALUE!</v>
      </c>
      <c r="U303" s="29" t="e">
        <f>RANK('CMGC Cost Estimate'!$J303,'CMGC Cost Estimate'!$J$3:$J$499)</f>
        <v>#VALUE!</v>
      </c>
      <c r="V303" s="40" t="e">
        <f>LARGE('CMGC Cost Estimate'!$J$3:$J$499,COUNT(J$3:'CMGC Cost Estimate'!$J303))+IF(ISNUMBER(V302),V302,0)</f>
        <v>#VALUE!</v>
      </c>
      <c r="W303" s="29" t="e">
        <f>IF(V303/J$500&lt;0.8,COUNT(V$3:V303)+1,1)</f>
        <v>#VALUE!</v>
      </c>
      <c r="X303" s="41" t="e">
        <f>IF('CMGC Cost Estimate'!$U303&lt;=MAX('CMGC Cost Estimate'!$W$3:$W$499),"YES","NO")</f>
        <v>#VALUE!</v>
      </c>
      <c r="Y303" s="42" t="e">
        <f>IF(AND('CMGC Cost Estimate'!$X303="YES",OR('CMGC Cost Estimate'!$R303&gt;0.2,'CMGC Cost Estimate'!$R303&lt;-0.2)),"ANALYZE"," ")</f>
        <v>#VALUE!</v>
      </c>
      <c r="Z303" s="73" t="e">
        <f>IF(AND('CMGC Cost Estimate'!$X303="YES",OR('CMGC Cost Estimate'!$S303&gt;0.2,'CMGC Cost Estimate'!$S303&lt;-0.2)),"ANALYZE"," ")</f>
        <v>#VALUE!</v>
      </c>
      <c r="AA303" s="69" t="e">
        <f>RANK('CMGC Cost Estimate'!$G303,'CMGC Cost Estimate'!$G$3:$G$499)</f>
        <v>#VALUE!</v>
      </c>
      <c r="AB303" s="70" t="e">
        <f>LARGE('CMGC Cost Estimate'!$G$3:$G$499,COUNT(G$3:'CMGC Cost Estimate'!$G303))+IF(ISNUMBER(AB302),AB302,0)</f>
        <v>#VALUE!</v>
      </c>
      <c r="AC303" s="71" t="e">
        <f>IF(AB303/G$500&lt;0.8,COUNT(V$3:V303)+1,1)</f>
        <v>#VALUE!</v>
      </c>
      <c r="AD303" s="95" t="e">
        <f>IF('CMGC Cost Estimate'!$AA303&lt;=MAX('CMGC Cost Estimate'!$AC$3:$AC$499),"YES","NO")</f>
        <v>#VALUE!</v>
      </c>
      <c r="AE303" s="96" t="e">
        <f>IF(AND('Standard Cost Estimate'!$AD303="YES",ABS('Standard Cost Estimate'!$R303)&gt;0.2),"ANALYZE"," ")</f>
        <v>#VALUE!</v>
      </c>
      <c r="AF303" s="77"/>
    </row>
    <row r="304" spans="1:32" x14ac:dyDescent="0.35">
      <c r="A304" s="56" t="e">
        <f>Table1[[#This Row],[Item Line Number]]</f>
        <v>#VALUE!</v>
      </c>
      <c r="B304" s="56" t="e">
        <f>Table1[[#This Row],[Item Number]]</f>
        <v>#VALUE!</v>
      </c>
      <c r="C304" s="57" t="e">
        <f>Table1[[#This Row],[Item Description]]</f>
        <v>#VALUE!</v>
      </c>
      <c r="D304" s="56" t="e">
        <f>Table1[[#This Row],[Quantity]]</f>
        <v>#VALUE!</v>
      </c>
      <c r="E304" s="56" t="e">
        <f>Table1[[#This Row],[Units]]</f>
        <v>#VALUE!</v>
      </c>
      <c r="F304" s="58" t="e">
        <f>Table1[[#This Row],[Engineer''s Estimate (EE)]]</f>
        <v>#VALUE!</v>
      </c>
      <c r="G304" s="59" t="e">
        <f>'CMGC Cost Estimate'!$D304*'CMGC Cost Estimate'!$F304</f>
        <v>#VALUE!</v>
      </c>
      <c r="H304" s="60" t="e">
        <f>'CMGC Cost Estimate'!$G304/G$500</f>
        <v>#VALUE!</v>
      </c>
      <c r="I304" s="58" t="e">
        <f>Table1[[#This Row],[Low Bidder 
or CM/GC]]</f>
        <v>#VALUE!</v>
      </c>
      <c r="J304" s="59" t="e">
        <f>'CMGC Cost Estimate'!$I304*'CMGC Cost Estimate'!$D304</f>
        <v>#VALUE!</v>
      </c>
      <c r="K304" s="61" t="e">
        <f>'CMGC Cost Estimate'!$J304/J$500</f>
        <v>#VALUE!</v>
      </c>
      <c r="L304" s="58" t="e">
        <f>TRIMMEAN(Table1[[#This Row],[Low Bidder 
or CM/GC]:[Bidder 23]],2/COUNT(Table1[[#This Row],[Low Bidder 
or CM/GC]:[Bidder 23]]))</f>
        <v>#VALUE!</v>
      </c>
      <c r="M304" s="59" t="e">
        <f>IF('CMGC Cost Estimate'!$D304=0,0,'CMGC Cost Estimate'!$D304*'CMGC Cost Estimate'!$L304)</f>
        <v>#VALUE!</v>
      </c>
      <c r="N304" s="60" t="e">
        <f>'CMGC Cost Estimate'!$M304/M$500</f>
        <v>#VALUE!</v>
      </c>
      <c r="O304" s="80" t="e">
        <f>MIN(Table1[[#This Row],[Low Bidder 
or CM/GC]:[Bidder 23]])*D304</f>
        <v>#VALUE!</v>
      </c>
      <c r="P304" s="66" t="e">
        <f>Table24[[#This Row],[CM/GC
Amount]]</f>
        <v>#VALUE!</v>
      </c>
      <c r="Q304" s="81" t="e">
        <f>MAX(Table1[[#This Row],[Low Bidder 
or CM/GC]:[Bidder 23]])*D304</f>
        <v>#VALUE!</v>
      </c>
      <c r="R304" s="38" t="e">
        <f>('CMGC Cost Estimate'!$J304-'CMGC Cost Estimate'!$G304)/'CMGC Cost Estimate'!$G304</f>
        <v>#VALUE!</v>
      </c>
      <c r="S304" s="39" t="e">
        <f>('CMGC Cost Estimate'!$J304-'CMGC Cost Estimate'!$M304)/'CMGC Cost Estimate'!$M304</f>
        <v>#VALUE!</v>
      </c>
      <c r="T304" s="37" t="e">
        <f>'CMGC Cost Estimate'!$J304-'CMGC Cost Estimate'!$G304</f>
        <v>#VALUE!</v>
      </c>
      <c r="U304" s="29" t="e">
        <f>RANK('CMGC Cost Estimate'!$J304,'CMGC Cost Estimate'!$J$3:$J$499)</f>
        <v>#VALUE!</v>
      </c>
      <c r="V304" s="40" t="e">
        <f>LARGE('CMGC Cost Estimate'!$J$3:$J$499,COUNT(J$3:'CMGC Cost Estimate'!$J304))+IF(ISNUMBER(V303),V303,0)</f>
        <v>#VALUE!</v>
      </c>
      <c r="W304" s="29" t="e">
        <f>IF(V304/J$500&lt;0.8,COUNT(V$3:V304)+1,1)</f>
        <v>#VALUE!</v>
      </c>
      <c r="X304" s="41" t="e">
        <f>IF('CMGC Cost Estimate'!$U304&lt;=MAX('CMGC Cost Estimate'!$W$3:$W$499),"YES","NO")</f>
        <v>#VALUE!</v>
      </c>
      <c r="Y304" s="42" t="e">
        <f>IF(AND('CMGC Cost Estimate'!$X304="YES",OR('CMGC Cost Estimate'!$R304&gt;0.2,'CMGC Cost Estimate'!$R304&lt;-0.2)),"ANALYZE"," ")</f>
        <v>#VALUE!</v>
      </c>
      <c r="Z304" s="73" t="e">
        <f>IF(AND('CMGC Cost Estimate'!$X304="YES",OR('CMGC Cost Estimate'!$S304&gt;0.2,'CMGC Cost Estimate'!$S304&lt;-0.2)),"ANALYZE"," ")</f>
        <v>#VALUE!</v>
      </c>
      <c r="AA304" s="69" t="e">
        <f>RANK('CMGC Cost Estimate'!$G304,'CMGC Cost Estimate'!$G$3:$G$499)</f>
        <v>#VALUE!</v>
      </c>
      <c r="AB304" s="70" t="e">
        <f>LARGE('CMGC Cost Estimate'!$G$3:$G$499,COUNT(G$3:'CMGC Cost Estimate'!$G304))+IF(ISNUMBER(AB303),AB303,0)</f>
        <v>#VALUE!</v>
      </c>
      <c r="AC304" s="71" t="e">
        <f>IF(AB304/G$500&lt;0.8,COUNT(V$3:V304)+1,1)</f>
        <v>#VALUE!</v>
      </c>
      <c r="AD304" s="95" t="e">
        <f>IF('CMGC Cost Estimate'!$AA304&lt;=MAX('CMGC Cost Estimate'!$AC$3:$AC$499),"YES","NO")</f>
        <v>#VALUE!</v>
      </c>
      <c r="AE304" s="96" t="e">
        <f>IF(AND('Standard Cost Estimate'!$AD304="YES",ABS('Standard Cost Estimate'!$R304)&gt;0.2),"ANALYZE"," ")</f>
        <v>#VALUE!</v>
      </c>
      <c r="AF304" s="77"/>
    </row>
    <row r="305" spans="1:32" x14ac:dyDescent="0.35">
      <c r="A305" s="56" t="e">
        <f>Table1[[#This Row],[Item Line Number]]</f>
        <v>#VALUE!</v>
      </c>
      <c r="B305" s="56" t="e">
        <f>Table1[[#This Row],[Item Number]]</f>
        <v>#VALUE!</v>
      </c>
      <c r="C305" s="57" t="e">
        <f>Table1[[#This Row],[Item Description]]</f>
        <v>#VALUE!</v>
      </c>
      <c r="D305" s="56" t="e">
        <f>Table1[[#This Row],[Quantity]]</f>
        <v>#VALUE!</v>
      </c>
      <c r="E305" s="56" t="e">
        <f>Table1[[#This Row],[Units]]</f>
        <v>#VALUE!</v>
      </c>
      <c r="F305" s="58" t="e">
        <f>Table1[[#This Row],[Engineer''s Estimate (EE)]]</f>
        <v>#VALUE!</v>
      </c>
      <c r="G305" s="59" t="e">
        <f>'CMGC Cost Estimate'!$D305*'CMGC Cost Estimate'!$F305</f>
        <v>#VALUE!</v>
      </c>
      <c r="H305" s="60" t="e">
        <f>'CMGC Cost Estimate'!$G305/G$500</f>
        <v>#VALUE!</v>
      </c>
      <c r="I305" s="58" t="e">
        <f>Table1[[#This Row],[Low Bidder 
or CM/GC]]</f>
        <v>#VALUE!</v>
      </c>
      <c r="J305" s="59" t="e">
        <f>'CMGC Cost Estimate'!$I305*'CMGC Cost Estimate'!$D305</f>
        <v>#VALUE!</v>
      </c>
      <c r="K305" s="61" t="e">
        <f>'CMGC Cost Estimate'!$J305/J$500</f>
        <v>#VALUE!</v>
      </c>
      <c r="L305" s="58" t="e">
        <f>TRIMMEAN(Table1[[#This Row],[Low Bidder 
or CM/GC]:[Bidder 23]],2/COUNT(Table1[[#This Row],[Low Bidder 
or CM/GC]:[Bidder 23]]))</f>
        <v>#VALUE!</v>
      </c>
      <c r="M305" s="59" t="e">
        <f>IF('CMGC Cost Estimate'!$D305=0,0,'CMGC Cost Estimate'!$D305*'CMGC Cost Estimate'!$L305)</f>
        <v>#VALUE!</v>
      </c>
      <c r="N305" s="60" t="e">
        <f>'CMGC Cost Estimate'!$M305/M$500</f>
        <v>#VALUE!</v>
      </c>
      <c r="O305" s="80" t="e">
        <f>MIN(Table1[[#This Row],[Low Bidder 
or CM/GC]:[Bidder 23]])*D305</f>
        <v>#VALUE!</v>
      </c>
      <c r="P305" s="66" t="e">
        <f>Table24[[#This Row],[CM/GC
Amount]]</f>
        <v>#VALUE!</v>
      </c>
      <c r="Q305" s="81" t="e">
        <f>MAX(Table1[[#This Row],[Low Bidder 
or CM/GC]:[Bidder 23]])*D305</f>
        <v>#VALUE!</v>
      </c>
      <c r="R305" s="38" t="e">
        <f>('CMGC Cost Estimate'!$J305-'CMGC Cost Estimate'!$G305)/'CMGC Cost Estimate'!$G305</f>
        <v>#VALUE!</v>
      </c>
      <c r="S305" s="39" t="e">
        <f>('CMGC Cost Estimate'!$J305-'CMGC Cost Estimate'!$M305)/'CMGC Cost Estimate'!$M305</f>
        <v>#VALUE!</v>
      </c>
      <c r="T305" s="37" t="e">
        <f>'CMGC Cost Estimate'!$J305-'CMGC Cost Estimate'!$G305</f>
        <v>#VALUE!</v>
      </c>
      <c r="U305" s="29" t="e">
        <f>RANK('CMGC Cost Estimate'!$J305,'CMGC Cost Estimate'!$J$3:$J$499)</f>
        <v>#VALUE!</v>
      </c>
      <c r="V305" s="40" t="e">
        <f>LARGE('CMGC Cost Estimate'!$J$3:$J$499,COUNT(J$3:'CMGC Cost Estimate'!$J305))+IF(ISNUMBER(V304),V304,0)</f>
        <v>#VALUE!</v>
      </c>
      <c r="W305" s="29" t="e">
        <f>IF(V305/J$500&lt;0.8,COUNT(V$3:V305)+1,1)</f>
        <v>#VALUE!</v>
      </c>
      <c r="X305" s="41" t="e">
        <f>IF('CMGC Cost Estimate'!$U305&lt;=MAX('CMGC Cost Estimate'!$W$3:$W$499),"YES","NO")</f>
        <v>#VALUE!</v>
      </c>
      <c r="Y305" s="42" t="e">
        <f>IF(AND('CMGC Cost Estimate'!$X305="YES",OR('CMGC Cost Estimate'!$R305&gt;0.2,'CMGC Cost Estimate'!$R305&lt;-0.2)),"ANALYZE"," ")</f>
        <v>#VALUE!</v>
      </c>
      <c r="Z305" s="73" t="e">
        <f>IF(AND('CMGC Cost Estimate'!$X305="YES",OR('CMGC Cost Estimate'!$S305&gt;0.2,'CMGC Cost Estimate'!$S305&lt;-0.2)),"ANALYZE"," ")</f>
        <v>#VALUE!</v>
      </c>
      <c r="AA305" s="69" t="e">
        <f>RANK('CMGC Cost Estimate'!$G305,'CMGC Cost Estimate'!$G$3:$G$499)</f>
        <v>#VALUE!</v>
      </c>
      <c r="AB305" s="70" t="e">
        <f>LARGE('CMGC Cost Estimate'!$G$3:$G$499,COUNT(G$3:'CMGC Cost Estimate'!$G305))+IF(ISNUMBER(AB304),AB304,0)</f>
        <v>#VALUE!</v>
      </c>
      <c r="AC305" s="71" t="e">
        <f>IF(AB305/G$500&lt;0.8,COUNT(V$3:V305)+1,1)</f>
        <v>#VALUE!</v>
      </c>
      <c r="AD305" s="95" t="e">
        <f>IF('CMGC Cost Estimate'!$AA305&lt;=MAX('CMGC Cost Estimate'!$AC$3:$AC$499),"YES","NO")</f>
        <v>#VALUE!</v>
      </c>
      <c r="AE305" s="96" t="e">
        <f>IF(AND('Standard Cost Estimate'!$AD305="YES",ABS('Standard Cost Estimate'!$R305)&gt;0.2),"ANALYZE"," ")</f>
        <v>#VALUE!</v>
      </c>
      <c r="AF305" s="77"/>
    </row>
    <row r="306" spans="1:32" x14ac:dyDescent="0.35">
      <c r="A306" s="56" t="e">
        <f>Table1[[#This Row],[Item Line Number]]</f>
        <v>#VALUE!</v>
      </c>
      <c r="B306" s="56" t="e">
        <f>Table1[[#This Row],[Item Number]]</f>
        <v>#VALUE!</v>
      </c>
      <c r="C306" s="57" t="e">
        <f>Table1[[#This Row],[Item Description]]</f>
        <v>#VALUE!</v>
      </c>
      <c r="D306" s="56" t="e">
        <f>Table1[[#This Row],[Quantity]]</f>
        <v>#VALUE!</v>
      </c>
      <c r="E306" s="56" t="e">
        <f>Table1[[#This Row],[Units]]</f>
        <v>#VALUE!</v>
      </c>
      <c r="F306" s="58" t="e">
        <f>Table1[[#This Row],[Engineer''s Estimate (EE)]]</f>
        <v>#VALUE!</v>
      </c>
      <c r="G306" s="59" t="e">
        <f>'CMGC Cost Estimate'!$D306*'CMGC Cost Estimate'!$F306</f>
        <v>#VALUE!</v>
      </c>
      <c r="H306" s="60" t="e">
        <f>'CMGC Cost Estimate'!$G306/G$500</f>
        <v>#VALUE!</v>
      </c>
      <c r="I306" s="58" t="e">
        <f>Table1[[#This Row],[Low Bidder 
or CM/GC]]</f>
        <v>#VALUE!</v>
      </c>
      <c r="J306" s="59" t="e">
        <f>'CMGC Cost Estimate'!$I306*'CMGC Cost Estimate'!$D306</f>
        <v>#VALUE!</v>
      </c>
      <c r="K306" s="61" t="e">
        <f>'CMGC Cost Estimate'!$J306/J$500</f>
        <v>#VALUE!</v>
      </c>
      <c r="L306" s="58" t="e">
        <f>TRIMMEAN(Table1[[#This Row],[Low Bidder 
or CM/GC]:[Bidder 23]],2/COUNT(Table1[[#This Row],[Low Bidder 
or CM/GC]:[Bidder 23]]))</f>
        <v>#VALUE!</v>
      </c>
      <c r="M306" s="59" t="e">
        <f>IF('CMGC Cost Estimate'!$D306=0,0,'CMGC Cost Estimate'!$D306*'CMGC Cost Estimate'!$L306)</f>
        <v>#VALUE!</v>
      </c>
      <c r="N306" s="60" t="e">
        <f>'CMGC Cost Estimate'!$M306/M$500</f>
        <v>#VALUE!</v>
      </c>
      <c r="O306" s="80" t="e">
        <f>MIN(Table1[[#This Row],[Low Bidder 
or CM/GC]:[Bidder 23]])*D306</f>
        <v>#VALUE!</v>
      </c>
      <c r="P306" s="66" t="e">
        <f>Table24[[#This Row],[CM/GC
Amount]]</f>
        <v>#VALUE!</v>
      </c>
      <c r="Q306" s="81" t="e">
        <f>MAX(Table1[[#This Row],[Low Bidder 
or CM/GC]:[Bidder 23]])*D306</f>
        <v>#VALUE!</v>
      </c>
      <c r="R306" s="38" t="e">
        <f>('CMGC Cost Estimate'!$J306-'CMGC Cost Estimate'!$G306)/'CMGC Cost Estimate'!$G306</f>
        <v>#VALUE!</v>
      </c>
      <c r="S306" s="39" t="e">
        <f>('CMGC Cost Estimate'!$J306-'CMGC Cost Estimate'!$M306)/'CMGC Cost Estimate'!$M306</f>
        <v>#VALUE!</v>
      </c>
      <c r="T306" s="37" t="e">
        <f>'CMGC Cost Estimate'!$J306-'CMGC Cost Estimate'!$G306</f>
        <v>#VALUE!</v>
      </c>
      <c r="U306" s="29" t="e">
        <f>RANK('CMGC Cost Estimate'!$J306,'CMGC Cost Estimate'!$J$3:$J$499)</f>
        <v>#VALUE!</v>
      </c>
      <c r="V306" s="40" t="e">
        <f>LARGE('CMGC Cost Estimate'!$J$3:$J$499,COUNT(J$3:'CMGC Cost Estimate'!$J306))+IF(ISNUMBER(V305),V305,0)</f>
        <v>#VALUE!</v>
      </c>
      <c r="W306" s="29" t="e">
        <f>IF(V306/J$500&lt;0.8,COUNT(V$3:V306)+1,1)</f>
        <v>#VALUE!</v>
      </c>
      <c r="X306" s="41" t="e">
        <f>IF('CMGC Cost Estimate'!$U306&lt;=MAX('CMGC Cost Estimate'!$W$3:$W$499),"YES","NO")</f>
        <v>#VALUE!</v>
      </c>
      <c r="Y306" s="42" t="e">
        <f>IF(AND('CMGC Cost Estimate'!$X306="YES",OR('CMGC Cost Estimate'!$R306&gt;0.2,'CMGC Cost Estimate'!$R306&lt;-0.2)),"ANALYZE"," ")</f>
        <v>#VALUE!</v>
      </c>
      <c r="Z306" s="73" t="e">
        <f>IF(AND('CMGC Cost Estimate'!$X306="YES",OR('CMGC Cost Estimate'!$S306&gt;0.2,'CMGC Cost Estimate'!$S306&lt;-0.2)),"ANALYZE"," ")</f>
        <v>#VALUE!</v>
      </c>
      <c r="AA306" s="69" t="e">
        <f>RANK('CMGC Cost Estimate'!$G306,'CMGC Cost Estimate'!$G$3:$G$499)</f>
        <v>#VALUE!</v>
      </c>
      <c r="AB306" s="70" t="e">
        <f>LARGE('CMGC Cost Estimate'!$G$3:$G$499,COUNT(G$3:'CMGC Cost Estimate'!$G306))+IF(ISNUMBER(AB305),AB305,0)</f>
        <v>#VALUE!</v>
      </c>
      <c r="AC306" s="71" t="e">
        <f>IF(AB306/G$500&lt;0.8,COUNT(V$3:V306)+1,1)</f>
        <v>#VALUE!</v>
      </c>
      <c r="AD306" s="95" t="e">
        <f>IF('CMGC Cost Estimate'!$AA306&lt;=MAX('CMGC Cost Estimate'!$AC$3:$AC$499),"YES","NO")</f>
        <v>#VALUE!</v>
      </c>
      <c r="AE306" s="96" t="e">
        <f>IF(AND('Standard Cost Estimate'!$AD306="YES",ABS('Standard Cost Estimate'!$R306)&gt;0.2),"ANALYZE"," ")</f>
        <v>#VALUE!</v>
      </c>
      <c r="AF306" s="77"/>
    </row>
    <row r="307" spans="1:32" x14ac:dyDescent="0.35">
      <c r="A307" s="56" t="e">
        <f>Table1[[#This Row],[Item Line Number]]</f>
        <v>#VALUE!</v>
      </c>
      <c r="B307" s="56" t="e">
        <f>Table1[[#This Row],[Item Number]]</f>
        <v>#VALUE!</v>
      </c>
      <c r="C307" s="57" t="e">
        <f>Table1[[#This Row],[Item Description]]</f>
        <v>#VALUE!</v>
      </c>
      <c r="D307" s="56" t="e">
        <f>Table1[[#This Row],[Quantity]]</f>
        <v>#VALUE!</v>
      </c>
      <c r="E307" s="56" t="e">
        <f>Table1[[#This Row],[Units]]</f>
        <v>#VALUE!</v>
      </c>
      <c r="F307" s="58" t="e">
        <f>Table1[[#This Row],[Engineer''s Estimate (EE)]]</f>
        <v>#VALUE!</v>
      </c>
      <c r="G307" s="59" t="e">
        <f>'CMGC Cost Estimate'!$D307*'CMGC Cost Estimate'!$F307</f>
        <v>#VALUE!</v>
      </c>
      <c r="H307" s="60" t="e">
        <f>'CMGC Cost Estimate'!$G307/G$500</f>
        <v>#VALUE!</v>
      </c>
      <c r="I307" s="58" t="e">
        <f>Table1[[#This Row],[Low Bidder 
or CM/GC]]</f>
        <v>#VALUE!</v>
      </c>
      <c r="J307" s="59" t="e">
        <f>'CMGC Cost Estimate'!$I307*'CMGC Cost Estimate'!$D307</f>
        <v>#VALUE!</v>
      </c>
      <c r="K307" s="61" t="e">
        <f>'CMGC Cost Estimate'!$J307/J$500</f>
        <v>#VALUE!</v>
      </c>
      <c r="L307" s="58" t="e">
        <f>TRIMMEAN(Table1[[#This Row],[Low Bidder 
or CM/GC]:[Bidder 23]],2/COUNT(Table1[[#This Row],[Low Bidder 
or CM/GC]:[Bidder 23]]))</f>
        <v>#VALUE!</v>
      </c>
      <c r="M307" s="59" t="e">
        <f>IF('CMGC Cost Estimate'!$D307=0,0,'CMGC Cost Estimate'!$D307*'CMGC Cost Estimate'!$L307)</f>
        <v>#VALUE!</v>
      </c>
      <c r="N307" s="60" t="e">
        <f>'CMGC Cost Estimate'!$M307/M$500</f>
        <v>#VALUE!</v>
      </c>
      <c r="O307" s="80" t="e">
        <f>MIN(Table1[[#This Row],[Low Bidder 
or CM/GC]:[Bidder 23]])*D307</f>
        <v>#VALUE!</v>
      </c>
      <c r="P307" s="66" t="e">
        <f>Table24[[#This Row],[CM/GC
Amount]]</f>
        <v>#VALUE!</v>
      </c>
      <c r="Q307" s="81" t="e">
        <f>MAX(Table1[[#This Row],[Low Bidder 
or CM/GC]:[Bidder 23]])*D307</f>
        <v>#VALUE!</v>
      </c>
      <c r="R307" s="38" t="e">
        <f>('CMGC Cost Estimate'!$J307-'CMGC Cost Estimate'!$G307)/'CMGC Cost Estimate'!$G307</f>
        <v>#VALUE!</v>
      </c>
      <c r="S307" s="39" t="e">
        <f>('CMGC Cost Estimate'!$J307-'CMGC Cost Estimate'!$M307)/'CMGC Cost Estimate'!$M307</f>
        <v>#VALUE!</v>
      </c>
      <c r="T307" s="37" t="e">
        <f>'CMGC Cost Estimate'!$J307-'CMGC Cost Estimate'!$G307</f>
        <v>#VALUE!</v>
      </c>
      <c r="U307" s="29" t="e">
        <f>RANK('CMGC Cost Estimate'!$J307,'CMGC Cost Estimate'!$J$3:$J$499)</f>
        <v>#VALUE!</v>
      </c>
      <c r="V307" s="40" t="e">
        <f>LARGE('CMGC Cost Estimate'!$J$3:$J$499,COUNT(J$3:'CMGC Cost Estimate'!$J307))+IF(ISNUMBER(V306),V306,0)</f>
        <v>#VALUE!</v>
      </c>
      <c r="W307" s="29" t="e">
        <f>IF(V307/J$500&lt;0.8,COUNT(V$3:V307)+1,1)</f>
        <v>#VALUE!</v>
      </c>
      <c r="X307" s="41" t="e">
        <f>IF('CMGC Cost Estimate'!$U307&lt;=MAX('CMGC Cost Estimate'!$W$3:$W$499),"YES","NO")</f>
        <v>#VALUE!</v>
      </c>
      <c r="Y307" s="42" t="e">
        <f>IF(AND('CMGC Cost Estimate'!$X307="YES",OR('CMGC Cost Estimate'!$R307&gt;0.2,'CMGC Cost Estimate'!$R307&lt;-0.2)),"ANALYZE"," ")</f>
        <v>#VALUE!</v>
      </c>
      <c r="Z307" s="73" t="e">
        <f>IF(AND('CMGC Cost Estimate'!$X307="YES",OR('CMGC Cost Estimate'!$S307&gt;0.2,'CMGC Cost Estimate'!$S307&lt;-0.2)),"ANALYZE"," ")</f>
        <v>#VALUE!</v>
      </c>
      <c r="AA307" s="69" t="e">
        <f>RANK('CMGC Cost Estimate'!$G307,'CMGC Cost Estimate'!$G$3:$G$499)</f>
        <v>#VALUE!</v>
      </c>
      <c r="AB307" s="70" t="e">
        <f>LARGE('CMGC Cost Estimate'!$G$3:$G$499,COUNT(G$3:'CMGC Cost Estimate'!$G307))+IF(ISNUMBER(AB306),AB306,0)</f>
        <v>#VALUE!</v>
      </c>
      <c r="AC307" s="71" t="e">
        <f>IF(AB307/G$500&lt;0.8,COUNT(V$3:V307)+1,1)</f>
        <v>#VALUE!</v>
      </c>
      <c r="AD307" s="95" t="e">
        <f>IF('CMGC Cost Estimate'!$AA307&lt;=MAX('CMGC Cost Estimate'!$AC$3:$AC$499),"YES","NO")</f>
        <v>#VALUE!</v>
      </c>
      <c r="AE307" s="96" t="e">
        <f>IF(AND('Standard Cost Estimate'!$AD307="YES",ABS('Standard Cost Estimate'!$R307)&gt;0.2),"ANALYZE"," ")</f>
        <v>#VALUE!</v>
      </c>
      <c r="AF307" s="77"/>
    </row>
    <row r="308" spans="1:32" x14ac:dyDescent="0.35">
      <c r="A308" s="56" t="e">
        <f>Table1[[#This Row],[Item Line Number]]</f>
        <v>#VALUE!</v>
      </c>
      <c r="B308" s="56" t="e">
        <f>Table1[[#This Row],[Item Number]]</f>
        <v>#VALUE!</v>
      </c>
      <c r="C308" s="57" t="e">
        <f>Table1[[#This Row],[Item Description]]</f>
        <v>#VALUE!</v>
      </c>
      <c r="D308" s="56" t="e">
        <f>Table1[[#This Row],[Quantity]]</f>
        <v>#VALUE!</v>
      </c>
      <c r="E308" s="56" t="e">
        <f>Table1[[#This Row],[Units]]</f>
        <v>#VALUE!</v>
      </c>
      <c r="F308" s="58" t="e">
        <f>Table1[[#This Row],[Engineer''s Estimate (EE)]]</f>
        <v>#VALUE!</v>
      </c>
      <c r="G308" s="59" t="e">
        <f>'CMGC Cost Estimate'!$D308*'CMGC Cost Estimate'!$F308</f>
        <v>#VALUE!</v>
      </c>
      <c r="H308" s="60" t="e">
        <f>'CMGC Cost Estimate'!$G308/G$500</f>
        <v>#VALUE!</v>
      </c>
      <c r="I308" s="58" t="e">
        <f>Table1[[#This Row],[Low Bidder 
or CM/GC]]</f>
        <v>#VALUE!</v>
      </c>
      <c r="J308" s="59" t="e">
        <f>'CMGC Cost Estimate'!$I308*'CMGC Cost Estimate'!$D308</f>
        <v>#VALUE!</v>
      </c>
      <c r="K308" s="61" t="e">
        <f>'CMGC Cost Estimate'!$J308/J$500</f>
        <v>#VALUE!</v>
      </c>
      <c r="L308" s="58" t="e">
        <f>TRIMMEAN(Table1[[#This Row],[Low Bidder 
or CM/GC]:[Bidder 23]],2/COUNT(Table1[[#This Row],[Low Bidder 
or CM/GC]:[Bidder 23]]))</f>
        <v>#VALUE!</v>
      </c>
      <c r="M308" s="59" t="e">
        <f>IF('CMGC Cost Estimate'!$D308=0,0,'CMGC Cost Estimate'!$D308*'CMGC Cost Estimate'!$L308)</f>
        <v>#VALUE!</v>
      </c>
      <c r="N308" s="60" t="e">
        <f>'CMGC Cost Estimate'!$M308/M$500</f>
        <v>#VALUE!</v>
      </c>
      <c r="O308" s="80" t="e">
        <f>MIN(Table1[[#This Row],[Low Bidder 
or CM/GC]:[Bidder 23]])*D308</f>
        <v>#VALUE!</v>
      </c>
      <c r="P308" s="66" t="e">
        <f>Table24[[#This Row],[CM/GC
Amount]]</f>
        <v>#VALUE!</v>
      </c>
      <c r="Q308" s="81" t="e">
        <f>MAX(Table1[[#This Row],[Low Bidder 
or CM/GC]:[Bidder 23]])*D308</f>
        <v>#VALUE!</v>
      </c>
      <c r="R308" s="38" t="e">
        <f>('CMGC Cost Estimate'!$J308-'CMGC Cost Estimate'!$G308)/'CMGC Cost Estimate'!$G308</f>
        <v>#VALUE!</v>
      </c>
      <c r="S308" s="39" t="e">
        <f>('CMGC Cost Estimate'!$J308-'CMGC Cost Estimate'!$M308)/'CMGC Cost Estimate'!$M308</f>
        <v>#VALUE!</v>
      </c>
      <c r="T308" s="37" t="e">
        <f>'CMGC Cost Estimate'!$J308-'CMGC Cost Estimate'!$G308</f>
        <v>#VALUE!</v>
      </c>
      <c r="U308" s="29" t="e">
        <f>RANK('CMGC Cost Estimate'!$J308,'CMGC Cost Estimate'!$J$3:$J$499)</f>
        <v>#VALUE!</v>
      </c>
      <c r="V308" s="40" t="e">
        <f>LARGE('CMGC Cost Estimate'!$J$3:$J$499,COUNT(J$3:'CMGC Cost Estimate'!$J308))+IF(ISNUMBER(V307),V307,0)</f>
        <v>#VALUE!</v>
      </c>
      <c r="W308" s="29" t="e">
        <f>IF(V308/J$500&lt;0.8,COUNT(V$3:V308)+1,1)</f>
        <v>#VALUE!</v>
      </c>
      <c r="X308" s="41" t="e">
        <f>IF('CMGC Cost Estimate'!$U308&lt;=MAX('CMGC Cost Estimate'!$W$3:$W$499),"YES","NO")</f>
        <v>#VALUE!</v>
      </c>
      <c r="Y308" s="42" t="e">
        <f>IF(AND('CMGC Cost Estimate'!$X308="YES",OR('CMGC Cost Estimate'!$R308&gt;0.2,'CMGC Cost Estimate'!$R308&lt;-0.2)),"ANALYZE"," ")</f>
        <v>#VALUE!</v>
      </c>
      <c r="Z308" s="73" t="e">
        <f>IF(AND('CMGC Cost Estimate'!$X308="YES",OR('CMGC Cost Estimate'!$S308&gt;0.2,'CMGC Cost Estimate'!$S308&lt;-0.2)),"ANALYZE"," ")</f>
        <v>#VALUE!</v>
      </c>
      <c r="AA308" s="69" t="e">
        <f>RANK('CMGC Cost Estimate'!$G308,'CMGC Cost Estimate'!$G$3:$G$499)</f>
        <v>#VALUE!</v>
      </c>
      <c r="AB308" s="70" t="e">
        <f>LARGE('CMGC Cost Estimate'!$G$3:$G$499,COUNT(G$3:'CMGC Cost Estimate'!$G308))+IF(ISNUMBER(AB307),AB307,0)</f>
        <v>#VALUE!</v>
      </c>
      <c r="AC308" s="71" t="e">
        <f>IF(AB308/G$500&lt;0.8,COUNT(V$3:V308)+1,1)</f>
        <v>#VALUE!</v>
      </c>
      <c r="AD308" s="95" t="e">
        <f>IF('CMGC Cost Estimate'!$AA308&lt;=MAX('CMGC Cost Estimate'!$AC$3:$AC$499),"YES","NO")</f>
        <v>#VALUE!</v>
      </c>
      <c r="AE308" s="96" t="e">
        <f>IF(AND('Standard Cost Estimate'!$AD308="YES",ABS('Standard Cost Estimate'!$R308)&gt;0.2),"ANALYZE"," ")</f>
        <v>#VALUE!</v>
      </c>
      <c r="AF308" s="77"/>
    </row>
    <row r="309" spans="1:32" x14ac:dyDescent="0.35">
      <c r="A309" s="56" t="e">
        <f>Table1[[#This Row],[Item Line Number]]</f>
        <v>#VALUE!</v>
      </c>
      <c r="B309" s="56" t="e">
        <f>Table1[[#This Row],[Item Number]]</f>
        <v>#VALUE!</v>
      </c>
      <c r="C309" s="57" t="e">
        <f>Table1[[#This Row],[Item Description]]</f>
        <v>#VALUE!</v>
      </c>
      <c r="D309" s="56" t="e">
        <f>Table1[[#This Row],[Quantity]]</f>
        <v>#VALUE!</v>
      </c>
      <c r="E309" s="56" t="e">
        <f>Table1[[#This Row],[Units]]</f>
        <v>#VALUE!</v>
      </c>
      <c r="F309" s="58" t="e">
        <f>Table1[[#This Row],[Engineer''s Estimate (EE)]]</f>
        <v>#VALUE!</v>
      </c>
      <c r="G309" s="59" t="e">
        <f>'CMGC Cost Estimate'!$D309*'CMGC Cost Estimate'!$F309</f>
        <v>#VALUE!</v>
      </c>
      <c r="H309" s="60" t="e">
        <f>'CMGC Cost Estimate'!$G309/G$500</f>
        <v>#VALUE!</v>
      </c>
      <c r="I309" s="58" t="e">
        <f>Table1[[#This Row],[Low Bidder 
or CM/GC]]</f>
        <v>#VALUE!</v>
      </c>
      <c r="J309" s="59" t="e">
        <f>'CMGC Cost Estimate'!$I309*'CMGC Cost Estimate'!$D309</f>
        <v>#VALUE!</v>
      </c>
      <c r="K309" s="61" t="e">
        <f>'CMGC Cost Estimate'!$J309/J$500</f>
        <v>#VALUE!</v>
      </c>
      <c r="L309" s="58" t="e">
        <f>TRIMMEAN(Table1[[#This Row],[Low Bidder 
or CM/GC]:[Bidder 23]],2/COUNT(Table1[[#This Row],[Low Bidder 
or CM/GC]:[Bidder 23]]))</f>
        <v>#VALUE!</v>
      </c>
      <c r="M309" s="59" t="e">
        <f>IF('CMGC Cost Estimate'!$D309=0,0,'CMGC Cost Estimate'!$D309*'CMGC Cost Estimate'!$L309)</f>
        <v>#VALUE!</v>
      </c>
      <c r="N309" s="60" t="e">
        <f>'CMGC Cost Estimate'!$M309/M$500</f>
        <v>#VALUE!</v>
      </c>
      <c r="O309" s="80" t="e">
        <f>MIN(Table1[[#This Row],[Low Bidder 
or CM/GC]:[Bidder 23]])*D309</f>
        <v>#VALUE!</v>
      </c>
      <c r="P309" s="66" t="e">
        <f>Table24[[#This Row],[CM/GC
Amount]]</f>
        <v>#VALUE!</v>
      </c>
      <c r="Q309" s="81" t="e">
        <f>MAX(Table1[[#This Row],[Low Bidder 
or CM/GC]:[Bidder 23]])*D309</f>
        <v>#VALUE!</v>
      </c>
      <c r="R309" s="38" t="e">
        <f>('CMGC Cost Estimate'!$J309-'CMGC Cost Estimate'!$G309)/'CMGC Cost Estimate'!$G309</f>
        <v>#VALUE!</v>
      </c>
      <c r="S309" s="39" t="e">
        <f>('CMGC Cost Estimate'!$J309-'CMGC Cost Estimate'!$M309)/'CMGC Cost Estimate'!$M309</f>
        <v>#VALUE!</v>
      </c>
      <c r="T309" s="37" t="e">
        <f>'CMGC Cost Estimate'!$J309-'CMGC Cost Estimate'!$G309</f>
        <v>#VALUE!</v>
      </c>
      <c r="U309" s="29" t="e">
        <f>RANK('CMGC Cost Estimate'!$J309,'CMGC Cost Estimate'!$J$3:$J$499)</f>
        <v>#VALUE!</v>
      </c>
      <c r="V309" s="40" t="e">
        <f>LARGE('CMGC Cost Estimate'!$J$3:$J$499,COUNT(J$3:'CMGC Cost Estimate'!$J309))+IF(ISNUMBER(V308),V308,0)</f>
        <v>#VALUE!</v>
      </c>
      <c r="W309" s="29" t="e">
        <f>IF(V309/J$500&lt;0.8,COUNT(V$3:V309)+1,1)</f>
        <v>#VALUE!</v>
      </c>
      <c r="X309" s="41" t="e">
        <f>IF('CMGC Cost Estimate'!$U309&lt;=MAX('CMGC Cost Estimate'!$W$3:$W$499),"YES","NO")</f>
        <v>#VALUE!</v>
      </c>
      <c r="Y309" s="42" t="e">
        <f>IF(AND('CMGC Cost Estimate'!$X309="YES",OR('CMGC Cost Estimate'!$R309&gt;0.2,'CMGC Cost Estimate'!$R309&lt;-0.2)),"ANALYZE"," ")</f>
        <v>#VALUE!</v>
      </c>
      <c r="Z309" s="73" t="e">
        <f>IF(AND('CMGC Cost Estimate'!$X309="YES",OR('CMGC Cost Estimate'!$S309&gt;0.2,'CMGC Cost Estimate'!$S309&lt;-0.2)),"ANALYZE"," ")</f>
        <v>#VALUE!</v>
      </c>
      <c r="AA309" s="69" t="e">
        <f>RANK('CMGC Cost Estimate'!$G309,'CMGC Cost Estimate'!$G$3:$G$499)</f>
        <v>#VALUE!</v>
      </c>
      <c r="AB309" s="70" t="e">
        <f>LARGE('CMGC Cost Estimate'!$G$3:$G$499,COUNT(G$3:'CMGC Cost Estimate'!$G309))+IF(ISNUMBER(AB308),AB308,0)</f>
        <v>#VALUE!</v>
      </c>
      <c r="AC309" s="71" t="e">
        <f>IF(AB309/G$500&lt;0.8,COUNT(V$3:V309)+1,1)</f>
        <v>#VALUE!</v>
      </c>
      <c r="AD309" s="95" t="e">
        <f>IF('CMGC Cost Estimate'!$AA309&lt;=MAX('CMGC Cost Estimate'!$AC$3:$AC$499),"YES","NO")</f>
        <v>#VALUE!</v>
      </c>
      <c r="AE309" s="96" t="e">
        <f>IF(AND('Standard Cost Estimate'!$AD309="YES",ABS('Standard Cost Estimate'!$R309)&gt;0.2),"ANALYZE"," ")</f>
        <v>#VALUE!</v>
      </c>
      <c r="AF309" s="77"/>
    </row>
    <row r="310" spans="1:32" x14ac:dyDescent="0.35">
      <c r="A310" s="56" t="e">
        <f>Table1[[#This Row],[Item Line Number]]</f>
        <v>#VALUE!</v>
      </c>
      <c r="B310" s="56" t="e">
        <f>Table1[[#This Row],[Item Number]]</f>
        <v>#VALUE!</v>
      </c>
      <c r="C310" s="57" t="e">
        <f>Table1[[#This Row],[Item Description]]</f>
        <v>#VALUE!</v>
      </c>
      <c r="D310" s="56" t="e">
        <f>Table1[[#This Row],[Quantity]]</f>
        <v>#VALUE!</v>
      </c>
      <c r="E310" s="56" t="e">
        <f>Table1[[#This Row],[Units]]</f>
        <v>#VALUE!</v>
      </c>
      <c r="F310" s="58" t="e">
        <f>Table1[[#This Row],[Engineer''s Estimate (EE)]]</f>
        <v>#VALUE!</v>
      </c>
      <c r="G310" s="59" t="e">
        <f>'CMGC Cost Estimate'!$D310*'CMGC Cost Estimate'!$F310</f>
        <v>#VALUE!</v>
      </c>
      <c r="H310" s="60" t="e">
        <f>'CMGC Cost Estimate'!$G310/G$500</f>
        <v>#VALUE!</v>
      </c>
      <c r="I310" s="58" t="e">
        <f>Table1[[#This Row],[Low Bidder 
or CM/GC]]</f>
        <v>#VALUE!</v>
      </c>
      <c r="J310" s="59" t="e">
        <f>'CMGC Cost Estimate'!$I310*'CMGC Cost Estimate'!$D310</f>
        <v>#VALUE!</v>
      </c>
      <c r="K310" s="61" t="e">
        <f>'CMGC Cost Estimate'!$J310/J$500</f>
        <v>#VALUE!</v>
      </c>
      <c r="L310" s="58" t="e">
        <f>TRIMMEAN(Table1[[#This Row],[Low Bidder 
or CM/GC]:[Bidder 23]],2/COUNT(Table1[[#This Row],[Low Bidder 
or CM/GC]:[Bidder 23]]))</f>
        <v>#VALUE!</v>
      </c>
      <c r="M310" s="59" t="e">
        <f>IF('CMGC Cost Estimate'!$D310=0,0,'CMGC Cost Estimate'!$D310*'CMGC Cost Estimate'!$L310)</f>
        <v>#VALUE!</v>
      </c>
      <c r="N310" s="60" t="e">
        <f>'CMGC Cost Estimate'!$M310/M$500</f>
        <v>#VALUE!</v>
      </c>
      <c r="O310" s="80" t="e">
        <f>MIN(Table1[[#This Row],[Low Bidder 
or CM/GC]:[Bidder 23]])*D310</f>
        <v>#VALUE!</v>
      </c>
      <c r="P310" s="66" t="e">
        <f>Table24[[#This Row],[CM/GC
Amount]]</f>
        <v>#VALUE!</v>
      </c>
      <c r="Q310" s="81" t="e">
        <f>MAX(Table1[[#This Row],[Low Bidder 
or CM/GC]:[Bidder 23]])*D310</f>
        <v>#VALUE!</v>
      </c>
      <c r="R310" s="38" t="e">
        <f>('CMGC Cost Estimate'!$J310-'CMGC Cost Estimate'!$G310)/'CMGC Cost Estimate'!$G310</f>
        <v>#VALUE!</v>
      </c>
      <c r="S310" s="39" t="e">
        <f>('CMGC Cost Estimate'!$J310-'CMGC Cost Estimate'!$M310)/'CMGC Cost Estimate'!$M310</f>
        <v>#VALUE!</v>
      </c>
      <c r="T310" s="37" t="e">
        <f>'CMGC Cost Estimate'!$J310-'CMGC Cost Estimate'!$G310</f>
        <v>#VALUE!</v>
      </c>
      <c r="U310" s="29" t="e">
        <f>RANK('CMGC Cost Estimate'!$J310,'CMGC Cost Estimate'!$J$3:$J$499)</f>
        <v>#VALUE!</v>
      </c>
      <c r="V310" s="40" t="e">
        <f>LARGE('CMGC Cost Estimate'!$J$3:$J$499,COUNT(J$3:'CMGC Cost Estimate'!$J310))+IF(ISNUMBER(V309),V309,0)</f>
        <v>#VALUE!</v>
      </c>
      <c r="W310" s="29" t="e">
        <f>IF(V310/J$500&lt;0.8,COUNT(V$3:V310)+1,1)</f>
        <v>#VALUE!</v>
      </c>
      <c r="X310" s="41" t="e">
        <f>IF('CMGC Cost Estimate'!$U310&lt;=MAX('CMGC Cost Estimate'!$W$3:$W$499),"YES","NO")</f>
        <v>#VALUE!</v>
      </c>
      <c r="Y310" s="42" t="e">
        <f>IF(AND('CMGC Cost Estimate'!$X310="YES",OR('CMGC Cost Estimate'!$R310&gt;0.2,'CMGC Cost Estimate'!$R310&lt;-0.2)),"ANALYZE"," ")</f>
        <v>#VALUE!</v>
      </c>
      <c r="Z310" s="73" t="e">
        <f>IF(AND('CMGC Cost Estimate'!$X310="YES",OR('CMGC Cost Estimate'!$S310&gt;0.2,'CMGC Cost Estimate'!$S310&lt;-0.2)),"ANALYZE"," ")</f>
        <v>#VALUE!</v>
      </c>
      <c r="AA310" s="69" t="e">
        <f>RANK('CMGC Cost Estimate'!$G310,'CMGC Cost Estimate'!$G$3:$G$499)</f>
        <v>#VALUE!</v>
      </c>
      <c r="AB310" s="70" t="e">
        <f>LARGE('CMGC Cost Estimate'!$G$3:$G$499,COUNT(G$3:'CMGC Cost Estimate'!$G310))+IF(ISNUMBER(AB309),AB309,0)</f>
        <v>#VALUE!</v>
      </c>
      <c r="AC310" s="71" t="e">
        <f>IF(AB310/G$500&lt;0.8,COUNT(V$3:V310)+1,1)</f>
        <v>#VALUE!</v>
      </c>
      <c r="AD310" s="95" t="e">
        <f>IF('CMGC Cost Estimate'!$AA310&lt;=MAX('CMGC Cost Estimate'!$AC$3:$AC$499),"YES","NO")</f>
        <v>#VALUE!</v>
      </c>
      <c r="AE310" s="96" t="e">
        <f>IF(AND('Standard Cost Estimate'!$AD310="YES",ABS('Standard Cost Estimate'!$R310)&gt;0.2),"ANALYZE"," ")</f>
        <v>#VALUE!</v>
      </c>
      <c r="AF310" s="77"/>
    </row>
    <row r="311" spans="1:32" x14ac:dyDescent="0.35">
      <c r="A311" s="56" t="e">
        <f>Table1[[#This Row],[Item Line Number]]</f>
        <v>#VALUE!</v>
      </c>
      <c r="B311" s="56" t="e">
        <f>Table1[[#This Row],[Item Number]]</f>
        <v>#VALUE!</v>
      </c>
      <c r="C311" s="57" t="e">
        <f>Table1[[#This Row],[Item Description]]</f>
        <v>#VALUE!</v>
      </c>
      <c r="D311" s="56" t="e">
        <f>Table1[[#This Row],[Quantity]]</f>
        <v>#VALUE!</v>
      </c>
      <c r="E311" s="56" t="e">
        <f>Table1[[#This Row],[Units]]</f>
        <v>#VALUE!</v>
      </c>
      <c r="F311" s="58" t="e">
        <f>Table1[[#This Row],[Engineer''s Estimate (EE)]]</f>
        <v>#VALUE!</v>
      </c>
      <c r="G311" s="59" t="e">
        <f>'CMGC Cost Estimate'!$D311*'CMGC Cost Estimate'!$F311</f>
        <v>#VALUE!</v>
      </c>
      <c r="H311" s="60" t="e">
        <f>'CMGC Cost Estimate'!$G311/G$500</f>
        <v>#VALUE!</v>
      </c>
      <c r="I311" s="58" t="e">
        <f>Table1[[#This Row],[Low Bidder 
or CM/GC]]</f>
        <v>#VALUE!</v>
      </c>
      <c r="J311" s="59" t="e">
        <f>'CMGC Cost Estimate'!$I311*'CMGC Cost Estimate'!$D311</f>
        <v>#VALUE!</v>
      </c>
      <c r="K311" s="61" t="e">
        <f>'CMGC Cost Estimate'!$J311/J$500</f>
        <v>#VALUE!</v>
      </c>
      <c r="L311" s="58" t="e">
        <f>TRIMMEAN(Table1[[#This Row],[Low Bidder 
or CM/GC]:[Bidder 23]],2/COUNT(Table1[[#This Row],[Low Bidder 
or CM/GC]:[Bidder 23]]))</f>
        <v>#VALUE!</v>
      </c>
      <c r="M311" s="59" t="e">
        <f>IF('CMGC Cost Estimate'!$D311=0,0,'CMGC Cost Estimate'!$D311*'CMGC Cost Estimate'!$L311)</f>
        <v>#VALUE!</v>
      </c>
      <c r="N311" s="60" t="e">
        <f>'CMGC Cost Estimate'!$M311/M$500</f>
        <v>#VALUE!</v>
      </c>
      <c r="O311" s="80" t="e">
        <f>MIN(Table1[[#This Row],[Low Bidder 
or CM/GC]:[Bidder 23]])*D311</f>
        <v>#VALUE!</v>
      </c>
      <c r="P311" s="66" t="e">
        <f>Table24[[#This Row],[CM/GC
Amount]]</f>
        <v>#VALUE!</v>
      </c>
      <c r="Q311" s="81" t="e">
        <f>MAX(Table1[[#This Row],[Low Bidder 
or CM/GC]:[Bidder 23]])*D311</f>
        <v>#VALUE!</v>
      </c>
      <c r="R311" s="38" t="e">
        <f>('CMGC Cost Estimate'!$J311-'CMGC Cost Estimate'!$G311)/'CMGC Cost Estimate'!$G311</f>
        <v>#VALUE!</v>
      </c>
      <c r="S311" s="39" t="e">
        <f>('CMGC Cost Estimate'!$J311-'CMGC Cost Estimate'!$M311)/'CMGC Cost Estimate'!$M311</f>
        <v>#VALUE!</v>
      </c>
      <c r="T311" s="37" t="e">
        <f>'CMGC Cost Estimate'!$J311-'CMGC Cost Estimate'!$G311</f>
        <v>#VALUE!</v>
      </c>
      <c r="U311" s="29" t="e">
        <f>RANK('CMGC Cost Estimate'!$J311,'CMGC Cost Estimate'!$J$3:$J$499)</f>
        <v>#VALUE!</v>
      </c>
      <c r="V311" s="40" t="e">
        <f>LARGE('CMGC Cost Estimate'!$J$3:$J$499,COUNT(J$3:'CMGC Cost Estimate'!$J311))+IF(ISNUMBER(V310),V310,0)</f>
        <v>#VALUE!</v>
      </c>
      <c r="W311" s="29" t="e">
        <f>IF(V311/J$500&lt;0.8,COUNT(V$3:V311)+1,1)</f>
        <v>#VALUE!</v>
      </c>
      <c r="X311" s="41" t="e">
        <f>IF('CMGC Cost Estimate'!$U311&lt;=MAX('CMGC Cost Estimate'!$W$3:$W$499),"YES","NO")</f>
        <v>#VALUE!</v>
      </c>
      <c r="Y311" s="42" t="e">
        <f>IF(AND('CMGC Cost Estimate'!$X311="YES",OR('CMGC Cost Estimate'!$R311&gt;0.2,'CMGC Cost Estimate'!$R311&lt;-0.2)),"ANALYZE"," ")</f>
        <v>#VALUE!</v>
      </c>
      <c r="Z311" s="73" t="e">
        <f>IF(AND('CMGC Cost Estimate'!$X311="YES",OR('CMGC Cost Estimate'!$S311&gt;0.2,'CMGC Cost Estimate'!$S311&lt;-0.2)),"ANALYZE"," ")</f>
        <v>#VALUE!</v>
      </c>
      <c r="AA311" s="69" t="e">
        <f>RANK('CMGC Cost Estimate'!$G311,'CMGC Cost Estimate'!$G$3:$G$499)</f>
        <v>#VALUE!</v>
      </c>
      <c r="AB311" s="70" t="e">
        <f>LARGE('CMGC Cost Estimate'!$G$3:$G$499,COUNT(G$3:'CMGC Cost Estimate'!$G311))+IF(ISNUMBER(AB310),AB310,0)</f>
        <v>#VALUE!</v>
      </c>
      <c r="AC311" s="71" t="e">
        <f>IF(AB311/G$500&lt;0.8,COUNT(V$3:V311)+1,1)</f>
        <v>#VALUE!</v>
      </c>
      <c r="AD311" s="95" t="e">
        <f>IF('CMGC Cost Estimate'!$AA311&lt;=MAX('CMGC Cost Estimate'!$AC$3:$AC$499),"YES","NO")</f>
        <v>#VALUE!</v>
      </c>
      <c r="AE311" s="96" t="e">
        <f>IF(AND('Standard Cost Estimate'!$AD311="YES",ABS('Standard Cost Estimate'!$R311)&gt;0.2),"ANALYZE"," ")</f>
        <v>#VALUE!</v>
      </c>
      <c r="AF311" s="77"/>
    </row>
    <row r="312" spans="1:32" x14ac:dyDescent="0.35">
      <c r="A312" s="56" t="e">
        <f>Table1[[#This Row],[Item Line Number]]</f>
        <v>#VALUE!</v>
      </c>
      <c r="B312" s="56" t="e">
        <f>Table1[[#This Row],[Item Number]]</f>
        <v>#VALUE!</v>
      </c>
      <c r="C312" s="57" t="e">
        <f>Table1[[#This Row],[Item Description]]</f>
        <v>#VALUE!</v>
      </c>
      <c r="D312" s="56" t="e">
        <f>Table1[[#This Row],[Quantity]]</f>
        <v>#VALUE!</v>
      </c>
      <c r="E312" s="56" t="e">
        <f>Table1[[#This Row],[Units]]</f>
        <v>#VALUE!</v>
      </c>
      <c r="F312" s="58" t="e">
        <f>Table1[[#This Row],[Engineer''s Estimate (EE)]]</f>
        <v>#VALUE!</v>
      </c>
      <c r="G312" s="59" t="e">
        <f>'CMGC Cost Estimate'!$D312*'CMGC Cost Estimate'!$F312</f>
        <v>#VALUE!</v>
      </c>
      <c r="H312" s="60" t="e">
        <f>'CMGC Cost Estimate'!$G312/G$500</f>
        <v>#VALUE!</v>
      </c>
      <c r="I312" s="58" t="e">
        <f>Table1[[#This Row],[Low Bidder 
or CM/GC]]</f>
        <v>#VALUE!</v>
      </c>
      <c r="J312" s="59" t="e">
        <f>'CMGC Cost Estimate'!$I312*'CMGC Cost Estimate'!$D312</f>
        <v>#VALUE!</v>
      </c>
      <c r="K312" s="61" t="e">
        <f>'CMGC Cost Estimate'!$J312/J$500</f>
        <v>#VALUE!</v>
      </c>
      <c r="L312" s="58" t="e">
        <f>TRIMMEAN(Table1[[#This Row],[Low Bidder 
or CM/GC]:[Bidder 23]],2/COUNT(Table1[[#This Row],[Low Bidder 
or CM/GC]:[Bidder 23]]))</f>
        <v>#VALUE!</v>
      </c>
      <c r="M312" s="59" t="e">
        <f>IF('CMGC Cost Estimate'!$D312=0,0,'CMGC Cost Estimate'!$D312*'CMGC Cost Estimate'!$L312)</f>
        <v>#VALUE!</v>
      </c>
      <c r="N312" s="60" t="e">
        <f>'CMGC Cost Estimate'!$M312/M$500</f>
        <v>#VALUE!</v>
      </c>
      <c r="O312" s="80" t="e">
        <f>MIN(Table1[[#This Row],[Low Bidder 
or CM/GC]:[Bidder 23]])*D312</f>
        <v>#VALUE!</v>
      </c>
      <c r="P312" s="66" t="e">
        <f>Table24[[#This Row],[CM/GC
Amount]]</f>
        <v>#VALUE!</v>
      </c>
      <c r="Q312" s="81" t="e">
        <f>MAX(Table1[[#This Row],[Low Bidder 
or CM/GC]:[Bidder 23]])*D312</f>
        <v>#VALUE!</v>
      </c>
      <c r="R312" s="38" t="e">
        <f>('CMGC Cost Estimate'!$J312-'CMGC Cost Estimate'!$G312)/'CMGC Cost Estimate'!$G312</f>
        <v>#VALUE!</v>
      </c>
      <c r="S312" s="39" t="e">
        <f>('CMGC Cost Estimate'!$J312-'CMGC Cost Estimate'!$M312)/'CMGC Cost Estimate'!$M312</f>
        <v>#VALUE!</v>
      </c>
      <c r="T312" s="37" t="e">
        <f>'CMGC Cost Estimate'!$J312-'CMGC Cost Estimate'!$G312</f>
        <v>#VALUE!</v>
      </c>
      <c r="U312" s="29" t="e">
        <f>RANK('CMGC Cost Estimate'!$J312,'CMGC Cost Estimate'!$J$3:$J$499)</f>
        <v>#VALUE!</v>
      </c>
      <c r="V312" s="40" t="e">
        <f>LARGE('CMGC Cost Estimate'!$J$3:$J$499,COUNT(J$3:'CMGC Cost Estimate'!$J312))+IF(ISNUMBER(V311),V311,0)</f>
        <v>#VALUE!</v>
      </c>
      <c r="W312" s="29" t="e">
        <f>IF(V312/J$500&lt;0.8,COUNT(V$3:V312)+1,1)</f>
        <v>#VALUE!</v>
      </c>
      <c r="X312" s="41" t="e">
        <f>IF('CMGC Cost Estimate'!$U312&lt;=MAX('CMGC Cost Estimate'!$W$3:$W$499),"YES","NO")</f>
        <v>#VALUE!</v>
      </c>
      <c r="Y312" s="42" t="e">
        <f>IF(AND('CMGC Cost Estimate'!$X312="YES",OR('CMGC Cost Estimate'!$R312&gt;0.2,'CMGC Cost Estimate'!$R312&lt;-0.2)),"ANALYZE"," ")</f>
        <v>#VALUE!</v>
      </c>
      <c r="Z312" s="73" t="e">
        <f>IF(AND('CMGC Cost Estimate'!$X312="YES",OR('CMGC Cost Estimate'!$S312&gt;0.2,'CMGC Cost Estimate'!$S312&lt;-0.2)),"ANALYZE"," ")</f>
        <v>#VALUE!</v>
      </c>
      <c r="AA312" s="69" t="e">
        <f>RANK('CMGC Cost Estimate'!$G312,'CMGC Cost Estimate'!$G$3:$G$499)</f>
        <v>#VALUE!</v>
      </c>
      <c r="AB312" s="70" t="e">
        <f>LARGE('CMGC Cost Estimate'!$G$3:$G$499,COUNT(G$3:'CMGC Cost Estimate'!$G312))+IF(ISNUMBER(AB311),AB311,0)</f>
        <v>#VALUE!</v>
      </c>
      <c r="AC312" s="71" t="e">
        <f>IF(AB312/G$500&lt;0.8,COUNT(V$3:V312)+1,1)</f>
        <v>#VALUE!</v>
      </c>
      <c r="AD312" s="95" t="e">
        <f>IF('CMGC Cost Estimate'!$AA312&lt;=MAX('CMGC Cost Estimate'!$AC$3:$AC$499),"YES","NO")</f>
        <v>#VALUE!</v>
      </c>
      <c r="AE312" s="96" t="e">
        <f>IF(AND('Standard Cost Estimate'!$AD312="YES",ABS('Standard Cost Estimate'!$R312)&gt;0.2),"ANALYZE"," ")</f>
        <v>#VALUE!</v>
      </c>
      <c r="AF312" s="77"/>
    </row>
    <row r="313" spans="1:32" x14ac:dyDescent="0.35">
      <c r="A313" s="56" t="e">
        <f>Table1[[#This Row],[Item Line Number]]</f>
        <v>#VALUE!</v>
      </c>
      <c r="B313" s="56" t="e">
        <f>Table1[[#This Row],[Item Number]]</f>
        <v>#VALUE!</v>
      </c>
      <c r="C313" s="57" t="e">
        <f>Table1[[#This Row],[Item Description]]</f>
        <v>#VALUE!</v>
      </c>
      <c r="D313" s="56" t="e">
        <f>Table1[[#This Row],[Quantity]]</f>
        <v>#VALUE!</v>
      </c>
      <c r="E313" s="56" t="e">
        <f>Table1[[#This Row],[Units]]</f>
        <v>#VALUE!</v>
      </c>
      <c r="F313" s="58" t="e">
        <f>Table1[[#This Row],[Engineer''s Estimate (EE)]]</f>
        <v>#VALUE!</v>
      </c>
      <c r="G313" s="59" t="e">
        <f>'CMGC Cost Estimate'!$D313*'CMGC Cost Estimate'!$F313</f>
        <v>#VALUE!</v>
      </c>
      <c r="H313" s="60" t="e">
        <f>'CMGC Cost Estimate'!$G313/G$500</f>
        <v>#VALUE!</v>
      </c>
      <c r="I313" s="58" t="e">
        <f>Table1[[#This Row],[Low Bidder 
or CM/GC]]</f>
        <v>#VALUE!</v>
      </c>
      <c r="J313" s="59" t="e">
        <f>'CMGC Cost Estimate'!$I313*'CMGC Cost Estimate'!$D313</f>
        <v>#VALUE!</v>
      </c>
      <c r="K313" s="61" t="e">
        <f>'CMGC Cost Estimate'!$J313/J$500</f>
        <v>#VALUE!</v>
      </c>
      <c r="L313" s="58" t="e">
        <f>TRIMMEAN(Table1[[#This Row],[Low Bidder 
or CM/GC]:[Bidder 23]],2/COUNT(Table1[[#This Row],[Low Bidder 
or CM/GC]:[Bidder 23]]))</f>
        <v>#VALUE!</v>
      </c>
      <c r="M313" s="59" t="e">
        <f>IF('CMGC Cost Estimate'!$D313=0,0,'CMGC Cost Estimate'!$D313*'CMGC Cost Estimate'!$L313)</f>
        <v>#VALUE!</v>
      </c>
      <c r="N313" s="60" t="e">
        <f>'CMGC Cost Estimate'!$M313/M$500</f>
        <v>#VALUE!</v>
      </c>
      <c r="O313" s="80" t="e">
        <f>MIN(Table1[[#This Row],[Low Bidder 
or CM/GC]:[Bidder 23]])*D313</f>
        <v>#VALUE!</v>
      </c>
      <c r="P313" s="66" t="e">
        <f>Table24[[#This Row],[CM/GC
Amount]]</f>
        <v>#VALUE!</v>
      </c>
      <c r="Q313" s="81" t="e">
        <f>MAX(Table1[[#This Row],[Low Bidder 
or CM/GC]:[Bidder 23]])*D313</f>
        <v>#VALUE!</v>
      </c>
      <c r="R313" s="38" t="e">
        <f>('CMGC Cost Estimate'!$J313-'CMGC Cost Estimate'!$G313)/'CMGC Cost Estimate'!$G313</f>
        <v>#VALUE!</v>
      </c>
      <c r="S313" s="39" t="e">
        <f>('CMGC Cost Estimate'!$J313-'CMGC Cost Estimate'!$M313)/'CMGC Cost Estimate'!$M313</f>
        <v>#VALUE!</v>
      </c>
      <c r="T313" s="37" t="e">
        <f>'CMGC Cost Estimate'!$J313-'CMGC Cost Estimate'!$G313</f>
        <v>#VALUE!</v>
      </c>
      <c r="U313" s="29" t="e">
        <f>RANK('CMGC Cost Estimate'!$J313,'CMGC Cost Estimate'!$J$3:$J$499)</f>
        <v>#VALUE!</v>
      </c>
      <c r="V313" s="40" t="e">
        <f>LARGE('CMGC Cost Estimate'!$J$3:$J$499,COUNT(J$3:'CMGC Cost Estimate'!$J313))+IF(ISNUMBER(V312),V312,0)</f>
        <v>#VALUE!</v>
      </c>
      <c r="W313" s="29" t="e">
        <f>IF(V313/J$500&lt;0.8,COUNT(V$3:V313)+1,1)</f>
        <v>#VALUE!</v>
      </c>
      <c r="X313" s="41" t="e">
        <f>IF('CMGC Cost Estimate'!$U313&lt;=MAX('CMGC Cost Estimate'!$W$3:$W$499),"YES","NO")</f>
        <v>#VALUE!</v>
      </c>
      <c r="Y313" s="42" t="e">
        <f>IF(AND('CMGC Cost Estimate'!$X313="YES",OR('CMGC Cost Estimate'!$R313&gt;0.2,'CMGC Cost Estimate'!$R313&lt;-0.2)),"ANALYZE"," ")</f>
        <v>#VALUE!</v>
      </c>
      <c r="Z313" s="73" t="e">
        <f>IF(AND('CMGC Cost Estimate'!$X313="YES",OR('CMGC Cost Estimate'!$S313&gt;0.2,'CMGC Cost Estimate'!$S313&lt;-0.2)),"ANALYZE"," ")</f>
        <v>#VALUE!</v>
      </c>
      <c r="AA313" s="69" t="e">
        <f>RANK('CMGC Cost Estimate'!$G313,'CMGC Cost Estimate'!$G$3:$G$499)</f>
        <v>#VALUE!</v>
      </c>
      <c r="AB313" s="70" t="e">
        <f>LARGE('CMGC Cost Estimate'!$G$3:$G$499,COUNT(G$3:'CMGC Cost Estimate'!$G313))+IF(ISNUMBER(AB312),AB312,0)</f>
        <v>#VALUE!</v>
      </c>
      <c r="AC313" s="71" t="e">
        <f>IF(AB313/G$500&lt;0.8,COUNT(V$3:V313)+1,1)</f>
        <v>#VALUE!</v>
      </c>
      <c r="AD313" s="95" t="e">
        <f>IF('CMGC Cost Estimate'!$AA313&lt;=MAX('CMGC Cost Estimate'!$AC$3:$AC$499),"YES","NO")</f>
        <v>#VALUE!</v>
      </c>
      <c r="AE313" s="96" t="e">
        <f>IF(AND('Standard Cost Estimate'!$AD313="YES",ABS('Standard Cost Estimate'!$R313)&gt;0.2),"ANALYZE"," ")</f>
        <v>#VALUE!</v>
      </c>
      <c r="AF313" s="77"/>
    </row>
    <row r="314" spans="1:32" x14ac:dyDescent="0.35">
      <c r="A314" s="56" t="e">
        <f>Table1[[#This Row],[Item Line Number]]</f>
        <v>#VALUE!</v>
      </c>
      <c r="B314" s="56" t="e">
        <f>Table1[[#This Row],[Item Number]]</f>
        <v>#VALUE!</v>
      </c>
      <c r="C314" s="57" t="e">
        <f>Table1[[#This Row],[Item Description]]</f>
        <v>#VALUE!</v>
      </c>
      <c r="D314" s="56" t="e">
        <f>Table1[[#This Row],[Quantity]]</f>
        <v>#VALUE!</v>
      </c>
      <c r="E314" s="56" t="e">
        <f>Table1[[#This Row],[Units]]</f>
        <v>#VALUE!</v>
      </c>
      <c r="F314" s="58" t="e">
        <f>Table1[[#This Row],[Engineer''s Estimate (EE)]]</f>
        <v>#VALUE!</v>
      </c>
      <c r="G314" s="59" t="e">
        <f>'CMGC Cost Estimate'!$D314*'CMGC Cost Estimate'!$F314</f>
        <v>#VALUE!</v>
      </c>
      <c r="H314" s="60" t="e">
        <f>'CMGC Cost Estimate'!$G314/G$500</f>
        <v>#VALUE!</v>
      </c>
      <c r="I314" s="58" t="e">
        <f>Table1[[#This Row],[Low Bidder 
or CM/GC]]</f>
        <v>#VALUE!</v>
      </c>
      <c r="J314" s="59" t="e">
        <f>'CMGC Cost Estimate'!$I314*'CMGC Cost Estimate'!$D314</f>
        <v>#VALUE!</v>
      </c>
      <c r="K314" s="61" t="e">
        <f>'CMGC Cost Estimate'!$J314/J$500</f>
        <v>#VALUE!</v>
      </c>
      <c r="L314" s="58" t="e">
        <f>TRIMMEAN(Table1[[#This Row],[Low Bidder 
or CM/GC]:[Bidder 23]],2/COUNT(Table1[[#This Row],[Low Bidder 
or CM/GC]:[Bidder 23]]))</f>
        <v>#VALUE!</v>
      </c>
      <c r="M314" s="59" t="e">
        <f>IF('CMGC Cost Estimate'!$D314=0,0,'CMGC Cost Estimate'!$D314*'CMGC Cost Estimate'!$L314)</f>
        <v>#VALUE!</v>
      </c>
      <c r="N314" s="60" t="e">
        <f>'CMGC Cost Estimate'!$M314/M$500</f>
        <v>#VALUE!</v>
      </c>
      <c r="O314" s="80" t="e">
        <f>MIN(Table1[[#This Row],[Low Bidder 
or CM/GC]:[Bidder 23]])*D314</f>
        <v>#VALUE!</v>
      </c>
      <c r="P314" s="66" t="e">
        <f>Table24[[#This Row],[CM/GC
Amount]]</f>
        <v>#VALUE!</v>
      </c>
      <c r="Q314" s="81" t="e">
        <f>MAX(Table1[[#This Row],[Low Bidder 
or CM/GC]:[Bidder 23]])*D314</f>
        <v>#VALUE!</v>
      </c>
      <c r="R314" s="38" t="e">
        <f>('CMGC Cost Estimate'!$J314-'CMGC Cost Estimate'!$G314)/'CMGC Cost Estimate'!$G314</f>
        <v>#VALUE!</v>
      </c>
      <c r="S314" s="39" t="e">
        <f>('CMGC Cost Estimate'!$J314-'CMGC Cost Estimate'!$M314)/'CMGC Cost Estimate'!$M314</f>
        <v>#VALUE!</v>
      </c>
      <c r="T314" s="37" t="e">
        <f>'CMGC Cost Estimate'!$J314-'CMGC Cost Estimate'!$G314</f>
        <v>#VALUE!</v>
      </c>
      <c r="U314" s="29" t="e">
        <f>RANK('CMGC Cost Estimate'!$J314,'CMGC Cost Estimate'!$J$3:$J$499)</f>
        <v>#VALUE!</v>
      </c>
      <c r="V314" s="40" t="e">
        <f>LARGE('CMGC Cost Estimate'!$J$3:$J$499,COUNT(J$3:'CMGC Cost Estimate'!$J314))+IF(ISNUMBER(V313),V313,0)</f>
        <v>#VALUE!</v>
      </c>
      <c r="W314" s="29" t="e">
        <f>IF(V314/J$500&lt;0.8,COUNT(V$3:V314)+1,1)</f>
        <v>#VALUE!</v>
      </c>
      <c r="X314" s="41" t="e">
        <f>IF('CMGC Cost Estimate'!$U314&lt;=MAX('CMGC Cost Estimate'!$W$3:$W$499),"YES","NO")</f>
        <v>#VALUE!</v>
      </c>
      <c r="Y314" s="42" t="e">
        <f>IF(AND('CMGC Cost Estimate'!$X314="YES",OR('CMGC Cost Estimate'!$R314&gt;0.2,'CMGC Cost Estimate'!$R314&lt;-0.2)),"ANALYZE"," ")</f>
        <v>#VALUE!</v>
      </c>
      <c r="Z314" s="73" t="e">
        <f>IF(AND('CMGC Cost Estimate'!$X314="YES",OR('CMGC Cost Estimate'!$S314&gt;0.2,'CMGC Cost Estimate'!$S314&lt;-0.2)),"ANALYZE"," ")</f>
        <v>#VALUE!</v>
      </c>
      <c r="AA314" s="69" t="e">
        <f>RANK('CMGC Cost Estimate'!$G314,'CMGC Cost Estimate'!$G$3:$G$499)</f>
        <v>#VALUE!</v>
      </c>
      <c r="AB314" s="70" t="e">
        <f>LARGE('CMGC Cost Estimate'!$G$3:$G$499,COUNT(G$3:'CMGC Cost Estimate'!$G314))+IF(ISNUMBER(AB313),AB313,0)</f>
        <v>#VALUE!</v>
      </c>
      <c r="AC314" s="71" t="e">
        <f>IF(AB314/G$500&lt;0.8,COUNT(V$3:V314)+1,1)</f>
        <v>#VALUE!</v>
      </c>
      <c r="AD314" s="95" t="e">
        <f>IF('CMGC Cost Estimate'!$AA314&lt;=MAX('CMGC Cost Estimate'!$AC$3:$AC$499),"YES","NO")</f>
        <v>#VALUE!</v>
      </c>
      <c r="AE314" s="96" t="e">
        <f>IF(AND('Standard Cost Estimate'!$AD314="YES",ABS('Standard Cost Estimate'!$R314)&gt;0.2),"ANALYZE"," ")</f>
        <v>#VALUE!</v>
      </c>
      <c r="AF314" s="77"/>
    </row>
    <row r="315" spans="1:32" x14ac:dyDescent="0.35">
      <c r="A315" s="56" t="e">
        <f>Table1[[#This Row],[Item Line Number]]</f>
        <v>#VALUE!</v>
      </c>
      <c r="B315" s="56" t="e">
        <f>Table1[[#This Row],[Item Number]]</f>
        <v>#VALUE!</v>
      </c>
      <c r="C315" s="57" t="e">
        <f>Table1[[#This Row],[Item Description]]</f>
        <v>#VALUE!</v>
      </c>
      <c r="D315" s="56" t="e">
        <f>Table1[[#This Row],[Quantity]]</f>
        <v>#VALUE!</v>
      </c>
      <c r="E315" s="56" t="e">
        <f>Table1[[#This Row],[Units]]</f>
        <v>#VALUE!</v>
      </c>
      <c r="F315" s="58" t="e">
        <f>Table1[[#This Row],[Engineer''s Estimate (EE)]]</f>
        <v>#VALUE!</v>
      </c>
      <c r="G315" s="59" t="e">
        <f>'CMGC Cost Estimate'!$D315*'CMGC Cost Estimate'!$F315</f>
        <v>#VALUE!</v>
      </c>
      <c r="H315" s="60" t="e">
        <f>'CMGC Cost Estimate'!$G315/G$500</f>
        <v>#VALUE!</v>
      </c>
      <c r="I315" s="58" t="e">
        <f>Table1[[#This Row],[Low Bidder 
or CM/GC]]</f>
        <v>#VALUE!</v>
      </c>
      <c r="J315" s="59" t="e">
        <f>'CMGC Cost Estimate'!$I315*'CMGC Cost Estimate'!$D315</f>
        <v>#VALUE!</v>
      </c>
      <c r="K315" s="61" t="e">
        <f>'CMGC Cost Estimate'!$J315/J$500</f>
        <v>#VALUE!</v>
      </c>
      <c r="L315" s="58" t="e">
        <f>TRIMMEAN(Table1[[#This Row],[Low Bidder 
or CM/GC]:[Bidder 23]],2/COUNT(Table1[[#This Row],[Low Bidder 
or CM/GC]:[Bidder 23]]))</f>
        <v>#VALUE!</v>
      </c>
      <c r="M315" s="59" t="e">
        <f>IF('CMGC Cost Estimate'!$D315=0,0,'CMGC Cost Estimate'!$D315*'CMGC Cost Estimate'!$L315)</f>
        <v>#VALUE!</v>
      </c>
      <c r="N315" s="60" t="e">
        <f>'CMGC Cost Estimate'!$M315/M$500</f>
        <v>#VALUE!</v>
      </c>
      <c r="O315" s="80" t="e">
        <f>MIN(Table1[[#This Row],[Low Bidder 
or CM/GC]:[Bidder 23]])*D315</f>
        <v>#VALUE!</v>
      </c>
      <c r="P315" s="66" t="e">
        <f>Table24[[#This Row],[CM/GC
Amount]]</f>
        <v>#VALUE!</v>
      </c>
      <c r="Q315" s="81" t="e">
        <f>MAX(Table1[[#This Row],[Low Bidder 
or CM/GC]:[Bidder 23]])*D315</f>
        <v>#VALUE!</v>
      </c>
      <c r="R315" s="38" t="e">
        <f>('CMGC Cost Estimate'!$J315-'CMGC Cost Estimate'!$G315)/'CMGC Cost Estimate'!$G315</f>
        <v>#VALUE!</v>
      </c>
      <c r="S315" s="39" t="e">
        <f>('CMGC Cost Estimate'!$J315-'CMGC Cost Estimate'!$M315)/'CMGC Cost Estimate'!$M315</f>
        <v>#VALUE!</v>
      </c>
      <c r="T315" s="37" t="e">
        <f>'CMGC Cost Estimate'!$J315-'CMGC Cost Estimate'!$G315</f>
        <v>#VALUE!</v>
      </c>
      <c r="U315" s="29" t="e">
        <f>RANK('CMGC Cost Estimate'!$J315,'CMGC Cost Estimate'!$J$3:$J$499)</f>
        <v>#VALUE!</v>
      </c>
      <c r="V315" s="40" t="e">
        <f>LARGE('CMGC Cost Estimate'!$J$3:$J$499,COUNT(J$3:'CMGC Cost Estimate'!$J315))+IF(ISNUMBER(V314),V314,0)</f>
        <v>#VALUE!</v>
      </c>
      <c r="W315" s="29" t="e">
        <f>IF(V315/J$500&lt;0.8,COUNT(V$3:V315)+1,1)</f>
        <v>#VALUE!</v>
      </c>
      <c r="X315" s="41" t="e">
        <f>IF('CMGC Cost Estimate'!$U315&lt;=MAX('CMGC Cost Estimate'!$W$3:$W$499),"YES","NO")</f>
        <v>#VALUE!</v>
      </c>
      <c r="Y315" s="42" t="e">
        <f>IF(AND('CMGC Cost Estimate'!$X315="YES",OR('CMGC Cost Estimate'!$R315&gt;0.2,'CMGC Cost Estimate'!$R315&lt;-0.2)),"ANALYZE"," ")</f>
        <v>#VALUE!</v>
      </c>
      <c r="Z315" s="73" t="e">
        <f>IF(AND('CMGC Cost Estimate'!$X315="YES",OR('CMGC Cost Estimate'!$S315&gt;0.2,'CMGC Cost Estimate'!$S315&lt;-0.2)),"ANALYZE"," ")</f>
        <v>#VALUE!</v>
      </c>
      <c r="AA315" s="69" t="e">
        <f>RANK('CMGC Cost Estimate'!$G315,'CMGC Cost Estimate'!$G$3:$G$499)</f>
        <v>#VALUE!</v>
      </c>
      <c r="AB315" s="70" t="e">
        <f>LARGE('CMGC Cost Estimate'!$G$3:$G$499,COUNT(G$3:'CMGC Cost Estimate'!$G315))+IF(ISNUMBER(AB314),AB314,0)</f>
        <v>#VALUE!</v>
      </c>
      <c r="AC315" s="71" t="e">
        <f>IF(AB315/G$500&lt;0.8,COUNT(V$3:V315)+1,1)</f>
        <v>#VALUE!</v>
      </c>
      <c r="AD315" s="95" t="e">
        <f>IF('CMGC Cost Estimate'!$AA315&lt;=MAX('CMGC Cost Estimate'!$AC$3:$AC$499),"YES","NO")</f>
        <v>#VALUE!</v>
      </c>
      <c r="AE315" s="96" t="e">
        <f>IF(AND('Standard Cost Estimate'!$AD315="YES",ABS('Standard Cost Estimate'!$R315)&gt;0.2),"ANALYZE"," ")</f>
        <v>#VALUE!</v>
      </c>
      <c r="AF315" s="77"/>
    </row>
    <row r="316" spans="1:32" x14ac:dyDescent="0.35">
      <c r="A316" s="56" t="e">
        <f>Table1[[#This Row],[Item Line Number]]</f>
        <v>#VALUE!</v>
      </c>
      <c r="B316" s="56" t="e">
        <f>Table1[[#This Row],[Item Number]]</f>
        <v>#VALUE!</v>
      </c>
      <c r="C316" s="57" t="e">
        <f>Table1[[#This Row],[Item Description]]</f>
        <v>#VALUE!</v>
      </c>
      <c r="D316" s="56" t="e">
        <f>Table1[[#This Row],[Quantity]]</f>
        <v>#VALUE!</v>
      </c>
      <c r="E316" s="56" t="e">
        <f>Table1[[#This Row],[Units]]</f>
        <v>#VALUE!</v>
      </c>
      <c r="F316" s="58" t="e">
        <f>Table1[[#This Row],[Engineer''s Estimate (EE)]]</f>
        <v>#VALUE!</v>
      </c>
      <c r="G316" s="59" t="e">
        <f>'CMGC Cost Estimate'!$D316*'CMGC Cost Estimate'!$F316</f>
        <v>#VALUE!</v>
      </c>
      <c r="H316" s="60" t="e">
        <f>'CMGC Cost Estimate'!$G316/G$500</f>
        <v>#VALUE!</v>
      </c>
      <c r="I316" s="58" t="e">
        <f>Table1[[#This Row],[Low Bidder 
or CM/GC]]</f>
        <v>#VALUE!</v>
      </c>
      <c r="J316" s="59" t="e">
        <f>'CMGC Cost Estimate'!$I316*'CMGC Cost Estimate'!$D316</f>
        <v>#VALUE!</v>
      </c>
      <c r="K316" s="61" t="e">
        <f>'CMGC Cost Estimate'!$J316/J$500</f>
        <v>#VALUE!</v>
      </c>
      <c r="L316" s="58" t="e">
        <f>TRIMMEAN(Table1[[#This Row],[Low Bidder 
or CM/GC]:[Bidder 23]],2/COUNT(Table1[[#This Row],[Low Bidder 
or CM/GC]:[Bidder 23]]))</f>
        <v>#VALUE!</v>
      </c>
      <c r="M316" s="59" t="e">
        <f>IF('CMGC Cost Estimate'!$D316=0,0,'CMGC Cost Estimate'!$D316*'CMGC Cost Estimate'!$L316)</f>
        <v>#VALUE!</v>
      </c>
      <c r="N316" s="60" t="e">
        <f>'CMGC Cost Estimate'!$M316/M$500</f>
        <v>#VALUE!</v>
      </c>
      <c r="O316" s="80" t="e">
        <f>MIN(Table1[[#This Row],[Low Bidder 
or CM/GC]:[Bidder 23]])*D316</f>
        <v>#VALUE!</v>
      </c>
      <c r="P316" s="66" t="e">
        <f>Table24[[#This Row],[CM/GC
Amount]]</f>
        <v>#VALUE!</v>
      </c>
      <c r="Q316" s="81" t="e">
        <f>MAX(Table1[[#This Row],[Low Bidder 
or CM/GC]:[Bidder 23]])*D316</f>
        <v>#VALUE!</v>
      </c>
      <c r="R316" s="38" t="e">
        <f>('CMGC Cost Estimate'!$J316-'CMGC Cost Estimate'!$G316)/'CMGC Cost Estimate'!$G316</f>
        <v>#VALUE!</v>
      </c>
      <c r="S316" s="39" t="e">
        <f>('CMGC Cost Estimate'!$J316-'CMGC Cost Estimate'!$M316)/'CMGC Cost Estimate'!$M316</f>
        <v>#VALUE!</v>
      </c>
      <c r="T316" s="37" t="e">
        <f>'CMGC Cost Estimate'!$J316-'CMGC Cost Estimate'!$G316</f>
        <v>#VALUE!</v>
      </c>
      <c r="U316" s="29" t="e">
        <f>RANK('CMGC Cost Estimate'!$J316,'CMGC Cost Estimate'!$J$3:$J$499)</f>
        <v>#VALUE!</v>
      </c>
      <c r="V316" s="40" t="e">
        <f>LARGE('CMGC Cost Estimate'!$J$3:$J$499,COUNT(J$3:'CMGC Cost Estimate'!$J316))+IF(ISNUMBER(V315),V315,0)</f>
        <v>#VALUE!</v>
      </c>
      <c r="W316" s="29" t="e">
        <f>IF(V316/J$500&lt;0.8,COUNT(V$3:V316)+1,1)</f>
        <v>#VALUE!</v>
      </c>
      <c r="X316" s="41" t="e">
        <f>IF('CMGC Cost Estimate'!$U316&lt;=MAX('CMGC Cost Estimate'!$W$3:$W$499),"YES","NO")</f>
        <v>#VALUE!</v>
      </c>
      <c r="Y316" s="42" t="e">
        <f>IF(AND('CMGC Cost Estimate'!$X316="YES",OR('CMGC Cost Estimate'!$R316&gt;0.2,'CMGC Cost Estimate'!$R316&lt;-0.2)),"ANALYZE"," ")</f>
        <v>#VALUE!</v>
      </c>
      <c r="Z316" s="73" t="e">
        <f>IF(AND('CMGC Cost Estimate'!$X316="YES",OR('CMGC Cost Estimate'!$S316&gt;0.2,'CMGC Cost Estimate'!$S316&lt;-0.2)),"ANALYZE"," ")</f>
        <v>#VALUE!</v>
      </c>
      <c r="AA316" s="69" t="e">
        <f>RANK('CMGC Cost Estimate'!$G316,'CMGC Cost Estimate'!$G$3:$G$499)</f>
        <v>#VALUE!</v>
      </c>
      <c r="AB316" s="70" t="e">
        <f>LARGE('CMGC Cost Estimate'!$G$3:$G$499,COUNT(G$3:'CMGC Cost Estimate'!$G316))+IF(ISNUMBER(AB315),AB315,0)</f>
        <v>#VALUE!</v>
      </c>
      <c r="AC316" s="71" t="e">
        <f>IF(AB316/G$500&lt;0.8,COUNT(V$3:V316)+1,1)</f>
        <v>#VALUE!</v>
      </c>
      <c r="AD316" s="95" t="e">
        <f>IF('CMGC Cost Estimate'!$AA316&lt;=MAX('CMGC Cost Estimate'!$AC$3:$AC$499),"YES","NO")</f>
        <v>#VALUE!</v>
      </c>
      <c r="AE316" s="96" t="e">
        <f>IF(AND('Standard Cost Estimate'!$AD316="YES",ABS('Standard Cost Estimate'!$R316)&gt;0.2),"ANALYZE"," ")</f>
        <v>#VALUE!</v>
      </c>
      <c r="AF316" s="77"/>
    </row>
    <row r="317" spans="1:32" x14ac:dyDescent="0.35">
      <c r="A317" s="56" t="e">
        <f>Table1[[#This Row],[Item Line Number]]</f>
        <v>#VALUE!</v>
      </c>
      <c r="B317" s="56" t="e">
        <f>Table1[[#This Row],[Item Number]]</f>
        <v>#VALUE!</v>
      </c>
      <c r="C317" s="57" t="e">
        <f>Table1[[#This Row],[Item Description]]</f>
        <v>#VALUE!</v>
      </c>
      <c r="D317" s="56" t="e">
        <f>Table1[[#This Row],[Quantity]]</f>
        <v>#VALUE!</v>
      </c>
      <c r="E317" s="56" t="e">
        <f>Table1[[#This Row],[Units]]</f>
        <v>#VALUE!</v>
      </c>
      <c r="F317" s="58" t="e">
        <f>Table1[[#This Row],[Engineer''s Estimate (EE)]]</f>
        <v>#VALUE!</v>
      </c>
      <c r="G317" s="59" t="e">
        <f>'CMGC Cost Estimate'!$D317*'CMGC Cost Estimate'!$F317</f>
        <v>#VALUE!</v>
      </c>
      <c r="H317" s="60" t="e">
        <f>'CMGC Cost Estimate'!$G317/G$500</f>
        <v>#VALUE!</v>
      </c>
      <c r="I317" s="58" t="e">
        <f>Table1[[#This Row],[Low Bidder 
or CM/GC]]</f>
        <v>#VALUE!</v>
      </c>
      <c r="J317" s="59" t="e">
        <f>'CMGC Cost Estimate'!$I317*'CMGC Cost Estimate'!$D317</f>
        <v>#VALUE!</v>
      </c>
      <c r="K317" s="61" t="e">
        <f>'CMGC Cost Estimate'!$J317/J$500</f>
        <v>#VALUE!</v>
      </c>
      <c r="L317" s="58" t="e">
        <f>TRIMMEAN(Table1[[#This Row],[Low Bidder 
or CM/GC]:[Bidder 23]],2/COUNT(Table1[[#This Row],[Low Bidder 
or CM/GC]:[Bidder 23]]))</f>
        <v>#VALUE!</v>
      </c>
      <c r="M317" s="59" t="e">
        <f>IF('CMGC Cost Estimate'!$D317=0,0,'CMGC Cost Estimate'!$D317*'CMGC Cost Estimate'!$L317)</f>
        <v>#VALUE!</v>
      </c>
      <c r="N317" s="60" t="e">
        <f>'CMGC Cost Estimate'!$M317/M$500</f>
        <v>#VALUE!</v>
      </c>
      <c r="O317" s="80" t="e">
        <f>MIN(Table1[[#This Row],[Low Bidder 
or CM/GC]:[Bidder 23]])*D317</f>
        <v>#VALUE!</v>
      </c>
      <c r="P317" s="66" t="e">
        <f>Table24[[#This Row],[CM/GC
Amount]]</f>
        <v>#VALUE!</v>
      </c>
      <c r="Q317" s="81" t="e">
        <f>MAX(Table1[[#This Row],[Low Bidder 
or CM/GC]:[Bidder 23]])*D317</f>
        <v>#VALUE!</v>
      </c>
      <c r="R317" s="38" t="e">
        <f>('CMGC Cost Estimate'!$J317-'CMGC Cost Estimate'!$G317)/'CMGC Cost Estimate'!$G317</f>
        <v>#VALUE!</v>
      </c>
      <c r="S317" s="39" t="e">
        <f>('CMGC Cost Estimate'!$J317-'CMGC Cost Estimate'!$M317)/'CMGC Cost Estimate'!$M317</f>
        <v>#VALUE!</v>
      </c>
      <c r="T317" s="37" t="e">
        <f>'CMGC Cost Estimate'!$J317-'CMGC Cost Estimate'!$G317</f>
        <v>#VALUE!</v>
      </c>
      <c r="U317" s="29" t="e">
        <f>RANK('CMGC Cost Estimate'!$J317,'CMGC Cost Estimate'!$J$3:$J$499)</f>
        <v>#VALUE!</v>
      </c>
      <c r="V317" s="40" t="e">
        <f>LARGE('CMGC Cost Estimate'!$J$3:$J$499,COUNT(J$3:'CMGC Cost Estimate'!$J317))+IF(ISNUMBER(V316),V316,0)</f>
        <v>#VALUE!</v>
      </c>
      <c r="W317" s="29" t="e">
        <f>IF(V317/J$500&lt;0.8,COUNT(V$3:V317)+1,1)</f>
        <v>#VALUE!</v>
      </c>
      <c r="X317" s="41" t="e">
        <f>IF('CMGC Cost Estimate'!$U317&lt;=MAX('CMGC Cost Estimate'!$W$3:$W$499),"YES","NO")</f>
        <v>#VALUE!</v>
      </c>
      <c r="Y317" s="42" t="e">
        <f>IF(AND('CMGC Cost Estimate'!$X317="YES",OR('CMGC Cost Estimate'!$R317&gt;0.2,'CMGC Cost Estimate'!$R317&lt;-0.2)),"ANALYZE"," ")</f>
        <v>#VALUE!</v>
      </c>
      <c r="Z317" s="73" t="e">
        <f>IF(AND('CMGC Cost Estimate'!$X317="YES",OR('CMGC Cost Estimate'!$S317&gt;0.2,'CMGC Cost Estimate'!$S317&lt;-0.2)),"ANALYZE"," ")</f>
        <v>#VALUE!</v>
      </c>
      <c r="AA317" s="69" t="e">
        <f>RANK('CMGC Cost Estimate'!$G317,'CMGC Cost Estimate'!$G$3:$G$499)</f>
        <v>#VALUE!</v>
      </c>
      <c r="AB317" s="70" t="e">
        <f>LARGE('CMGC Cost Estimate'!$G$3:$G$499,COUNT(G$3:'CMGC Cost Estimate'!$G317))+IF(ISNUMBER(AB316),AB316,0)</f>
        <v>#VALUE!</v>
      </c>
      <c r="AC317" s="71" t="e">
        <f>IF(AB317/G$500&lt;0.8,COUNT(V$3:V317)+1,1)</f>
        <v>#VALUE!</v>
      </c>
      <c r="AD317" s="95" t="e">
        <f>IF('CMGC Cost Estimate'!$AA317&lt;=MAX('CMGC Cost Estimate'!$AC$3:$AC$499),"YES","NO")</f>
        <v>#VALUE!</v>
      </c>
      <c r="AE317" s="96" t="e">
        <f>IF(AND('Standard Cost Estimate'!$AD317="YES",ABS('Standard Cost Estimate'!$R317)&gt;0.2),"ANALYZE"," ")</f>
        <v>#VALUE!</v>
      </c>
      <c r="AF317" s="77"/>
    </row>
    <row r="318" spans="1:32" x14ac:dyDescent="0.35">
      <c r="A318" s="56" t="e">
        <f>Table1[[#This Row],[Item Line Number]]</f>
        <v>#VALUE!</v>
      </c>
      <c r="B318" s="56" t="e">
        <f>Table1[[#This Row],[Item Number]]</f>
        <v>#VALUE!</v>
      </c>
      <c r="C318" s="57" t="e">
        <f>Table1[[#This Row],[Item Description]]</f>
        <v>#VALUE!</v>
      </c>
      <c r="D318" s="56" t="e">
        <f>Table1[[#This Row],[Quantity]]</f>
        <v>#VALUE!</v>
      </c>
      <c r="E318" s="56" t="e">
        <f>Table1[[#This Row],[Units]]</f>
        <v>#VALUE!</v>
      </c>
      <c r="F318" s="58" t="e">
        <f>Table1[[#This Row],[Engineer''s Estimate (EE)]]</f>
        <v>#VALUE!</v>
      </c>
      <c r="G318" s="59" t="e">
        <f>'CMGC Cost Estimate'!$D318*'CMGC Cost Estimate'!$F318</f>
        <v>#VALUE!</v>
      </c>
      <c r="H318" s="60" t="e">
        <f>'CMGC Cost Estimate'!$G318/G$500</f>
        <v>#VALUE!</v>
      </c>
      <c r="I318" s="58" t="e">
        <f>Table1[[#This Row],[Low Bidder 
or CM/GC]]</f>
        <v>#VALUE!</v>
      </c>
      <c r="J318" s="59" t="e">
        <f>'CMGC Cost Estimate'!$I318*'CMGC Cost Estimate'!$D318</f>
        <v>#VALUE!</v>
      </c>
      <c r="K318" s="61" t="e">
        <f>'CMGC Cost Estimate'!$J318/J$500</f>
        <v>#VALUE!</v>
      </c>
      <c r="L318" s="58" t="e">
        <f>TRIMMEAN(Table1[[#This Row],[Low Bidder 
or CM/GC]:[Bidder 23]],2/COUNT(Table1[[#This Row],[Low Bidder 
or CM/GC]:[Bidder 23]]))</f>
        <v>#VALUE!</v>
      </c>
      <c r="M318" s="59" t="e">
        <f>IF('CMGC Cost Estimate'!$D318=0,0,'CMGC Cost Estimate'!$D318*'CMGC Cost Estimate'!$L318)</f>
        <v>#VALUE!</v>
      </c>
      <c r="N318" s="60" t="e">
        <f>'CMGC Cost Estimate'!$M318/M$500</f>
        <v>#VALUE!</v>
      </c>
      <c r="O318" s="80" t="e">
        <f>MIN(Table1[[#This Row],[Low Bidder 
or CM/GC]:[Bidder 23]])*D318</f>
        <v>#VALUE!</v>
      </c>
      <c r="P318" s="66" t="e">
        <f>Table24[[#This Row],[CM/GC
Amount]]</f>
        <v>#VALUE!</v>
      </c>
      <c r="Q318" s="81" t="e">
        <f>MAX(Table1[[#This Row],[Low Bidder 
or CM/GC]:[Bidder 23]])*D318</f>
        <v>#VALUE!</v>
      </c>
      <c r="R318" s="38" t="e">
        <f>('CMGC Cost Estimate'!$J318-'CMGC Cost Estimate'!$G318)/'CMGC Cost Estimate'!$G318</f>
        <v>#VALUE!</v>
      </c>
      <c r="S318" s="39" t="e">
        <f>('CMGC Cost Estimate'!$J318-'CMGC Cost Estimate'!$M318)/'CMGC Cost Estimate'!$M318</f>
        <v>#VALUE!</v>
      </c>
      <c r="T318" s="37" t="e">
        <f>'CMGC Cost Estimate'!$J318-'CMGC Cost Estimate'!$G318</f>
        <v>#VALUE!</v>
      </c>
      <c r="U318" s="29" t="e">
        <f>RANK('CMGC Cost Estimate'!$J318,'CMGC Cost Estimate'!$J$3:$J$499)</f>
        <v>#VALUE!</v>
      </c>
      <c r="V318" s="40" t="e">
        <f>LARGE('CMGC Cost Estimate'!$J$3:$J$499,COUNT(J$3:'CMGC Cost Estimate'!$J318))+IF(ISNUMBER(V317),V317,0)</f>
        <v>#VALUE!</v>
      </c>
      <c r="W318" s="29" t="e">
        <f>IF(V318/J$500&lt;0.8,COUNT(V$3:V318)+1,1)</f>
        <v>#VALUE!</v>
      </c>
      <c r="X318" s="41" t="e">
        <f>IF('CMGC Cost Estimate'!$U318&lt;=MAX('CMGC Cost Estimate'!$W$3:$W$499),"YES","NO")</f>
        <v>#VALUE!</v>
      </c>
      <c r="Y318" s="42" t="e">
        <f>IF(AND('CMGC Cost Estimate'!$X318="YES",OR('CMGC Cost Estimate'!$R318&gt;0.2,'CMGC Cost Estimate'!$R318&lt;-0.2)),"ANALYZE"," ")</f>
        <v>#VALUE!</v>
      </c>
      <c r="Z318" s="73" t="e">
        <f>IF(AND('CMGC Cost Estimate'!$X318="YES",OR('CMGC Cost Estimate'!$S318&gt;0.2,'CMGC Cost Estimate'!$S318&lt;-0.2)),"ANALYZE"," ")</f>
        <v>#VALUE!</v>
      </c>
      <c r="AA318" s="69" t="e">
        <f>RANK('CMGC Cost Estimate'!$G318,'CMGC Cost Estimate'!$G$3:$G$499)</f>
        <v>#VALUE!</v>
      </c>
      <c r="AB318" s="70" t="e">
        <f>LARGE('CMGC Cost Estimate'!$G$3:$G$499,COUNT(G$3:'CMGC Cost Estimate'!$G318))+IF(ISNUMBER(AB317),AB317,0)</f>
        <v>#VALUE!</v>
      </c>
      <c r="AC318" s="71" t="e">
        <f>IF(AB318/G$500&lt;0.8,COUNT(V$3:V318)+1,1)</f>
        <v>#VALUE!</v>
      </c>
      <c r="AD318" s="95" t="e">
        <f>IF('CMGC Cost Estimate'!$AA318&lt;=MAX('CMGC Cost Estimate'!$AC$3:$AC$499),"YES","NO")</f>
        <v>#VALUE!</v>
      </c>
      <c r="AE318" s="96" t="e">
        <f>IF(AND('Standard Cost Estimate'!$AD318="YES",ABS('Standard Cost Estimate'!$R318)&gt;0.2),"ANALYZE"," ")</f>
        <v>#VALUE!</v>
      </c>
      <c r="AF318" s="77"/>
    </row>
    <row r="319" spans="1:32" x14ac:dyDescent="0.35">
      <c r="A319" s="56" t="e">
        <f>Table1[[#This Row],[Item Line Number]]</f>
        <v>#VALUE!</v>
      </c>
      <c r="B319" s="56" t="e">
        <f>Table1[[#This Row],[Item Number]]</f>
        <v>#VALUE!</v>
      </c>
      <c r="C319" s="57" t="e">
        <f>Table1[[#This Row],[Item Description]]</f>
        <v>#VALUE!</v>
      </c>
      <c r="D319" s="56" t="e">
        <f>Table1[[#This Row],[Quantity]]</f>
        <v>#VALUE!</v>
      </c>
      <c r="E319" s="56" t="e">
        <f>Table1[[#This Row],[Units]]</f>
        <v>#VALUE!</v>
      </c>
      <c r="F319" s="58" t="e">
        <f>Table1[[#This Row],[Engineer''s Estimate (EE)]]</f>
        <v>#VALUE!</v>
      </c>
      <c r="G319" s="59" t="e">
        <f>'CMGC Cost Estimate'!$D319*'CMGC Cost Estimate'!$F319</f>
        <v>#VALUE!</v>
      </c>
      <c r="H319" s="60" t="e">
        <f>'CMGC Cost Estimate'!$G319/G$500</f>
        <v>#VALUE!</v>
      </c>
      <c r="I319" s="58" t="e">
        <f>Table1[[#This Row],[Low Bidder 
or CM/GC]]</f>
        <v>#VALUE!</v>
      </c>
      <c r="J319" s="59" t="e">
        <f>'CMGC Cost Estimate'!$I319*'CMGC Cost Estimate'!$D319</f>
        <v>#VALUE!</v>
      </c>
      <c r="K319" s="61" t="e">
        <f>'CMGC Cost Estimate'!$J319/J$500</f>
        <v>#VALUE!</v>
      </c>
      <c r="L319" s="58" t="e">
        <f>TRIMMEAN(Table1[[#This Row],[Low Bidder 
or CM/GC]:[Bidder 23]],2/COUNT(Table1[[#This Row],[Low Bidder 
or CM/GC]:[Bidder 23]]))</f>
        <v>#VALUE!</v>
      </c>
      <c r="M319" s="59" t="e">
        <f>IF('CMGC Cost Estimate'!$D319=0,0,'CMGC Cost Estimate'!$D319*'CMGC Cost Estimate'!$L319)</f>
        <v>#VALUE!</v>
      </c>
      <c r="N319" s="60" t="e">
        <f>'CMGC Cost Estimate'!$M319/M$500</f>
        <v>#VALUE!</v>
      </c>
      <c r="O319" s="80" t="e">
        <f>MIN(Table1[[#This Row],[Low Bidder 
or CM/GC]:[Bidder 23]])*D319</f>
        <v>#VALUE!</v>
      </c>
      <c r="P319" s="66" t="e">
        <f>Table24[[#This Row],[CM/GC
Amount]]</f>
        <v>#VALUE!</v>
      </c>
      <c r="Q319" s="81" t="e">
        <f>MAX(Table1[[#This Row],[Low Bidder 
or CM/GC]:[Bidder 23]])*D319</f>
        <v>#VALUE!</v>
      </c>
      <c r="R319" s="38" t="e">
        <f>('CMGC Cost Estimate'!$J319-'CMGC Cost Estimate'!$G319)/'CMGC Cost Estimate'!$G319</f>
        <v>#VALUE!</v>
      </c>
      <c r="S319" s="39" t="e">
        <f>('CMGC Cost Estimate'!$J319-'CMGC Cost Estimate'!$M319)/'CMGC Cost Estimate'!$M319</f>
        <v>#VALUE!</v>
      </c>
      <c r="T319" s="37" t="e">
        <f>'CMGC Cost Estimate'!$J319-'CMGC Cost Estimate'!$G319</f>
        <v>#VALUE!</v>
      </c>
      <c r="U319" s="29" t="e">
        <f>RANK('CMGC Cost Estimate'!$J319,'CMGC Cost Estimate'!$J$3:$J$499)</f>
        <v>#VALUE!</v>
      </c>
      <c r="V319" s="40" t="e">
        <f>LARGE('CMGC Cost Estimate'!$J$3:$J$499,COUNT(J$3:'CMGC Cost Estimate'!$J319))+IF(ISNUMBER(V318),V318,0)</f>
        <v>#VALUE!</v>
      </c>
      <c r="W319" s="29" t="e">
        <f>IF(V319/J$500&lt;0.8,COUNT(V$3:V319)+1,1)</f>
        <v>#VALUE!</v>
      </c>
      <c r="X319" s="41" t="e">
        <f>IF('CMGC Cost Estimate'!$U319&lt;=MAX('CMGC Cost Estimate'!$W$3:$W$499),"YES","NO")</f>
        <v>#VALUE!</v>
      </c>
      <c r="Y319" s="42" t="e">
        <f>IF(AND('CMGC Cost Estimate'!$X319="YES",OR('CMGC Cost Estimate'!$R319&gt;0.2,'CMGC Cost Estimate'!$R319&lt;-0.2)),"ANALYZE"," ")</f>
        <v>#VALUE!</v>
      </c>
      <c r="Z319" s="73" t="e">
        <f>IF(AND('CMGC Cost Estimate'!$X319="YES",OR('CMGC Cost Estimate'!$S319&gt;0.2,'CMGC Cost Estimate'!$S319&lt;-0.2)),"ANALYZE"," ")</f>
        <v>#VALUE!</v>
      </c>
      <c r="AA319" s="69" t="e">
        <f>RANK('CMGC Cost Estimate'!$G319,'CMGC Cost Estimate'!$G$3:$G$499)</f>
        <v>#VALUE!</v>
      </c>
      <c r="AB319" s="70" t="e">
        <f>LARGE('CMGC Cost Estimate'!$G$3:$G$499,COUNT(G$3:'CMGC Cost Estimate'!$G319))+IF(ISNUMBER(AB318),AB318,0)</f>
        <v>#VALUE!</v>
      </c>
      <c r="AC319" s="71" t="e">
        <f>IF(AB319/G$500&lt;0.8,COUNT(V$3:V319)+1,1)</f>
        <v>#VALUE!</v>
      </c>
      <c r="AD319" s="95" t="e">
        <f>IF('CMGC Cost Estimate'!$AA319&lt;=MAX('CMGC Cost Estimate'!$AC$3:$AC$499),"YES","NO")</f>
        <v>#VALUE!</v>
      </c>
      <c r="AE319" s="96" t="e">
        <f>IF(AND('Standard Cost Estimate'!$AD319="YES",ABS('Standard Cost Estimate'!$R319)&gt;0.2),"ANALYZE"," ")</f>
        <v>#VALUE!</v>
      </c>
      <c r="AF319" s="77"/>
    </row>
    <row r="320" spans="1:32" x14ac:dyDescent="0.35">
      <c r="A320" s="56" t="e">
        <f>Table1[[#This Row],[Item Line Number]]</f>
        <v>#VALUE!</v>
      </c>
      <c r="B320" s="56" t="e">
        <f>Table1[[#This Row],[Item Number]]</f>
        <v>#VALUE!</v>
      </c>
      <c r="C320" s="57" t="e">
        <f>Table1[[#This Row],[Item Description]]</f>
        <v>#VALUE!</v>
      </c>
      <c r="D320" s="56" t="e">
        <f>Table1[[#This Row],[Quantity]]</f>
        <v>#VALUE!</v>
      </c>
      <c r="E320" s="56" t="e">
        <f>Table1[[#This Row],[Units]]</f>
        <v>#VALUE!</v>
      </c>
      <c r="F320" s="58" t="e">
        <f>Table1[[#This Row],[Engineer''s Estimate (EE)]]</f>
        <v>#VALUE!</v>
      </c>
      <c r="G320" s="59" t="e">
        <f>'CMGC Cost Estimate'!$D320*'CMGC Cost Estimate'!$F320</f>
        <v>#VALUE!</v>
      </c>
      <c r="H320" s="60" t="e">
        <f>'CMGC Cost Estimate'!$G320/G$500</f>
        <v>#VALUE!</v>
      </c>
      <c r="I320" s="58" t="e">
        <f>Table1[[#This Row],[Low Bidder 
or CM/GC]]</f>
        <v>#VALUE!</v>
      </c>
      <c r="J320" s="59" t="e">
        <f>'CMGC Cost Estimate'!$I320*'CMGC Cost Estimate'!$D320</f>
        <v>#VALUE!</v>
      </c>
      <c r="K320" s="61" t="e">
        <f>'CMGC Cost Estimate'!$J320/J$500</f>
        <v>#VALUE!</v>
      </c>
      <c r="L320" s="58" t="e">
        <f>TRIMMEAN(Table1[[#This Row],[Low Bidder 
or CM/GC]:[Bidder 23]],2/COUNT(Table1[[#This Row],[Low Bidder 
or CM/GC]:[Bidder 23]]))</f>
        <v>#VALUE!</v>
      </c>
      <c r="M320" s="59" t="e">
        <f>IF('CMGC Cost Estimate'!$D320=0,0,'CMGC Cost Estimate'!$D320*'CMGC Cost Estimate'!$L320)</f>
        <v>#VALUE!</v>
      </c>
      <c r="N320" s="60" t="e">
        <f>'CMGC Cost Estimate'!$M320/M$500</f>
        <v>#VALUE!</v>
      </c>
      <c r="O320" s="80" t="e">
        <f>MIN(Table1[[#This Row],[Low Bidder 
or CM/GC]:[Bidder 23]])*D320</f>
        <v>#VALUE!</v>
      </c>
      <c r="P320" s="66" t="e">
        <f>Table24[[#This Row],[CM/GC
Amount]]</f>
        <v>#VALUE!</v>
      </c>
      <c r="Q320" s="81" t="e">
        <f>MAX(Table1[[#This Row],[Low Bidder 
or CM/GC]:[Bidder 23]])*D320</f>
        <v>#VALUE!</v>
      </c>
      <c r="R320" s="38" t="e">
        <f>('CMGC Cost Estimate'!$J320-'CMGC Cost Estimate'!$G320)/'CMGC Cost Estimate'!$G320</f>
        <v>#VALUE!</v>
      </c>
      <c r="S320" s="39" t="e">
        <f>('CMGC Cost Estimate'!$J320-'CMGC Cost Estimate'!$M320)/'CMGC Cost Estimate'!$M320</f>
        <v>#VALUE!</v>
      </c>
      <c r="T320" s="37" t="e">
        <f>'CMGC Cost Estimate'!$J320-'CMGC Cost Estimate'!$G320</f>
        <v>#VALUE!</v>
      </c>
      <c r="U320" s="29" t="e">
        <f>RANK('CMGC Cost Estimate'!$J320,'CMGC Cost Estimate'!$J$3:$J$499)</f>
        <v>#VALUE!</v>
      </c>
      <c r="V320" s="40" t="e">
        <f>LARGE('CMGC Cost Estimate'!$J$3:$J$499,COUNT(J$3:'CMGC Cost Estimate'!$J320))+IF(ISNUMBER(V319),V319,0)</f>
        <v>#VALUE!</v>
      </c>
      <c r="W320" s="29" t="e">
        <f>IF(V320/J$500&lt;0.8,COUNT(V$3:V320)+1,1)</f>
        <v>#VALUE!</v>
      </c>
      <c r="X320" s="41" t="e">
        <f>IF('CMGC Cost Estimate'!$U320&lt;=MAX('CMGC Cost Estimate'!$W$3:$W$499),"YES","NO")</f>
        <v>#VALUE!</v>
      </c>
      <c r="Y320" s="42" t="e">
        <f>IF(AND('CMGC Cost Estimate'!$X320="YES",OR('CMGC Cost Estimate'!$R320&gt;0.2,'CMGC Cost Estimate'!$R320&lt;-0.2)),"ANALYZE"," ")</f>
        <v>#VALUE!</v>
      </c>
      <c r="Z320" s="73" t="e">
        <f>IF(AND('CMGC Cost Estimate'!$X320="YES",OR('CMGC Cost Estimate'!$S320&gt;0.2,'CMGC Cost Estimate'!$S320&lt;-0.2)),"ANALYZE"," ")</f>
        <v>#VALUE!</v>
      </c>
      <c r="AA320" s="69" t="e">
        <f>RANK('CMGC Cost Estimate'!$G320,'CMGC Cost Estimate'!$G$3:$G$499)</f>
        <v>#VALUE!</v>
      </c>
      <c r="AB320" s="70" t="e">
        <f>LARGE('CMGC Cost Estimate'!$G$3:$G$499,COUNT(G$3:'CMGC Cost Estimate'!$G320))+IF(ISNUMBER(AB319),AB319,0)</f>
        <v>#VALUE!</v>
      </c>
      <c r="AC320" s="71" t="e">
        <f>IF(AB320/G$500&lt;0.8,COUNT(V$3:V320)+1,1)</f>
        <v>#VALUE!</v>
      </c>
      <c r="AD320" s="95" t="e">
        <f>IF('CMGC Cost Estimate'!$AA320&lt;=MAX('CMGC Cost Estimate'!$AC$3:$AC$499),"YES","NO")</f>
        <v>#VALUE!</v>
      </c>
      <c r="AE320" s="96" t="e">
        <f>IF(AND('Standard Cost Estimate'!$AD320="YES",ABS('Standard Cost Estimate'!$R320)&gt;0.2),"ANALYZE"," ")</f>
        <v>#VALUE!</v>
      </c>
      <c r="AF320" s="77"/>
    </row>
    <row r="321" spans="1:32" x14ac:dyDescent="0.35">
      <c r="A321" s="56" t="e">
        <f>Table1[[#This Row],[Item Line Number]]</f>
        <v>#VALUE!</v>
      </c>
      <c r="B321" s="56" t="e">
        <f>Table1[[#This Row],[Item Number]]</f>
        <v>#VALUE!</v>
      </c>
      <c r="C321" s="57" t="e">
        <f>Table1[[#This Row],[Item Description]]</f>
        <v>#VALUE!</v>
      </c>
      <c r="D321" s="56" t="e">
        <f>Table1[[#This Row],[Quantity]]</f>
        <v>#VALUE!</v>
      </c>
      <c r="E321" s="56" t="e">
        <f>Table1[[#This Row],[Units]]</f>
        <v>#VALUE!</v>
      </c>
      <c r="F321" s="58" t="e">
        <f>Table1[[#This Row],[Engineer''s Estimate (EE)]]</f>
        <v>#VALUE!</v>
      </c>
      <c r="G321" s="59" t="e">
        <f>'CMGC Cost Estimate'!$D321*'CMGC Cost Estimate'!$F321</f>
        <v>#VALUE!</v>
      </c>
      <c r="H321" s="60" t="e">
        <f>'CMGC Cost Estimate'!$G321/G$500</f>
        <v>#VALUE!</v>
      </c>
      <c r="I321" s="58" t="e">
        <f>Table1[[#This Row],[Low Bidder 
or CM/GC]]</f>
        <v>#VALUE!</v>
      </c>
      <c r="J321" s="59" t="e">
        <f>'CMGC Cost Estimate'!$I321*'CMGC Cost Estimate'!$D321</f>
        <v>#VALUE!</v>
      </c>
      <c r="K321" s="61" t="e">
        <f>'CMGC Cost Estimate'!$J321/J$500</f>
        <v>#VALUE!</v>
      </c>
      <c r="L321" s="58" t="e">
        <f>TRIMMEAN(Table1[[#This Row],[Low Bidder 
or CM/GC]:[Bidder 23]],2/COUNT(Table1[[#This Row],[Low Bidder 
or CM/GC]:[Bidder 23]]))</f>
        <v>#VALUE!</v>
      </c>
      <c r="M321" s="59" t="e">
        <f>IF('CMGC Cost Estimate'!$D321=0,0,'CMGC Cost Estimate'!$D321*'CMGC Cost Estimate'!$L321)</f>
        <v>#VALUE!</v>
      </c>
      <c r="N321" s="60" t="e">
        <f>'CMGC Cost Estimate'!$M321/M$500</f>
        <v>#VALUE!</v>
      </c>
      <c r="O321" s="80" t="e">
        <f>MIN(Table1[[#This Row],[Low Bidder 
or CM/GC]:[Bidder 23]])*D321</f>
        <v>#VALUE!</v>
      </c>
      <c r="P321" s="66" t="e">
        <f>Table24[[#This Row],[CM/GC
Amount]]</f>
        <v>#VALUE!</v>
      </c>
      <c r="Q321" s="81" t="e">
        <f>MAX(Table1[[#This Row],[Low Bidder 
or CM/GC]:[Bidder 23]])*D321</f>
        <v>#VALUE!</v>
      </c>
      <c r="R321" s="38" t="e">
        <f>('CMGC Cost Estimate'!$J321-'CMGC Cost Estimate'!$G321)/'CMGC Cost Estimate'!$G321</f>
        <v>#VALUE!</v>
      </c>
      <c r="S321" s="39" t="e">
        <f>('CMGC Cost Estimate'!$J321-'CMGC Cost Estimate'!$M321)/'CMGC Cost Estimate'!$M321</f>
        <v>#VALUE!</v>
      </c>
      <c r="T321" s="37" t="e">
        <f>'CMGC Cost Estimate'!$J321-'CMGC Cost Estimate'!$G321</f>
        <v>#VALUE!</v>
      </c>
      <c r="U321" s="29" t="e">
        <f>RANK('CMGC Cost Estimate'!$J321,'CMGC Cost Estimate'!$J$3:$J$499)</f>
        <v>#VALUE!</v>
      </c>
      <c r="V321" s="40" t="e">
        <f>LARGE('CMGC Cost Estimate'!$J$3:$J$499,COUNT(J$3:'CMGC Cost Estimate'!$J321))+IF(ISNUMBER(V320),V320,0)</f>
        <v>#VALUE!</v>
      </c>
      <c r="W321" s="29" t="e">
        <f>IF(V321/J$500&lt;0.8,COUNT(V$3:V321)+1,1)</f>
        <v>#VALUE!</v>
      </c>
      <c r="X321" s="41" t="e">
        <f>IF('CMGC Cost Estimate'!$U321&lt;=MAX('CMGC Cost Estimate'!$W$3:$W$499),"YES","NO")</f>
        <v>#VALUE!</v>
      </c>
      <c r="Y321" s="42" t="e">
        <f>IF(AND('CMGC Cost Estimate'!$X321="YES",OR('CMGC Cost Estimate'!$R321&gt;0.2,'CMGC Cost Estimate'!$R321&lt;-0.2)),"ANALYZE"," ")</f>
        <v>#VALUE!</v>
      </c>
      <c r="Z321" s="73" t="e">
        <f>IF(AND('CMGC Cost Estimate'!$X321="YES",OR('CMGC Cost Estimate'!$S321&gt;0.2,'CMGC Cost Estimate'!$S321&lt;-0.2)),"ANALYZE"," ")</f>
        <v>#VALUE!</v>
      </c>
      <c r="AA321" s="69" t="e">
        <f>RANK('CMGC Cost Estimate'!$G321,'CMGC Cost Estimate'!$G$3:$G$499)</f>
        <v>#VALUE!</v>
      </c>
      <c r="AB321" s="70" t="e">
        <f>LARGE('CMGC Cost Estimate'!$G$3:$G$499,COUNT(G$3:'CMGC Cost Estimate'!$G321))+IF(ISNUMBER(AB320),AB320,0)</f>
        <v>#VALUE!</v>
      </c>
      <c r="AC321" s="71" t="e">
        <f>IF(AB321/G$500&lt;0.8,COUNT(V$3:V321)+1,1)</f>
        <v>#VALUE!</v>
      </c>
      <c r="AD321" s="95" t="e">
        <f>IF('CMGC Cost Estimate'!$AA321&lt;=MAX('CMGC Cost Estimate'!$AC$3:$AC$499),"YES","NO")</f>
        <v>#VALUE!</v>
      </c>
      <c r="AE321" s="96" t="e">
        <f>IF(AND('Standard Cost Estimate'!$AD321="YES",ABS('Standard Cost Estimate'!$R321)&gt;0.2),"ANALYZE"," ")</f>
        <v>#VALUE!</v>
      </c>
      <c r="AF321" s="77"/>
    </row>
    <row r="322" spans="1:32" x14ac:dyDescent="0.35">
      <c r="A322" s="56" t="e">
        <f>Table1[[#This Row],[Item Line Number]]</f>
        <v>#VALUE!</v>
      </c>
      <c r="B322" s="56" t="e">
        <f>Table1[[#This Row],[Item Number]]</f>
        <v>#VALUE!</v>
      </c>
      <c r="C322" s="57" t="e">
        <f>Table1[[#This Row],[Item Description]]</f>
        <v>#VALUE!</v>
      </c>
      <c r="D322" s="56" t="e">
        <f>Table1[[#This Row],[Quantity]]</f>
        <v>#VALUE!</v>
      </c>
      <c r="E322" s="56" t="e">
        <f>Table1[[#This Row],[Units]]</f>
        <v>#VALUE!</v>
      </c>
      <c r="F322" s="58" t="e">
        <f>Table1[[#This Row],[Engineer''s Estimate (EE)]]</f>
        <v>#VALUE!</v>
      </c>
      <c r="G322" s="59" t="e">
        <f>'CMGC Cost Estimate'!$D322*'CMGC Cost Estimate'!$F322</f>
        <v>#VALUE!</v>
      </c>
      <c r="H322" s="60" t="e">
        <f>'CMGC Cost Estimate'!$G322/G$500</f>
        <v>#VALUE!</v>
      </c>
      <c r="I322" s="58" t="e">
        <f>Table1[[#This Row],[Low Bidder 
or CM/GC]]</f>
        <v>#VALUE!</v>
      </c>
      <c r="J322" s="59" t="e">
        <f>'CMGC Cost Estimate'!$I322*'CMGC Cost Estimate'!$D322</f>
        <v>#VALUE!</v>
      </c>
      <c r="K322" s="61" t="e">
        <f>'CMGC Cost Estimate'!$J322/J$500</f>
        <v>#VALUE!</v>
      </c>
      <c r="L322" s="58" t="e">
        <f>TRIMMEAN(Table1[[#This Row],[Low Bidder 
or CM/GC]:[Bidder 23]],2/COUNT(Table1[[#This Row],[Low Bidder 
or CM/GC]:[Bidder 23]]))</f>
        <v>#VALUE!</v>
      </c>
      <c r="M322" s="59" t="e">
        <f>IF('CMGC Cost Estimate'!$D322=0,0,'CMGC Cost Estimate'!$D322*'CMGC Cost Estimate'!$L322)</f>
        <v>#VALUE!</v>
      </c>
      <c r="N322" s="60" t="e">
        <f>'CMGC Cost Estimate'!$M322/M$500</f>
        <v>#VALUE!</v>
      </c>
      <c r="O322" s="80" t="e">
        <f>MIN(Table1[[#This Row],[Low Bidder 
or CM/GC]:[Bidder 23]])*D322</f>
        <v>#VALUE!</v>
      </c>
      <c r="P322" s="66" t="e">
        <f>Table24[[#This Row],[CM/GC
Amount]]</f>
        <v>#VALUE!</v>
      </c>
      <c r="Q322" s="81" t="e">
        <f>MAX(Table1[[#This Row],[Low Bidder 
or CM/GC]:[Bidder 23]])*D322</f>
        <v>#VALUE!</v>
      </c>
      <c r="R322" s="38" t="e">
        <f>('CMGC Cost Estimate'!$J322-'CMGC Cost Estimate'!$G322)/'CMGC Cost Estimate'!$G322</f>
        <v>#VALUE!</v>
      </c>
      <c r="S322" s="39" t="e">
        <f>('CMGC Cost Estimate'!$J322-'CMGC Cost Estimate'!$M322)/'CMGC Cost Estimate'!$M322</f>
        <v>#VALUE!</v>
      </c>
      <c r="T322" s="37" t="e">
        <f>'CMGC Cost Estimate'!$J322-'CMGC Cost Estimate'!$G322</f>
        <v>#VALUE!</v>
      </c>
      <c r="U322" s="29" t="e">
        <f>RANK('CMGC Cost Estimate'!$J322,'CMGC Cost Estimate'!$J$3:$J$499)</f>
        <v>#VALUE!</v>
      </c>
      <c r="V322" s="40" t="e">
        <f>LARGE('CMGC Cost Estimate'!$J$3:$J$499,COUNT(J$3:'CMGC Cost Estimate'!$J322))+IF(ISNUMBER(V321),V321,0)</f>
        <v>#VALUE!</v>
      </c>
      <c r="W322" s="29" t="e">
        <f>IF(V322/J$500&lt;0.8,COUNT(V$3:V322)+1,1)</f>
        <v>#VALUE!</v>
      </c>
      <c r="X322" s="41" t="e">
        <f>IF('CMGC Cost Estimate'!$U322&lt;=MAX('CMGC Cost Estimate'!$W$3:$W$499),"YES","NO")</f>
        <v>#VALUE!</v>
      </c>
      <c r="Y322" s="42" t="e">
        <f>IF(AND('CMGC Cost Estimate'!$X322="YES",OR('CMGC Cost Estimate'!$R322&gt;0.2,'CMGC Cost Estimate'!$R322&lt;-0.2)),"ANALYZE"," ")</f>
        <v>#VALUE!</v>
      </c>
      <c r="Z322" s="73" t="e">
        <f>IF(AND('CMGC Cost Estimate'!$X322="YES",OR('CMGC Cost Estimate'!$S322&gt;0.2,'CMGC Cost Estimate'!$S322&lt;-0.2)),"ANALYZE"," ")</f>
        <v>#VALUE!</v>
      </c>
      <c r="AA322" s="69" t="e">
        <f>RANK('CMGC Cost Estimate'!$G322,'CMGC Cost Estimate'!$G$3:$G$499)</f>
        <v>#VALUE!</v>
      </c>
      <c r="AB322" s="70" t="e">
        <f>LARGE('CMGC Cost Estimate'!$G$3:$G$499,COUNT(G$3:'CMGC Cost Estimate'!$G322))+IF(ISNUMBER(AB321),AB321,0)</f>
        <v>#VALUE!</v>
      </c>
      <c r="AC322" s="71" t="e">
        <f>IF(AB322/G$500&lt;0.8,COUNT(V$3:V322)+1,1)</f>
        <v>#VALUE!</v>
      </c>
      <c r="AD322" s="95" t="e">
        <f>IF('CMGC Cost Estimate'!$AA322&lt;=MAX('CMGC Cost Estimate'!$AC$3:$AC$499),"YES","NO")</f>
        <v>#VALUE!</v>
      </c>
      <c r="AE322" s="96" t="e">
        <f>IF(AND('Standard Cost Estimate'!$AD322="YES",ABS('Standard Cost Estimate'!$R322)&gt;0.2),"ANALYZE"," ")</f>
        <v>#VALUE!</v>
      </c>
      <c r="AF322" s="77"/>
    </row>
    <row r="323" spans="1:32" x14ac:dyDescent="0.35">
      <c r="A323" s="56" t="e">
        <f>Table1[[#This Row],[Item Line Number]]</f>
        <v>#VALUE!</v>
      </c>
      <c r="B323" s="56" t="e">
        <f>Table1[[#This Row],[Item Number]]</f>
        <v>#VALUE!</v>
      </c>
      <c r="C323" s="57" t="e">
        <f>Table1[[#This Row],[Item Description]]</f>
        <v>#VALUE!</v>
      </c>
      <c r="D323" s="56" t="e">
        <f>Table1[[#This Row],[Quantity]]</f>
        <v>#VALUE!</v>
      </c>
      <c r="E323" s="56" t="e">
        <f>Table1[[#This Row],[Units]]</f>
        <v>#VALUE!</v>
      </c>
      <c r="F323" s="58" t="e">
        <f>Table1[[#This Row],[Engineer''s Estimate (EE)]]</f>
        <v>#VALUE!</v>
      </c>
      <c r="G323" s="59" t="e">
        <f>'CMGC Cost Estimate'!$D323*'CMGC Cost Estimate'!$F323</f>
        <v>#VALUE!</v>
      </c>
      <c r="H323" s="60" t="e">
        <f>'CMGC Cost Estimate'!$G323/G$500</f>
        <v>#VALUE!</v>
      </c>
      <c r="I323" s="58" t="e">
        <f>Table1[[#This Row],[Low Bidder 
or CM/GC]]</f>
        <v>#VALUE!</v>
      </c>
      <c r="J323" s="59" t="e">
        <f>'CMGC Cost Estimate'!$I323*'CMGC Cost Estimate'!$D323</f>
        <v>#VALUE!</v>
      </c>
      <c r="K323" s="61" t="e">
        <f>'CMGC Cost Estimate'!$J323/J$500</f>
        <v>#VALUE!</v>
      </c>
      <c r="L323" s="58" t="e">
        <f>TRIMMEAN(Table1[[#This Row],[Low Bidder 
or CM/GC]:[Bidder 23]],2/COUNT(Table1[[#This Row],[Low Bidder 
or CM/GC]:[Bidder 23]]))</f>
        <v>#VALUE!</v>
      </c>
      <c r="M323" s="59" t="e">
        <f>IF('CMGC Cost Estimate'!$D323=0,0,'CMGC Cost Estimate'!$D323*'CMGC Cost Estimate'!$L323)</f>
        <v>#VALUE!</v>
      </c>
      <c r="N323" s="60" t="e">
        <f>'CMGC Cost Estimate'!$M323/M$500</f>
        <v>#VALUE!</v>
      </c>
      <c r="O323" s="80" t="e">
        <f>MIN(Table1[[#This Row],[Low Bidder 
or CM/GC]:[Bidder 23]])*D323</f>
        <v>#VALUE!</v>
      </c>
      <c r="P323" s="66" t="e">
        <f>Table24[[#This Row],[CM/GC
Amount]]</f>
        <v>#VALUE!</v>
      </c>
      <c r="Q323" s="81" t="e">
        <f>MAX(Table1[[#This Row],[Low Bidder 
or CM/GC]:[Bidder 23]])*D323</f>
        <v>#VALUE!</v>
      </c>
      <c r="R323" s="38" t="e">
        <f>('CMGC Cost Estimate'!$J323-'CMGC Cost Estimate'!$G323)/'CMGC Cost Estimate'!$G323</f>
        <v>#VALUE!</v>
      </c>
      <c r="S323" s="39" t="e">
        <f>('CMGC Cost Estimate'!$J323-'CMGC Cost Estimate'!$M323)/'CMGC Cost Estimate'!$M323</f>
        <v>#VALUE!</v>
      </c>
      <c r="T323" s="37" t="e">
        <f>'CMGC Cost Estimate'!$J323-'CMGC Cost Estimate'!$G323</f>
        <v>#VALUE!</v>
      </c>
      <c r="U323" s="29" t="e">
        <f>RANK('CMGC Cost Estimate'!$J323,'CMGC Cost Estimate'!$J$3:$J$499)</f>
        <v>#VALUE!</v>
      </c>
      <c r="V323" s="40" t="e">
        <f>LARGE('CMGC Cost Estimate'!$J$3:$J$499,COUNT(J$3:'CMGC Cost Estimate'!$J323))+IF(ISNUMBER(V322),V322,0)</f>
        <v>#VALUE!</v>
      </c>
      <c r="W323" s="29" t="e">
        <f>IF(V323/J$500&lt;0.8,COUNT(V$3:V323)+1,1)</f>
        <v>#VALUE!</v>
      </c>
      <c r="X323" s="41" t="e">
        <f>IF('CMGC Cost Estimate'!$U323&lt;=MAX('CMGC Cost Estimate'!$W$3:$W$499),"YES","NO")</f>
        <v>#VALUE!</v>
      </c>
      <c r="Y323" s="42" t="e">
        <f>IF(AND('CMGC Cost Estimate'!$X323="YES",OR('CMGC Cost Estimate'!$R323&gt;0.2,'CMGC Cost Estimate'!$R323&lt;-0.2)),"ANALYZE"," ")</f>
        <v>#VALUE!</v>
      </c>
      <c r="Z323" s="73" t="e">
        <f>IF(AND('CMGC Cost Estimate'!$X323="YES",OR('CMGC Cost Estimate'!$S323&gt;0.2,'CMGC Cost Estimate'!$S323&lt;-0.2)),"ANALYZE"," ")</f>
        <v>#VALUE!</v>
      </c>
      <c r="AA323" s="69" t="e">
        <f>RANK('CMGC Cost Estimate'!$G323,'CMGC Cost Estimate'!$G$3:$G$499)</f>
        <v>#VALUE!</v>
      </c>
      <c r="AB323" s="70" t="e">
        <f>LARGE('CMGC Cost Estimate'!$G$3:$G$499,COUNT(G$3:'CMGC Cost Estimate'!$G323))+IF(ISNUMBER(AB322),AB322,0)</f>
        <v>#VALUE!</v>
      </c>
      <c r="AC323" s="71" t="e">
        <f>IF(AB323/G$500&lt;0.8,COUNT(V$3:V323)+1,1)</f>
        <v>#VALUE!</v>
      </c>
      <c r="AD323" s="95" t="e">
        <f>IF('CMGC Cost Estimate'!$AA323&lt;=MAX('CMGC Cost Estimate'!$AC$3:$AC$499),"YES","NO")</f>
        <v>#VALUE!</v>
      </c>
      <c r="AE323" s="96" t="e">
        <f>IF(AND('Standard Cost Estimate'!$AD323="YES",ABS('Standard Cost Estimate'!$R323)&gt;0.2),"ANALYZE"," ")</f>
        <v>#VALUE!</v>
      </c>
      <c r="AF323" s="77"/>
    </row>
    <row r="324" spans="1:32" x14ac:dyDescent="0.35">
      <c r="A324" s="56" t="e">
        <f>Table1[[#This Row],[Item Line Number]]</f>
        <v>#VALUE!</v>
      </c>
      <c r="B324" s="56" t="e">
        <f>Table1[[#This Row],[Item Number]]</f>
        <v>#VALUE!</v>
      </c>
      <c r="C324" s="57" t="e">
        <f>Table1[[#This Row],[Item Description]]</f>
        <v>#VALUE!</v>
      </c>
      <c r="D324" s="56" t="e">
        <f>Table1[[#This Row],[Quantity]]</f>
        <v>#VALUE!</v>
      </c>
      <c r="E324" s="56" t="e">
        <f>Table1[[#This Row],[Units]]</f>
        <v>#VALUE!</v>
      </c>
      <c r="F324" s="58" t="e">
        <f>Table1[[#This Row],[Engineer''s Estimate (EE)]]</f>
        <v>#VALUE!</v>
      </c>
      <c r="G324" s="59" t="e">
        <f>'CMGC Cost Estimate'!$D324*'CMGC Cost Estimate'!$F324</f>
        <v>#VALUE!</v>
      </c>
      <c r="H324" s="60" t="e">
        <f>'CMGC Cost Estimate'!$G324/G$500</f>
        <v>#VALUE!</v>
      </c>
      <c r="I324" s="58" t="e">
        <f>Table1[[#This Row],[Low Bidder 
or CM/GC]]</f>
        <v>#VALUE!</v>
      </c>
      <c r="J324" s="59" t="e">
        <f>'CMGC Cost Estimate'!$I324*'CMGC Cost Estimate'!$D324</f>
        <v>#VALUE!</v>
      </c>
      <c r="K324" s="61" t="e">
        <f>'CMGC Cost Estimate'!$J324/J$500</f>
        <v>#VALUE!</v>
      </c>
      <c r="L324" s="58" t="e">
        <f>TRIMMEAN(Table1[[#This Row],[Low Bidder 
or CM/GC]:[Bidder 23]],2/COUNT(Table1[[#This Row],[Low Bidder 
or CM/GC]:[Bidder 23]]))</f>
        <v>#VALUE!</v>
      </c>
      <c r="M324" s="59" t="e">
        <f>IF('CMGC Cost Estimate'!$D324=0,0,'CMGC Cost Estimate'!$D324*'CMGC Cost Estimate'!$L324)</f>
        <v>#VALUE!</v>
      </c>
      <c r="N324" s="60" t="e">
        <f>'CMGC Cost Estimate'!$M324/M$500</f>
        <v>#VALUE!</v>
      </c>
      <c r="O324" s="80" t="e">
        <f>MIN(Table1[[#This Row],[Low Bidder 
or CM/GC]:[Bidder 23]])*D324</f>
        <v>#VALUE!</v>
      </c>
      <c r="P324" s="66" t="e">
        <f>Table24[[#This Row],[CM/GC
Amount]]</f>
        <v>#VALUE!</v>
      </c>
      <c r="Q324" s="81" t="e">
        <f>MAX(Table1[[#This Row],[Low Bidder 
or CM/GC]:[Bidder 23]])*D324</f>
        <v>#VALUE!</v>
      </c>
      <c r="R324" s="38" t="e">
        <f>('CMGC Cost Estimate'!$J324-'CMGC Cost Estimate'!$G324)/'CMGC Cost Estimate'!$G324</f>
        <v>#VALUE!</v>
      </c>
      <c r="S324" s="39" t="e">
        <f>('CMGC Cost Estimate'!$J324-'CMGC Cost Estimate'!$M324)/'CMGC Cost Estimate'!$M324</f>
        <v>#VALUE!</v>
      </c>
      <c r="T324" s="37" t="e">
        <f>'CMGC Cost Estimate'!$J324-'CMGC Cost Estimate'!$G324</f>
        <v>#VALUE!</v>
      </c>
      <c r="U324" s="29" t="e">
        <f>RANK('CMGC Cost Estimate'!$J324,'CMGC Cost Estimate'!$J$3:$J$499)</f>
        <v>#VALUE!</v>
      </c>
      <c r="V324" s="40" t="e">
        <f>LARGE('CMGC Cost Estimate'!$J$3:$J$499,COUNT(J$3:'CMGC Cost Estimate'!$J324))+IF(ISNUMBER(V323),V323,0)</f>
        <v>#VALUE!</v>
      </c>
      <c r="W324" s="29" t="e">
        <f>IF(V324/J$500&lt;0.8,COUNT(V$3:V324)+1,1)</f>
        <v>#VALUE!</v>
      </c>
      <c r="X324" s="41" t="e">
        <f>IF('CMGC Cost Estimate'!$U324&lt;=MAX('CMGC Cost Estimate'!$W$3:$W$499),"YES","NO")</f>
        <v>#VALUE!</v>
      </c>
      <c r="Y324" s="42" t="e">
        <f>IF(AND('CMGC Cost Estimate'!$X324="YES",OR('CMGC Cost Estimate'!$R324&gt;0.2,'CMGC Cost Estimate'!$R324&lt;-0.2)),"ANALYZE"," ")</f>
        <v>#VALUE!</v>
      </c>
      <c r="Z324" s="73" t="e">
        <f>IF(AND('CMGC Cost Estimate'!$X324="YES",OR('CMGC Cost Estimate'!$S324&gt;0.2,'CMGC Cost Estimate'!$S324&lt;-0.2)),"ANALYZE"," ")</f>
        <v>#VALUE!</v>
      </c>
      <c r="AA324" s="69" t="e">
        <f>RANK('CMGC Cost Estimate'!$G324,'CMGC Cost Estimate'!$G$3:$G$499)</f>
        <v>#VALUE!</v>
      </c>
      <c r="AB324" s="70" t="e">
        <f>LARGE('CMGC Cost Estimate'!$G$3:$G$499,COUNT(G$3:'CMGC Cost Estimate'!$G324))+IF(ISNUMBER(AB323),AB323,0)</f>
        <v>#VALUE!</v>
      </c>
      <c r="AC324" s="71" t="e">
        <f>IF(AB324/G$500&lt;0.8,COUNT(V$3:V324)+1,1)</f>
        <v>#VALUE!</v>
      </c>
      <c r="AD324" s="95" t="e">
        <f>IF('CMGC Cost Estimate'!$AA324&lt;=MAX('CMGC Cost Estimate'!$AC$3:$AC$499),"YES","NO")</f>
        <v>#VALUE!</v>
      </c>
      <c r="AE324" s="96" t="e">
        <f>IF(AND('Standard Cost Estimate'!$AD324="YES",ABS('Standard Cost Estimate'!$R324)&gt;0.2),"ANALYZE"," ")</f>
        <v>#VALUE!</v>
      </c>
      <c r="AF324" s="77"/>
    </row>
    <row r="325" spans="1:32" x14ac:dyDescent="0.35">
      <c r="A325" s="56" t="e">
        <f>Table1[[#This Row],[Item Line Number]]</f>
        <v>#VALUE!</v>
      </c>
      <c r="B325" s="56" t="e">
        <f>Table1[[#This Row],[Item Number]]</f>
        <v>#VALUE!</v>
      </c>
      <c r="C325" s="57" t="e">
        <f>Table1[[#This Row],[Item Description]]</f>
        <v>#VALUE!</v>
      </c>
      <c r="D325" s="56" t="e">
        <f>Table1[[#This Row],[Quantity]]</f>
        <v>#VALUE!</v>
      </c>
      <c r="E325" s="56" t="e">
        <f>Table1[[#This Row],[Units]]</f>
        <v>#VALUE!</v>
      </c>
      <c r="F325" s="58" t="e">
        <f>Table1[[#This Row],[Engineer''s Estimate (EE)]]</f>
        <v>#VALUE!</v>
      </c>
      <c r="G325" s="59" t="e">
        <f>'CMGC Cost Estimate'!$D325*'CMGC Cost Estimate'!$F325</f>
        <v>#VALUE!</v>
      </c>
      <c r="H325" s="60" t="e">
        <f>'CMGC Cost Estimate'!$G325/G$500</f>
        <v>#VALUE!</v>
      </c>
      <c r="I325" s="58" t="e">
        <f>Table1[[#This Row],[Low Bidder 
or CM/GC]]</f>
        <v>#VALUE!</v>
      </c>
      <c r="J325" s="59" t="e">
        <f>'CMGC Cost Estimate'!$I325*'CMGC Cost Estimate'!$D325</f>
        <v>#VALUE!</v>
      </c>
      <c r="K325" s="61" t="e">
        <f>'CMGC Cost Estimate'!$J325/J$500</f>
        <v>#VALUE!</v>
      </c>
      <c r="L325" s="58" t="e">
        <f>TRIMMEAN(Table1[[#This Row],[Low Bidder 
or CM/GC]:[Bidder 23]],2/COUNT(Table1[[#This Row],[Low Bidder 
or CM/GC]:[Bidder 23]]))</f>
        <v>#VALUE!</v>
      </c>
      <c r="M325" s="59" t="e">
        <f>IF('CMGC Cost Estimate'!$D325=0,0,'CMGC Cost Estimate'!$D325*'CMGC Cost Estimate'!$L325)</f>
        <v>#VALUE!</v>
      </c>
      <c r="N325" s="60" t="e">
        <f>'CMGC Cost Estimate'!$M325/M$500</f>
        <v>#VALUE!</v>
      </c>
      <c r="O325" s="80" t="e">
        <f>MIN(Table1[[#This Row],[Low Bidder 
or CM/GC]:[Bidder 23]])*D325</f>
        <v>#VALUE!</v>
      </c>
      <c r="P325" s="66" t="e">
        <f>Table24[[#This Row],[CM/GC
Amount]]</f>
        <v>#VALUE!</v>
      </c>
      <c r="Q325" s="81" t="e">
        <f>MAX(Table1[[#This Row],[Low Bidder 
or CM/GC]:[Bidder 23]])*D325</f>
        <v>#VALUE!</v>
      </c>
      <c r="R325" s="38" t="e">
        <f>('CMGC Cost Estimate'!$J325-'CMGC Cost Estimate'!$G325)/'CMGC Cost Estimate'!$G325</f>
        <v>#VALUE!</v>
      </c>
      <c r="S325" s="39" t="e">
        <f>('CMGC Cost Estimate'!$J325-'CMGC Cost Estimate'!$M325)/'CMGC Cost Estimate'!$M325</f>
        <v>#VALUE!</v>
      </c>
      <c r="T325" s="37" t="e">
        <f>'CMGC Cost Estimate'!$J325-'CMGC Cost Estimate'!$G325</f>
        <v>#VALUE!</v>
      </c>
      <c r="U325" s="29" t="e">
        <f>RANK('CMGC Cost Estimate'!$J325,'CMGC Cost Estimate'!$J$3:$J$499)</f>
        <v>#VALUE!</v>
      </c>
      <c r="V325" s="40" t="e">
        <f>LARGE('CMGC Cost Estimate'!$J$3:$J$499,COUNT(J$3:'CMGC Cost Estimate'!$J325))+IF(ISNUMBER(V324),V324,0)</f>
        <v>#VALUE!</v>
      </c>
      <c r="W325" s="29" t="e">
        <f>IF(V325/J$500&lt;0.8,COUNT(V$3:V325)+1,1)</f>
        <v>#VALUE!</v>
      </c>
      <c r="X325" s="41" t="e">
        <f>IF('CMGC Cost Estimate'!$U325&lt;=MAX('CMGC Cost Estimate'!$W$3:$W$499),"YES","NO")</f>
        <v>#VALUE!</v>
      </c>
      <c r="Y325" s="42" t="e">
        <f>IF(AND('CMGC Cost Estimate'!$X325="YES",OR('CMGC Cost Estimate'!$R325&gt;0.2,'CMGC Cost Estimate'!$R325&lt;-0.2)),"ANALYZE"," ")</f>
        <v>#VALUE!</v>
      </c>
      <c r="Z325" s="73" t="e">
        <f>IF(AND('CMGC Cost Estimate'!$X325="YES",OR('CMGC Cost Estimate'!$S325&gt;0.2,'CMGC Cost Estimate'!$S325&lt;-0.2)),"ANALYZE"," ")</f>
        <v>#VALUE!</v>
      </c>
      <c r="AA325" s="69" t="e">
        <f>RANK('CMGC Cost Estimate'!$G325,'CMGC Cost Estimate'!$G$3:$G$499)</f>
        <v>#VALUE!</v>
      </c>
      <c r="AB325" s="70" t="e">
        <f>LARGE('CMGC Cost Estimate'!$G$3:$G$499,COUNT(G$3:'CMGC Cost Estimate'!$G325))+IF(ISNUMBER(AB324),AB324,0)</f>
        <v>#VALUE!</v>
      </c>
      <c r="AC325" s="71" t="e">
        <f>IF(AB325/G$500&lt;0.8,COUNT(V$3:V325)+1,1)</f>
        <v>#VALUE!</v>
      </c>
      <c r="AD325" s="95" t="e">
        <f>IF('CMGC Cost Estimate'!$AA325&lt;=MAX('CMGC Cost Estimate'!$AC$3:$AC$499),"YES","NO")</f>
        <v>#VALUE!</v>
      </c>
      <c r="AE325" s="96" t="e">
        <f>IF(AND('Standard Cost Estimate'!$AD325="YES",ABS('Standard Cost Estimate'!$R325)&gt;0.2),"ANALYZE"," ")</f>
        <v>#VALUE!</v>
      </c>
      <c r="AF325" s="77"/>
    </row>
    <row r="326" spans="1:32" x14ac:dyDescent="0.35">
      <c r="A326" s="56" t="e">
        <f>Table1[[#This Row],[Item Line Number]]</f>
        <v>#VALUE!</v>
      </c>
      <c r="B326" s="56" t="e">
        <f>Table1[[#This Row],[Item Number]]</f>
        <v>#VALUE!</v>
      </c>
      <c r="C326" s="57" t="e">
        <f>Table1[[#This Row],[Item Description]]</f>
        <v>#VALUE!</v>
      </c>
      <c r="D326" s="56" t="e">
        <f>Table1[[#This Row],[Quantity]]</f>
        <v>#VALUE!</v>
      </c>
      <c r="E326" s="56" t="e">
        <f>Table1[[#This Row],[Units]]</f>
        <v>#VALUE!</v>
      </c>
      <c r="F326" s="58" t="e">
        <f>Table1[[#This Row],[Engineer''s Estimate (EE)]]</f>
        <v>#VALUE!</v>
      </c>
      <c r="G326" s="59" t="e">
        <f>'CMGC Cost Estimate'!$D326*'CMGC Cost Estimate'!$F326</f>
        <v>#VALUE!</v>
      </c>
      <c r="H326" s="60" t="e">
        <f>'CMGC Cost Estimate'!$G326/G$500</f>
        <v>#VALUE!</v>
      </c>
      <c r="I326" s="58" t="e">
        <f>Table1[[#This Row],[Low Bidder 
or CM/GC]]</f>
        <v>#VALUE!</v>
      </c>
      <c r="J326" s="59" t="e">
        <f>'CMGC Cost Estimate'!$I326*'CMGC Cost Estimate'!$D326</f>
        <v>#VALUE!</v>
      </c>
      <c r="K326" s="61" t="e">
        <f>'CMGC Cost Estimate'!$J326/J$500</f>
        <v>#VALUE!</v>
      </c>
      <c r="L326" s="58" t="e">
        <f>TRIMMEAN(Table1[[#This Row],[Low Bidder 
or CM/GC]:[Bidder 23]],2/COUNT(Table1[[#This Row],[Low Bidder 
or CM/GC]:[Bidder 23]]))</f>
        <v>#VALUE!</v>
      </c>
      <c r="M326" s="59" t="e">
        <f>IF('CMGC Cost Estimate'!$D326=0,0,'CMGC Cost Estimate'!$D326*'CMGC Cost Estimate'!$L326)</f>
        <v>#VALUE!</v>
      </c>
      <c r="N326" s="60" t="e">
        <f>'CMGC Cost Estimate'!$M326/M$500</f>
        <v>#VALUE!</v>
      </c>
      <c r="O326" s="80" t="e">
        <f>MIN(Table1[[#This Row],[Low Bidder 
or CM/GC]:[Bidder 23]])*D326</f>
        <v>#VALUE!</v>
      </c>
      <c r="P326" s="66" t="e">
        <f>Table24[[#This Row],[CM/GC
Amount]]</f>
        <v>#VALUE!</v>
      </c>
      <c r="Q326" s="81" t="e">
        <f>MAX(Table1[[#This Row],[Low Bidder 
or CM/GC]:[Bidder 23]])*D326</f>
        <v>#VALUE!</v>
      </c>
      <c r="R326" s="38" t="e">
        <f>('CMGC Cost Estimate'!$J326-'CMGC Cost Estimate'!$G326)/'CMGC Cost Estimate'!$G326</f>
        <v>#VALUE!</v>
      </c>
      <c r="S326" s="39" t="e">
        <f>('CMGC Cost Estimate'!$J326-'CMGC Cost Estimate'!$M326)/'CMGC Cost Estimate'!$M326</f>
        <v>#VALUE!</v>
      </c>
      <c r="T326" s="37" t="e">
        <f>'CMGC Cost Estimate'!$J326-'CMGC Cost Estimate'!$G326</f>
        <v>#VALUE!</v>
      </c>
      <c r="U326" s="29" t="e">
        <f>RANK('CMGC Cost Estimate'!$J326,'CMGC Cost Estimate'!$J$3:$J$499)</f>
        <v>#VALUE!</v>
      </c>
      <c r="V326" s="40" t="e">
        <f>LARGE('CMGC Cost Estimate'!$J$3:$J$499,COUNT(J$3:'CMGC Cost Estimate'!$J326))+IF(ISNUMBER(V325),V325,0)</f>
        <v>#VALUE!</v>
      </c>
      <c r="W326" s="29" t="e">
        <f>IF(V326/J$500&lt;0.8,COUNT(V$3:V326)+1,1)</f>
        <v>#VALUE!</v>
      </c>
      <c r="X326" s="41" t="e">
        <f>IF('CMGC Cost Estimate'!$U326&lt;=MAX('CMGC Cost Estimate'!$W$3:$W$499),"YES","NO")</f>
        <v>#VALUE!</v>
      </c>
      <c r="Y326" s="42" t="e">
        <f>IF(AND('CMGC Cost Estimate'!$X326="YES",OR('CMGC Cost Estimate'!$R326&gt;0.2,'CMGC Cost Estimate'!$R326&lt;-0.2)),"ANALYZE"," ")</f>
        <v>#VALUE!</v>
      </c>
      <c r="Z326" s="73" t="e">
        <f>IF(AND('CMGC Cost Estimate'!$X326="YES",OR('CMGC Cost Estimate'!$S326&gt;0.2,'CMGC Cost Estimate'!$S326&lt;-0.2)),"ANALYZE"," ")</f>
        <v>#VALUE!</v>
      </c>
      <c r="AA326" s="69" t="e">
        <f>RANK('CMGC Cost Estimate'!$G326,'CMGC Cost Estimate'!$G$3:$G$499)</f>
        <v>#VALUE!</v>
      </c>
      <c r="AB326" s="70" t="e">
        <f>LARGE('CMGC Cost Estimate'!$G$3:$G$499,COUNT(G$3:'CMGC Cost Estimate'!$G326))+IF(ISNUMBER(AB325),AB325,0)</f>
        <v>#VALUE!</v>
      </c>
      <c r="AC326" s="71" t="e">
        <f>IF(AB326/G$500&lt;0.8,COUNT(V$3:V326)+1,1)</f>
        <v>#VALUE!</v>
      </c>
      <c r="AD326" s="95" t="e">
        <f>IF('CMGC Cost Estimate'!$AA326&lt;=MAX('CMGC Cost Estimate'!$AC$3:$AC$499),"YES","NO")</f>
        <v>#VALUE!</v>
      </c>
      <c r="AE326" s="96" t="e">
        <f>IF(AND('Standard Cost Estimate'!$AD326="YES",ABS('Standard Cost Estimate'!$R326)&gt;0.2),"ANALYZE"," ")</f>
        <v>#VALUE!</v>
      </c>
      <c r="AF326" s="77"/>
    </row>
    <row r="327" spans="1:32" x14ac:dyDescent="0.35">
      <c r="A327" s="56" t="e">
        <f>Table1[[#This Row],[Item Line Number]]</f>
        <v>#VALUE!</v>
      </c>
      <c r="B327" s="56" t="e">
        <f>Table1[[#This Row],[Item Number]]</f>
        <v>#VALUE!</v>
      </c>
      <c r="C327" s="57" t="e">
        <f>Table1[[#This Row],[Item Description]]</f>
        <v>#VALUE!</v>
      </c>
      <c r="D327" s="56" t="e">
        <f>Table1[[#This Row],[Quantity]]</f>
        <v>#VALUE!</v>
      </c>
      <c r="E327" s="56" t="e">
        <f>Table1[[#This Row],[Units]]</f>
        <v>#VALUE!</v>
      </c>
      <c r="F327" s="58" t="e">
        <f>Table1[[#This Row],[Engineer''s Estimate (EE)]]</f>
        <v>#VALUE!</v>
      </c>
      <c r="G327" s="59" t="e">
        <f>'CMGC Cost Estimate'!$D327*'CMGC Cost Estimate'!$F327</f>
        <v>#VALUE!</v>
      </c>
      <c r="H327" s="60" t="e">
        <f>'CMGC Cost Estimate'!$G327/G$500</f>
        <v>#VALUE!</v>
      </c>
      <c r="I327" s="58" t="e">
        <f>Table1[[#This Row],[Low Bidder 
or CM/GC]]</f>
        <v>#VALUE!</v>
      </c>
      <c r="J327" s="59" t="e">
        <f>'CMGC Cost Estimate'!$I327*'CMGC Cost Estimate'!$D327</f>
        <v>#VALUE!</v>
      </c>
      <c r="K327" s="61" t="e">
        <f>'CMGC Cost Estimate'!$J327/J$500</f>
        <v>#VALUE!</v>
      </c>
      <c r="L327" s="58" t="e">
        <f>TRIMMEAN(Table1[[#This Row],[Low Bidder 
or CM/GC]:[Bidder 23]],2/COUNT(Table1[[#This Row],[Low Bidder 
or CM/GC]:[Bidder 23]]))</f>
        <v>#VALUE!</v>
      </c>
      <c r="M327" s="59" t="e">
        <f>IF('CMGC Cost Estimate'!$D327=0,0,'CMGC Cost Estimate'!$D327*'CMGC Cost Estimate'!$L327)</f>
        <v>#VALUE!</v>
      </c>
      <c r="N327" s="60" t="e">
        <f>'CMGC Cost Estimate'!$M327/M$500</f>
        <v>#VALUE!</v>
      </c>
      <c r="O327" s="80" t="e">
        <f>MIN(Table1[[#This Row],[Low Bidder 
or CM/GC]:[Bidder 23]])*D327</f>
        <v>#VALUE!</v>
      </c>
      <c r="P327" s="66" t="e">
        <f>Table24[[#This Row],[CM/GC
Amount]]</f>
        <v>#VALUE!</v>
      </c>
      <c r="Q327" s="81" t="e">
        <f>MAX(Table1[[#This Row],[Low Bidder 
or CM/GC]:[Bidder 23]])*D327</f>
        <v>#VALUE!</v>
      </c>
      <c r="R327" s="38" t="e">
        <f>('CMGC Cost Estimate'!$J327-'CMGC Cost Estimate'!$G327)/'CMGC Cost Estimate'!$G327</f>
        <v>#VALUE!</v>
      </c>
      <c r="S327" s="39" t="e">
        <f>('CMGC Cost Estimate'!$J327-'CMGC Cost Estimate'!$M327)/'CMGC Cost Estimate'!$M327</f>
        <v>#VALUE!</v>
      </c>
      <c r="T327" s="37" t="e">
        <f>'CMGC Cost Estimate'!$J327-'CMGC Cost Estimate'!$G327</f>
        <v>#VALUE!</v>
      </c>
      <c r="U327" s="29" t="e">
        <f>RANK('CMGC Cost Estimate'!$J327,'CMGC Cost Estimate'!$J$3:$J$499)</f>
        <v>#VALUE!</v>
      </c>
      <c r="V327" s="40" t="e">
        <f>LARGE('CMGC Cost Estimate'!$J$3:$J$499,COUNT(J$3:'CMGC Cost Estimate'!$J327))+IF(ISNUMBER(V326),V326,0)</f>
        <v>#VALUE!</v>
      </c>
      <c r="W327" s="29" t="e">
        <f>IF(V327/J$500&lt;0.8,COUNT(V$3:V327)+1,1)</f>
        <v>#VALUE!</v>
      </c>
      <c r="X327" s="41" t="e">
        <f>IF('CMGC Cost Estimate'!$U327&lt;=MAX('CMGC Cost Estimate'!$W$3:$W$499),"YES","NO")</f>
        <v>#VALUE!</v>
      </c>
      <c r="Y327" s="42" t="e">
        <f>IF(AND('CMGC Cost Estimate'!$X327="YES",OR('CMGC Cost Estimate'!$R327&gt;0.2,'CMGC Cost Estimate'!$R327&lt;-0.2)),"ANALYZE"," ")</f>
        <v>#VALUE!</v>
      </c>
      <c r="Z327" s="73" t="e">
        <f>IF(AND('CMGC Cost Estimate'!$X327="YES",OR('CMGC Cost Estimate'!$S327&gt;0.2,'CMGC Cost Estimate'!$S327&lt;-0.2)),"ANALYZE"," ")</f>
        <v>#VALUE!</v>
      </c>
      <c r="AA327" s="69" t="e">
        <f>RANK('CMGC Cost Estimate'!$G327,'CMGC Cost Estimate'!$G$3:$G$499)</f>
        <v>#VALUE!</v>
      </c>
      <c r="AB327" s="70" t="e">
        <f>LARGE('CMGC Cost Estimate'!$G$3:$G$499,COUNT(G$3:'CMGC Cost Estimate'!$G327))+IF(ISNUMBER(AB326),AB326,0)</f>
        <v>#VALUE!</v>
      </c>
      <c r="AC327" s="71" t="e">
        <f>IF(AB327/G$500&lt;0.8,COUNT(V$3:V327)+1,1)</f>
        <v>#VALUE!</v>
      </c>
      <c r="AD327" s="95" t="e">
        <f>IF('CMGC Cost Estimate'!$AA327&lt;=MAX('CMGC Cost Estimate'!$AC$3:$AC$499),"YES","NO")</f>
        <v>#VALUE!</v>
      </c>
      <c r="AE327" s="96" t="e">
        <f>IF(AND('Standard Cost Estimate'!$AD327="YES",ABS('Standard Cost Estimate'!$R327)&gt;0.2),"ANALYZE"," ")</f>
        <v>#VALUE!</v>
      </c>
      <c r="AF327" s="77"/>
    </row>
    <row r="328" spans="1:32" x14ac:dyDescent="0.35">
      <c r="A328" s="56" t="e">
        <f>Table1[[#This Row],[Item Line Number]]</f>
        <v>#VALUE!</v>
      </c>
      <c r="B328" s="56" t="e">
        <f>Table1[[#This Row],[Item Number]]</f>
        <v>#VALUE!</v>
      </c>
      <c r="C328" s="57" t="e">
        <f>Table1[[#This Row],[Item Description]]</f>
        <v>#VALUE!</v>
      </c>
      <c r="D328" s="56" t="e">
        <f>Table1[[#This Row],[Quantity]]</f>
        <v>#VALUE!</v>
      </c>
      <c r="E328" s="56" t="e">
        <f>Table1[[#This Row],[Units]]</f>
        <v>#VALUE!</v>
      </c>
      <c r="F328" s="58" t="e">
        <f>Table1[[#This Row],[Engineer''s Estimate (EE)]]</f>
        <v>#VALUE!</v>
      </c>
      <c r="G328" s="59" t="e">
        <f>'CMGC Cost Estimate'!$D328*'CMGC Cost Estimate'!$F328</f>
        <v>#VALUE!</v>
      </c>
      <c r="H328" s="60" t="e">
        <f>'CMGC Cost Estimate'!$G328/G$500</f>
        <v>#VALUE!</v>
      </c>
      <c r="I328" s="58" t="e">
        <f>Table1[[#This Row],[Low Bidder 
or CM/GC]]</f>
        <v>#VALUE!</v>
      </c>
      <c r="J328" s="59" t="e">
        <f>'CMGC Cost Estimate'!$I328*'CMGC Cost Estimate'!$D328</f>
        <v>#VALUE!</v>
      </c>
      <c r="K328" s="61" t="e">
        <f>'CMGC Cost Estimate'!$J328/J$500</f>
        <v>#VALUE!</v>
      </c>
      <c r="L328" s="58" t="e">
        <f>TRIMMEAN(Table1[[#This Row],[Low Bidder 
or CM/GC]:[Bidder 23]],2/COUNT(Table1[[#This Row],[Low Bidder 
or CM/GC]:[Bidder 23]]))</f>
        <v>#VALUE!</v>
      </c>
      <c r="M328" s="59" t="e">
        <f>IF('CMGC Cost Estimate'!$D328=0,0,'CMGC Cost Estimate'!$D328*'CMGC Cost Estimate'!$L328)</f>
        <v>#VALUE!</v>
      </c>
      <c r="N328" s="60" t="e">
        <f>'CMGC Cost Estimate'!$M328/M$500</f>
        <v>#VALUE!</v>
      </c>
      <c r="O328" s="80" t="e">
        <f>MIN(Table1[[#This Row],[Low Bidder 
or CM/GC]:[Bidder 23]])*D328</f>
        <v>#VALUE!</v>
      </c>
      <c r="P328" s="66" t="e">
        <f>Table24[[#This Row],[CM/GC
Amount]]</f>
        <v>#VALUE!</v>
      </c>
      <c r="Q328" s="81" t="e">
        <f>MAX(Table1[[#This Row],[Low Bidder 
or CM/GC]:[Bidder 23]])*D328</f>
        <v>#VALUE!</v>
      </c>
      <c r="R328" s="38" t="e">
        <f>('CMGC Cost Estimate'!$J328-'CMGC Cost Estimate'!$G328)/'CMGC Cost Estimate'!$G328</f>
        <v>#VALUE!</v>
      </c>
      <c r="S328" s="39" t="e">
        <f>('CMGC Cost Estimate'!$J328-'CMGC Cost Estimate'!$M328)/'CMGC Cost Estimate'!$M328</f>
        <v>#VALUE!</v>
      </c>
      <c r="T328" s="37" t="e">
        <f>'CMGC Cost Estimate'!$J328-'CMGC Cost Estimate'!$G328</f>
        <v>#VALUE!</v>
      </c>
      <c r="U328" s="29" t="e">
        <f>RANK('CMGC Cost Estimate'!$J328,'CMGC Cost Estimate'!$J$3:$J$499)</f>
        <v>#VALUE!</v>
      </c>
      <c r="V328" s="40" t="e">
        <f>LARGE('CMGC Cost Estimate'!$J$3:$J$499,COUNT(J$3:'CMGC Cost Estimate'!$J328))+IF(ISNUMBER(V327),V327,0)</f>
        <v>#VALUE!</v>
      </c>
      <c r="W328" s="29" t="e">
        <f>IF(V328/J$500&lt;0.8,COUNT(V$3:V328)+1,1)</f>
        <v>#VALUE!</v>
      </c>
      <c r="X328" s="41" t="e">
        <f>IF('CMGC Cost Estimate'!$U328&lt;=MAX('CMGC Cost Estimate'!$W$3:$W$499),"YES","NO")</f>
        <v>#VALUE!</v>
      </c>
      <c r="Y328" s="42" t="e">
        <f>IF(AND('CMGC Cost Estimate'!$X328="YES",OR('CMGC Cost Estimate'!$R328&gt;0.2,'CMGC Cost Estimate'!$R328&lt;-0.2)),"ANALYZE"," ")</f>
        <v>#VALUE!</v>
      </c>
      <c r="Z328" s="73" t="e">
        <f>IF(AND('CMGC Cost Estimate'!$X328="YES",OR('CMGC Cost Estimate'!$S328&gt;0.2,'CMGC Cost Estimate'!$S328&lt;-0.2)),"ANALYZE"," ")</f>
        <v>#VALUE!</v>
      </c>
      <c r="AA328" s="69" t="e">
        <f>RANK('CMGC Cost Estimate'!$G328,'CMGC Cost Estimate'!$G$3:$G$499)</f>
        <v>#VALUE!</v>
      </c>
      <c r="AB328" s="70" t="e">
        <f>LARGE('CMGC Cost Estimate'!$G$3:$G$499,COUNT(G$3:'CMGC Cost Estimate'!$G328))+IF(ISNUMBER(AB327),AB327,0)</f>
        <v>#VALUE!</v>
      </c>
      <c r="AC328" s="71" t="e">
        <f>IF(AB328/G$500&lt;0.8,COUNT(V$3:V328)+1,1)</f>
        <v>#VALUE!</v>
      </c>
      <c r="AD328" s="95" t="e">
        <f>IF('CMGC Cost Estimate'!$AA328&lt;=MAX('CMGC Cost Estimate'!$AC$3:$AC$499),"YES","NO")</f>
        <v>#VALUE!</v>
      </c>
      <c r="AE328" s="96" t="e">
        <f>IF(AND('Standard Cost Estimate'!$AD328="YES",ABS('Standard Cost Estimate'!$R328)&gt;0.2),"ANALYZE"," ")</f>
        <v>#VALUE!</v>
      </c>
      <c r="AF328" s="77"/>
    </row>
    <row r="329" spans="1:32" x14ac:dyDescent="0.35">
      <c r="A329" s="56" t="e">
        <f>Table1[[#This Row],[Item Line Number]]</f>
        <v>#VALUE!</v>
      </c>
      <c r="B329" s="56" t="e">
        <f>Table1[[#This Row],[Item Number]]</f>
        <v>#VALUE!</v>
      </c>
      <c r="C329" s="57" t="e">
        <f>Table1[[#This Row],[Item Description]]</f>
        <v>#VALUE!</v>
      </c>
      <c r="D329" s="56" t="e">
        <f>Table1[[#This Row],[Quantity]]</f>
        <v>#VALUE!</v>
      </c>
      <c r="E329" s="56" t="e">
        <f>Table1[[#This Row],[Units]]</f>
        <v>#VALUE!</v>
      </c>
      <c r="F329" s="58" t="e">
        <f>Table1[[#This Row],[Engineer''s Estimate (EE)]]</f>
        <v>#VALUE!</v>
      </c>
      <c r="G329" s="59" t="e">
        <f>'CMGC Cost Estimate'!$D329*'CMGC Cost Estimate'!$F329</f>
        <v>#VALUE!</v>
      </c>
      <c r="H329" s="60" t="e">
        <f>'CMGC Cost Estimate'!$G329/G$500</f>
        <v>#VALUE!</v>
      </c>
      <c r="I329" s="58" t="e">
        <f>Table1[[#This Row],[Low Bidder 
or CM/GC]]</f>
        <v>#VALUE!</v>
      </c>
      <c r="J329" s="59" t="e">
        <f>'CMGC Cost Estimate'!$I329*'CMGC Cost Estimate'!$D329</f>
        <v>#VALUE!</v>
      </c>
      <c r="K329" s="61" t="e">
        <f>'CMGC Cost Estimate'!$J329/J$500</f>
        <v>#VALUE!</v>
      </c>
      <c r="L329" s="58" t="e">
        <f>TRIMMEAN(Table1[[#This Row],[Low Bidder 
or CM/GC]:[Bidder 23]],2/COUNT(Table1[[#This Row],[Low Bidder 
or CM/GC]:[Bidder 23]]))</f>
        <v>#VALUE!</v>
      </c>
      <c r="M329" s="59" t="e">
        <f>IF('CMGC Cost Estimate'!$D329=0,0,'CMGC Cost Estimate'!$D329*'CMGC Cost Estimate'!$L329)</f>
        <v>#VALUE!</v>
      </c>
      <c r="N329" s="60" t="e">
        <f>'CMGC Cost Estimate'!$M329/M$500</f>
        <v>#VALUE!</v>
      </c>
      <c r="O329" s="80" t="e">
        <f>MIN(Table1[[#This Row],[Low Bidder 
or CM/GC]:[Bidder 23]])*D329</f>
        <v>#VALUE!</v>
      </c>
      <c r="P329" s="66" t="e">
        <f>Table24[[#This Row],[CM/GC
Amount]]</f>
        <v>#VALUE!</v>
      </c>
      <c r="Q329" s="81" t="e">
        <f>MAX(Table1[[#This Row],[Low Bidder 
or CM/GC]:[Bidder 23]])*D329</f>
        <v>#VALUE!</v>
      </c>
      <c r="R329" s="38" t="e">
        <f>('CMGC Cost Estimate'!$J329-'CMGC Cost Estimate'!$G329)/'CMGC Cost Estimate'!$G329</f>
        <v>#VALUE!</v>
      </c>
      <c r="S329" s="39" t="e">
        <f>('CMGC Cost Estimate'!$J329-'CMGC Cost Estimate'!$M329)/'CMGC Cost Estimate'!$M329</f>
        <v>#VALUE!</v>
      </c>
      <c r="T329" s="37" t="e">
        <f>'CMGC Cost Estimate'!$J329-'CMGC Cost Estimate'!$G329</f>
        <v>#VALUE!</v>
      </c>
      <c r="U329" s="29" t="e">
        <f>RANK('CMGC Cost Estimate'!$J329,'CMGC Cost Estimate'!$J$3:$J$499)</f>
        <v>#VALUE!</v>
      </c>
      <c r="V329" s="40" t="e">
        <f>LARGE('CMGC Cost Estimate'!$J$3:$J$499,COUNT(J$3:'CMGC Cost Estimate'!$J329))+IF(ISNUMBER(V328),V328,0)</f>
        <v>#VALUE!</v>
      </c>
      <c r="W329" s="29" t="e">
        <f>IF(V329/J$500&lt;0.8,COUNT(V$3:V329)+1,1)</f>
        <v>#VALUE!</v>
      </c>
      <c r="X329" s="41" t="e">
        <f>IF('CMGC Cost Estimate'!$U329&lt;=MAX('CMGC Cost Estimate'!$W$3:$W$499),"YES","NO")</f>
        <v>#VALUE!</v>
      </c>
      <c r="Y329" s="42" t="e">
        <f>IF(AND('CMGC Cost Estimate'!$X329="YES",OR('CMGC Cost Estimate'!$R329&gt;0.2,'CMGC Cost Estimate'!$R329&lt;-0.2)),"ANALYZE"," ")</f>
        <v>#VALUE!</v>
      </c>
      <c r="Z329" s="73" t="e">
        <f>IF(AND('CMGC Cost Estimate'!$X329="YES",OR('CMGC Cost Estimate'!$S329&gt;0.2,'CMGC Cost Estimate'!$S329&lt;-0.2)),"ANALYZE"," ")</f>
        <v>#VALUE!</v>
      </c>
      <c r="AA329" s="69" t="e">
        <f>RANK('CMGC Cost Estimate'!$G329,'CMGC Cost Estimate'!$G$3:$G$499)</f>
        <v>#VALUE!</v>
      </c>
      <c r="AB329" s="70" t="e">
        <f>LARGE('CMGC Cost Estimate'!$G$3:$G$499,COUNT(G$3:'CMGC Cost Estimate'!$G329))+IF(ISNUMBER(AB328),AB328,0)</f>
        <v>#VALUE!</v>
      </c>
      <c r="AC329" s="71" t="e">
        <f>IF(AB329/G$500&lt;0.8,COUNT(V$3:V329)+1,1)</f>
        <v>#VALUE!</v>
      </c>
      <c r="AD329" s="95" t="e">
        <f>IF('CMGC Cost Estimate'!$AA329&lt;=MAX('CMGC Cost Estimate'!$AC$3:$AC$499),"YES","NO")</f>
        <v>#VALUE!</v>
      </c>
      <c r="AE329" s="96" t="e">
        <f>IF(AND('Standard Cost Estimate'!$AD329="YES",ABS('Standard Cost Estimate'!$R329)&gt;0.2),"ANALYZE"," ")</f>
        <v>#VALUE!</v>
      </c>
      <c r="AF329" s="77"/>
    </row>
    <row r="330" spans="1:32" x14ac:dyDescent="0.35">
      <c r="A330" s="56" t="e">
        <f>Table1[[#This Row],[Item Line Number]]</f>
        <v>#VALUE!</v>
      </c>
      <c r="B330" s="56" t="e">
        <f>Table1[[#This Row],[Item Number]]</f>
        <v>#VALUE!</v>
      </c>
      <c r="C330" s="57" t="e">
        <f>Table1[[#This Row],[Item Description]]</f>
        <v>#VALUE!</v>
      </c>
      <c r="D330" s="56" t="e">
        <f>Table1[[#This Row],[Quantity]]</f>
        <v>#VALUE!</v>
      </c>
      <c r="E330" s="56" t="e">
        <f>Table1[[#This Row],[Units]]</f>
        <v>#VALUE!</v>
      </c>
      <c r="F330" s="58" t="e">
        <f>Table1[[#This Row],[Engineer''s Estimate (EE)]]</f>
        <v>#VALUE!</v>
      </c>
      <c r="G330" s="59" t="e">
        <f>'CMGC Cost Estimate'!$D330*'CMGC Cost Estimate'!$F330</f>
        <v>#VALUE!</v>
      </c>
      <c r="H330" s="60" t="e">
        <f>'CMGC Cost Estimate'!$G330/G$500</f>
        <v>#VALUE!</v>
      </c>
      <c r="I330" s="58" t="e">
        <f>Table1[[#This Row],[Low Bidder 
or CM/GC]]</f>
        <v>#VALUE!</v>
      </c>
      <c r="J330" s="59" t="e">
        <f>'CMGC Cost Estimate'!$I330*'CMGC Cost Estimate'!$D330</f>
        <v>#VALUE!</v>
      </c>
      <c r="K330" s="61" t="e">
        <f>'CMGC Cost Estimate'!$J330/J$500</f>
        <v>#VALUE!</v>
      </c>
      <c r="L330" s="58" t="e">
        <f>TRIMMEAN(Table1[[#This Row],[Low Bidder 
or CM/GC]:[Bidder 23]],2/COUNT(Table1[[#This Row],[Low Bidder 
or CM/GC]:[Bidder 23]]))</f>
        <v>#VALUE!</v>
      </c>
      <c r="M330" s="59" t="e">
        <f>IF('CMGC Cost Estimate'!$D330=0,0,'CMGC Cost Estimate'!$D330*'CMGC Cost Estimate'!$L330)</f>
        <v>#VALUE!</v>
      </c>
      <c r="N330" s="60" t="e">
        <f>'CMGC Cost Estimate'!$M330/M$500</f>
        <v>#VALUE!</v>
      </c>
      <c r="O330" s="80" t="e">
        <f>MIN(Table1[[#This Row],[Low Bidder 
or CM/GC]:[Bidder 23]])*D330</f>
        <v>#VALUE!</v>
      </c>
      <c r="P330" s="66" t="e">
        <f>Table24[[#This Row],[CM/GC
Amount]]</f>
        <v>#VALUE!</v>
      </c>
      <c r="Q330" s="81" t="e">
        <f>MAX(Table1[[#This Row],[Low Bidder 
or CM/GC]:[Bidder 23]])*D330</f>
        <v>#VALUE!</v>
      </c>
      <c r="R330" s="38" t="e">
        <f>('CMGC Cost Estimate'!$J330-'CMGC Cost Estimate'!$G330)/'CMGC Cost Estimate'!$G330</f>
        <v>#VALUE!</v>
      </c>
      <c r="S330" s="39" t="e">
        <f>('CMGC Cost Estimate'!$J330-'CMGC Cost Estimate'!$M330)/'CMGC Cost Estimate'!$M330</f>
        <v>#VALUE!</v>
      </c>
      <c r="T330" s="37" t="e">
        <f>'CMGC Cost Estimate'!$J330-'CMGC Cost Estimate'!$G330</f>
        <v>#VALUE!</v>
      </c>
      <c r="U330" s="29" t="e">
        <f>RANK('CMGC Cost Estimate'!$J330,'CMGC Cost Estimate'!$J$3:$J$499)</f>
        <v>#VALUE!</v>
      </c>
      <c r="V330" s="40" t="e">
        <f>LARGE('CMGC Cost Estimate'!$J$3:$J$499,COUNT(J$3:'CMGC Cost Estimate'!$J330))+IF(ISNUMBER(V329),V329,0)</f>
        <v>#VALUE!</v>
      </c>
      <c r="W330" s="29" t="e">
        <f>IF(V330/J$500&lt;0.8,COUNT(V$3:V330)+1,1)</f>
        <v>#VALUE!</v>
      </c>
      <c r="X330" s="41" t="e">
        <f>IF('CMGC Cost Estimate'!$U330&lt;=MAX('CMGC Cost Estimate'!$W$3:$W$499),"YES","NO")</f>
        <v>#VALUE!</v>
      </c>
      <c r="Y330" s="42" t="e">
        <f>IF(AND('CMGC Cost Estimate'!$X330="YES",OR('CMGC Cost Estimate'!$R330&gt;0.2,'CMGC Cost Estimate'!$R330&lt;-0.2)),"ANALYZE"," ")</f>
        <v>#VALUE!</v>
      </c>
      <c r="Z330" s="73" t="e">
        <f>IF(AND('CMGC Cost Estimate'!$X330="YES",OR('CMGC Cost Estimate'!$S330&gt;0.2,'CMGC Cost Estimate'!$S330&lt;-0.2)),"ANALYZE"," ")</f>
        <v>#VALUE!</v>
      </c>
      <c r="AA330" s="69" t="e">
        <f>RANK('CMGC Cost Estimate'!$G330,'CMGC Cost Estimate'!$G$3:$G$499)</f>
        <v>#VALUE!</v>
      </c>
      <c r="AB330" s="70" t="e">
        <f>LARGE('CMGC Cost Estimate'!$G$3:$G$499,COUNT(G$3:'CMGC Cost Estimate'!$G330))+IF(ISNUMBER(AB329),AB329,0)</f>
        <v>#VALUE!</v>
      </c>
      <c r="AC330" s="71" t="e">
        <f>IF(AB330/G$500&lt;0.8,COUNT(V$3:V330)+1,1)</f>
        <v>#VALUE!</v>
      </c>
      <c r="AD330" s="95" t="e">
        <f>IF('CMGC Cost Estimate'!$AA330&lt;=MAX('CMGC Cost Estimate'!$AC$3:$AC$499),"YES","NO")</f>
        <v>#VALUE!</v>
      </c>
      <c r="AE330" s="96" t="e">
        <f>IF(AND('Standard Cost Estimate'!$AD330="YES",ABS('Standard Cost Estimate'!$R330)&gt;0.2),"ANALYZE"," ")</f>
        <v>#VALUE!</v>
      </c>
      <c r="AF330" s="77"/>
    </row>
    <row r="331" spans="1:32" x14ac:dyDescent="0.35">
      <c r="A331" s="56" t="e">
        <f>Table1[[#This Row],[Item Line Number]]</f>
        <v>#VALUE!</v>
      </c>
      <c r="B331" s="56" t="e">
        <f>Table1[[#This Row],[Item Number]]</f>
        <v>#VALUE!</v>
      </c>
      <c r="C331" s="57" t="e">
        <f>Table1[[#This Row],[Item Description]]</f>
        <v>#VALUE!</v>
      </c>
      <c r="D331" s="56" t="e">
        <f>Table1[[#This Row],[Quantity]]</f>
        <v>#VALUE!</v>
      </c>
      <c r="E331" s="56" t="e">
        <f>Table1[[#This Row],[Units]]</f>
        <v>#VALUE!</v>
      </c>
      <c r="F331" s="58" t="e">
        <f>Table1[[#This Row],[Engineer''s Estimate (EE)]]</f>
        <v>#VALUE!</v>
      </c>
      <c r="G331" s="59" t="e">
        <f>'CMGC Cost Estimate'!$D331*'CMGC Cost Estimate'!$F331</f>
        <v>#VALUE!</v>
      </c>
      <c r="H331" s="60" t="e">
        <f>'CMGC Cost Estimate'!$G331/G$500</f>
        <v>#VALUE!</v>
      </c>
      <c r="I331" s="58" t="e">
        <f>Table1[[#This Row],[Low Bidder 
or CM/GC]]</f>
        <v>#VALUE!</v>
      </c>
      <c r="J331" s="59" t="e">
        <f>'CMGC Cost Estimate'!$I331*'CMGC Cost Estimate'!$D331</f>
        <v>#VALUE!</v>
      </c>
      <c r="K331" s="61" t="e">
        <f>'CMGC Cost Estimate'!$J331/J$500</f>
        <v>#VALUE!</v>
      </c>
      <c r="L331" s="58" t="e">
        <f>TRIMMEAN(Table1[[#This Row],[Low Bidder 
or CM/GC]:[Bidder 23]],2/COUNT(Table1[[#This Row],[Low Bidder 
or CM/GC]:[Bidder 23]]))</f>
        <v>#VALUE!</v>
      </c>
      <c r="M331" s="59" t="e">
        <f>IF('CMGC Cost Estimate'!$D331=0,0,'CMGC Cost Estimate'!$D331*'CMGC Cost Estimate'!$L331)</f>
        <v>#VALUE!</v>
      </c>
      <c r="N331" s="60" t="e">
        <f>'CMGC Cost Estimate'!$M331/M$500</f>
        <v>#VALUE!</v>
      </c>
      <c r="O331" s="80" t="e">
        <f>MIN(Table1[[#This Row],[Low Bidder 
or CM/GC]:[Bidder 23]])*D331</f>
        <v>#VALUE!</v>
      </c>
      <c r="P331" s="66" t="e">
        <f>Table24[[#This Row],[CM/GC
Amount]]</f>
        <v>#VALUE!</v>
      </c>
      <c r="Q331" s="81" t="e">
        <f>MAX(Table1[[#This Row],[Low Bidder 
or CM/GC]:[Bidder 23]])*D331</f>
        <v>#VALUE!</v>
      </c>
      <c r="R331" s="38" t="e">
        <f>('CMGC Cost Estimate'!$J331-'CMGC Cost Estimate'!$G331)/'CMGC Cost Estimate'!$G331</f>
        <v>#VALUE!</v>
      </c>
      <c r="S331" s="39" t="e">
        <f>('CMGC Cost Estimate'!$J331-'CMGC Cost Estimate'!$M331)/'CMGC Cost Estimate'!$M331</f>
        <v>#VALUE!</v>
      </c>
      <c r="T331" s="37" t="e">
        <f>'CMGC Cost Estimate'!$J331-'CMGC Cost Estimate'!$G331</f>
        <v>#VALUE!</v>
      </c>
      <c r="U331" s="29" t="e">
        <f>RANK('CMGC Cost Estimate'!$J331,'CMGC Cost Estimate'!$J$3:$J$499)</f>
        <v>#VALUE!</v>
      </c>
      <c r="V331" s="40" t="e">
        <f>LARGE('CMGC Cost Estimate'!$J$3:$J$499,COUNT(J$3:'CMGC Cost Estimate'!$J331))+IF(ISNUMBER(V330),V330,0)</f>
        <v>#VALUE!</v>
      </c>
      <c r="W331" s="29" t="e">
        <f>IF(V331/J$500&lt;0.8,COUNT(V$3:V331)+1,1)</f>
        <v>#VALUE!</v>
      </c>
      <c r="X331" s="41" t="e">
        <f>IF('CMGC Cost Estimate'!$U331&lt;=MAX('CMGC Cost Estimate'!$W$3:$W$499),"YES","NO")</f>
        <v>#VALUE!</v>
      </c>
      <c r="Y331" s="42" t="e">
        <f>IF(AND('CMGC Cost Estimate'!$X331="YES",OR('CMGC Cost Estimate'!$R331&gt;0.2,'CMGC Cost Estimate'!$R331&lt;-0.2)),"ANALYZE"," ")</f>
        <v>#VALUE!</v>
      </c>
      <c r="Z331" s="73" t="e">
        <f>IF(AND('CMGC Cost Estimate'!$X331="YES",OR('CMGC Cost Estimate'!$S331&gt;0.2,'CMGC Cost Estimate'!$S331&lt;-0.2)),"ANALYZE"," ")</f>
        <v>#VALUE!</v>
      </c>
      <c r="AA331" s="69" t="e">
        <f>RANK('CMGC Cost Estimate'!$G331,'CMGC Cost Estimate'!$G$3:$G$499)</f>
        <v>#VALUE!</v>
      </c>
      <c r="AB331" s="70" t="e">
        <f>LARGE('CMGC Cost Estimate'!$G$3:$G$499,COUNT(G$3:'CMGC Cost Estimate'!$G331))+IF(ISNUMBER(AB330),AB330,0)</f>
        <v>#VALUE!</v>
      </c>
      <c r="AC331" s="71" t="e">
        <f>IF(AB331/G$500&lt;0.8,COUNT(V$3:V331)+1,1)</f>
        <v>#VALUE!</v>
      </c>
      <c r="AD331" s="95" t="e">
        <f>IF('CMGC Cost Estimate'!$AA331&lt;=MAX('CMGC Cost Estimate'!$AC$3:$AC$499),"YES","NO")</f>
        <v>#VALUE!</v>
      </c>
      <c r="AE331" s="96" t="e">
        <f>IF(AND('Standard Cost Estimate'!$AD331="YES",ABS('Standard Cost Estimate'!$R331)&gt;0.2),"ANALYZE"," ")</f>
        <v>#VALUE!</v>
      </c>
      <c r="AF331" s="77"/>
    </row>
    <row r="332" spans="1:32" x14ac:dyDescent="0.35">
      <c r="A332" s="56" t="e">
        <f>Table1[[#This Row],[Item Line Number]]</f>
        <v>#VALUE!</v>
      </c>
      <c r="B332" s="56" t="e">
        <f>Table1[[#This Row],[Item Number]]</f>
        <v>#VALUE!</v>
      </c>
      <c r="C332" s="57" t="e">
        <f>Table1[[#This Row],[Item Description]]</f>
        <v>#VALUE!</v>
      </c>
      <c r="D332" s="56" t="e">
        <f>Table1[[#This Row],[Quantity]]</f>
        <v>#VALUE!</v>
      </c>
      <c r="E332" s="56" t="e">
        <f>Table1[[#This Row],[Units]]</f>
        <v>#VALUE!</v>
      </c>
      <c r="F332" s="58" t="e">
        <f>Table1[[#This Row],[Engineer''s Estimate (EE)]]</f>
        <v>#VALUE!</v>
      </c>
      <c r="G332" s="59" t="e">
        <f>'CMGC Cost Estimate'!$D332*'CMGC Cost Estimate'!$F332</f>
        <v>#VALUE!</v>
      </c>
      <c r="H332" s="60" t="e">
        <f>'CMGC Cost Estimate'!$G332/G$500</f>
        <v>#VALUE!</v>
      </c>
      <c r="I332" s="58" t="e">
        <f>Table1[[#This Row],[Low Bidder 
or CM/GC]]</f>
        <v>#VALUE!</v>
      </c>
      <c r="J332" s="59" t="e">
        <f>'CMGC Cost Estimate'!$I332*'CMGC Cost Estimate'!$D332</f>
        <v>#VALUE!</v>
      </c>
      <c r="K332" s="61" t="e">
        <f>'CMGC Cost Estimate'!$J332/J$500</f>
        <v>#VALUE!</v>
      </c>
      <c r="L332" s="58" t="e">
        <f>TRIMMEAN(Table1[[#This Row],[Low Bidder 
or CM/GC]:[Bidder 23]],2/COUNT(Table1[[#This Row],[Low Bidder 
or CM/GC]:[Bidder 23]]))</f>
        <v>#VALUE!</v>
      </c>
      <c r="M332" s="59" t="e">
        <f>IF('CMGC Cost Estimate'!$D332=0,0,'CMGC Cost Estimate'!$D332*'CMGC Cost Estimate'!$L332)</f>
        <v>#VALUE!</v>
      </c>
      <c r="N332" s="60" t="e">
        <f>'CMGC Cost Estimate'!$M332/M$500</f>
        <v>#VALUE!</v>
      </c>
      <c r="O332" s="80" t="e">
        <f>MIN(Table1[[#This Row],[Low Bidder 
or CM/GC]:[Bidder 23]])*D332</f>
        <v>#VALUE!</v>
      </c>
      <c r="P332" s="66" t="e">
        <f>Table24[[#This Row],[CM/GC
Amount]]</f>
        <v>#VALUE!</v>
      </c>
      <c r="Q332" s="81" t="e">
        <f>MAX(Table1[[#This Row],[Low Bidder 
or CM/GC]:[Bidder 23]])*D332</f>
        <v>#VALUE!</v>
      </c>
      <c r="R332" s="38" t="e">
        <f>('CMGC Cost Estimate'!$J332-'CMGC Cost Estimate'!$G332)/'CMGC Cost Estimate'!$G332</f>
        <v>#VALUE!</v>
      </c>
      <c r="S332" s="39" t="e">
        <f>('CMGC Cost Estimate'!$J332-'CMGC Cost Estimate'!$M332)/'CMGC Cost Estimate'!$M332</f>
        <v>#VALUE!</v>
      </c>
      <c r="T332" s="37" t="e">
        <f>'CMGC Cost Estimate'!$J332-'CMGC Cost Estimate'!$G332</f>
        <v>#VALUE!</v>
      </c>
      <c r="U332" s="29" t="e">
        <f>RANK('CMGC Cost Estimate'!$J332,'CMGC Cost Estimate'!$J$3:$J$499)</f>
        <v>#VALUE!</v>
      </c>
      <c r="V332" s="40" t="e">
        <f>LARGE('CMGC Cost Estimate'!$J$3:$J$499,COUNT(J$3:'CMGC Cost Estimate'!$J332))+IF(ISNUMBER(V331),V331,0)</f>
        <v>#VALUE!</v>
      </c>
      <c r="W332" s="29" t="e">
        <f>IF(V332/J$500&lt;0.8,COUNT(V$3:V332)+1,1)</f>
        <v>#VALUE!</v>
      </c>
      <c r="X332" s="41" t="e">
        <f>IF('CMGC Cost Estimate'!$U332&lt;=MAX('CMGC Cost Estimate'!$W$3:$W$499),"YES","NO")</f>
        <v>#VALUE!</v>
      </c>
      <c r="Y332" s="42" t="e">
        <f>IF(AND('CMGC Cost Estimate'!$X332="YES",OR('CMGC Cost Estimate'!$R332&gt;0.2,'CMGC Cost Estimate'!$R332&lt;-0.2)),"ANALYZE"," ")</f>
        <v>#VALUE!</v>
      </c>
      <c r="Z332" s="73" t="e">
        <f>IF(AND('CMGC Cost Estimate'!$X332="YES",OR('CMGC Cost Estimate'!$S332&gt;0.2,'CMGC Cost Estimate'!$S332&lt;-0.2)),"ANALYZE"," ")</f>
        <v>#VALUE!</v>
      </c>
      <c r="AA332" s="69" t="e">
        <f>RANK('CMGC Cost Estimate'!$G332,'CMGC Cost Estimate'!$G$3:$G$499)</f>
        <v>#VALUE!</v>
      </c>
      <c r="AB332" s="70" t="e">
        <f>LARGE('CMGC Cost Estimate'!$G$3:$G$499,COUNT(G$3:'CMGC Cost Estimate'!$G332))+IF(ISNUMBER(AB331),AB331,0)</f>
        <v>#VALUE!</v>
      </c>
      <c r="AC332" s="71" t="e">
        <f>IF(AB332/G$500&lt;0.8,COUNT(V$3:V332)+1,1)</f>
        <v>#VALUE!</v>
      </c>
      <c r="AD332" s="95" t="e">
        <f>IF('CMGC Cost Estimate'!$AA332&lt;=MAX('CMGC Cost Estimate'!$AC$3:$AC$499),"YES","NO")</f>
        <v>#VALUE!</v>
      </c>
      <c r="AE332" s="96" t="e">
        <f>IF(AND('Standard Cost Estimate'!$AD332="YES",ABS('Standard Cost Estimate'!$R332)&gt;0.2),"ANALYZE"," ")</f>
        <v>#VALUE!</v>
      </c>
      <c r="AF332" s="77"/>
    </row>
    <row r="333" spans="1:32" x14ac:dyDescent="0.35">
      <c r="A333" s="56" t="e">
        <f>Table1[[#This Row],[Item Line Number]]</f>
        <v>#VALUE!</v>
      </c>
      <c r="B333" s="56" t="e">
        <f>Table1[[#This Row],[Item Number]]</f>
        <v>#VALUE!</v>
      </c>
      <c r="C333" s="57" t="e">
        <f>Table1[[#This Row],[Item Description]]</f>
        <v>#VALUE!</v>
      </c>
      <c r="D333" s="56" t="e">
        <f>Table1[[#This Row],[Quantity]]</f>
        <v>#VALUE!</v>
      </c>
      <c r="E333" s="56" t="e">
        <f>Table1[[#This Row],[Units]]</f>
        <v>#VALUE!</v>
      </c>
      <c r="F333" s="58" t="e">
        <f>Table1[[#This Row],[Engineer''s Estimate (EE)]]</f>
        <v>#VALUE!</v>
      </c>
      <c r="G333" s="59" t="e">
        <f>'CMGC Cost Estimate'!$D333*'CMGC Cost Estimate'!$F333</f>
        <v>#VALUE!</v>
      </c>
      <c r="H333" s="60" t="e">
        <f>'CMGC Cost Estimate'!$G333/G$500</f>
        <v>#VALUE!</v>
      </c>
      <c r="I333" s="58" t="e">
        <f>Table1[[#This Row],[Low Bidder 
or CM/GC]]</f>
        <v>#VALUE!</v>
      </c>
      <c r="J333" s="59" t="e">
        <f>'CMGC Cost Estimate'!$I333*'CMGC Cost Estimate'!$D333</f>
        <v>#VALUE!</v>
      </c>
      <c r="K333" s="61" t="e">
        <f>'CMGC Cost Estimate'!$J333/J$500</f>
        <v>#VALUE!</v>
      </c>
      <c r="L333" s="58" t="e">
        <f>TRIMMEAN(Table1[[#This Row],[Low Bidder 
or CM/GC]:[Bidder 23]],2/COUNT(Table1[[#This Row],[Low Bidder 
or CM/GC]:[Bidder 23]]))</f>
        <v>#VALUE!</v>
      </c>
      <c r="M333" s="59" t="e">
        <f>IF('CMGC Cost Estimate'!$D333=0,0,'CMGC Cost Estimate'!$D333*'CMGC Cost Estimate'!$L333)</f>
        <v>#VALUE!</v>
      </c>
      <c r="N333" s="60" t="e">
        <f>'CMGC Cost Estimate'!$M333/M$500</f>
        <v>#VALUE!</v>
      </c>
      <c r="O333" s="80" t="e">
        <f>MIN(Table1[[#This Row],[Low Bidder 
or CM/GC]:[Bidder 23]])*D333</f>
        <v>#VALUE!</v>
      </c>
      <c r="P333" s="66" t="e">
        <f>Table24[[#This Row],[CM/GC
Amount]]</f>
        <v>#VALUE!</v>
      </c>
      <c r="Q333" s="81" t="e">
        <f>MAX(Table1[[#This Row],[Low Bidder 
or CM/GC]:[Bidder 23]])*D333</f>
        <v>#VALUE!</v>
      </c>
      <c r="R333" s="38" t="e">
        <f>('CMGC Cost Estimate'!$J333-'CMGC Cost Estimate'!$G333)/'CMGC Cost Estimate'!$G333</f>
        <v>#VALUE!</v>
      </c>
      <c r="S333" s="39" t="e">
        <f>('CMGC Cost Estimate'!$J333-'CMGC Cost Estimate'!$M333)/'CMGC Cost Estimate'!$M333</f>
        <v>#VALUE!</v>
      </c>
      <c r="T333" s="37" t="e">
        <f>'CMGC Cost Estimate'!$J333-'CMGC Cost Estimate'!$G333</f>
        <v>#VALUE!</v>
      </c>
      <c r="U333" s="29" t="e">
        <f>RANK('CMGC Cost Estimate'!$J333,'CMGC Cost Estimate'!$J$3:$J$499)</f>
        <v>#VALUE!</v>
      </c>
      <c r="V333" s="40" t="e">
        <f>LARGE('CMGC Cost Estimate'!$J$3:$J$499,COUNT(J$3:'CMGC Cost Estimate'!$J333))+IF(ISNUMBER(V332),V332,0)</f>
        <v>#VALUE!</v>
      </c>
      <c r="W333" s="29" t="e">
        <f>IF(V333/J$500&lt;0.8,COUNT(V$3:V333)+1,1)</f>
        <v>#VALUE!</v>
      </c>
      <c r="X333" s="41" t="e">
        <f>IF('CMGC Cost Estimate'!$U333&lt;=MAX('CMGC Cost Estimate'!$W$3:$W$499),"YES","NO")</f>
        <v>#VALUE!</v>
      </c>
      <c r="Y333" s="42" t="e">
        <f>IF(AND('CMGC Cost Estimate'!$X333="YES",OR('CMGC Cost Estimate'!$R333&gt;0.2,'CMGC Cost Estimate'!$R333&lt;-0.2)),"ANALYZE"," ")</f>
        <v>#VALUE!</v>
      </c>
      <c r="Z333" s="73" t="e">
        <f>IF(AND('CMGC Cost Estimate'!$X333="YES",OR('CMGC Cost Estimate'!$S333&gt;0.2,'CMGC Cost Estimate'!$S333&lt;-0.2)),"ANALYZE"," ")</f>
        <v>#VALUE!</v>
      </c>
      <c r="AA333" s="69" t="e">
        <f>RANK('CMGC Cost Estimate'!$G333,'CMGC Cost Estimate'!$G$3:$G$499)</f>
        <v>#VALUE!</v>
      </c>
      <c r="AB333" s="70" t="e">
        <f>LARGE('CMGC Cost Estimate'!$G$3:$G$499,COUNT(G$3:'CMGC Cost Estimate'!$G333))+IF(ISNUMBER(AB332),AB332,0)</f>
        <v>#VALUE!</v>
      </c>
      <c r="AC333" s="71" t="e">
        <f>IF(AB333/G$500&lt;0.8,COUNT(V$3:V333)+1,1)</f>
        <v>#VALUE!</v>
      </c>
      <c r="AD333" s="95" t="e">
        <f>IF('CMGC Cost Estimate'!$AA333&lt;=MAX('CMGC Cost Estimate'!$AC$3:$AC$499),"YES","NO")</f>
        <v>#VALUE!</v>
      </c>
      <c r="AE333" s="96" t="e">
        <f>IF(AND('Standard Cost Estimate'!$AD333="YES",ABS('Standard Cost Estimate'!$R333)&gt;0.2),"ANALYZE"," ")</f>
        <v>#VALUE!</v>
      </c>
      <c r="AF333" s="77"/>
    </row>
    <row r="334" spans="1:32" x14ac:dyDescent="0.35">
      <c r="A334" s="56" t="e">
        <f>Table1[[#This Row],[Item Line Number]]</f>
        <v>#VALUE!</v>
      </c>
      <c r="B334" s="56" t="e">
        <f>Table1[[#This Row],[Item Number]]</f>
        <v>#VALUE!</v>
      </c>
      <c r="C334" s="57" t="e">
        <f>Table1[[#This Row],[Item Description]]</f>
        <v>#VALUE!</v>
      </c>
      <c r="D334" s="56" t="e">
        <f>Table1[[#This Row],[Quantity]]</f>
        <v>#VALUE!</v>
      </c>
      <c r="E334" s="56" t="e">
        <f>Table1[[#This Row],[Units]]</f>
        <v>#VALUE!</v>
      </c>
      <c r="F334" s="58" t="e">
        <f>Table1[[#This Row],[Engineer''s Estimate (EE)]]</f>
        <v>#VALUE!</v>
      </c>
      <c r="G334" s="59" t="e">
        <f>'CMGC Cost Estimate'!$D334*'CMGC Cost Estimate'!$F334</f>
        <v>#VALUE!</v>
      </c>
      <c r="H334" s="60" t="e">
        <f>'CMGC Cost Estimate'!$G334/G$500</f>
        <v>#VALUE!</v>
      </c>
      <c r="I334" s="58" t="e">
        <f>Table1[[#This Row],[Low Bidder 
or CM/GC]]</f>
        <v>#VALUE!</v>
      </c>
      <c r="J334" s="59" t="e">
        <f>'CMGC Cost Estimate'!$I334*'CMGC Cost Estimate'!$D334</f>
        <v>#VALUE!</v>
      </c>
      <c r="K334" s="61" t="e">
        <f>'CMGC Cost Estimate'!$J334/J$500</f>
        <v>#VALUE!</v>
      </c>
      <c r="L334" s="58" t="e">
        <f>TRIMMEAN(Table1[[#This Row],[Low Bidder 
or CM/GC]:[Bidder 23]],2/COUNT(Table1[[#This Row],[Low Bidder 
or CM/GC]:[Bidder 23]]))</f>
        <v>#VALUE!</v>
      </c>
      <c r="M334" s="59" t="e">
        <f>IF('CMGC Cost Estimate'!$D334=0,0,'CMGC Cost Estimate'!$D334*'CMGC Cost Estimate'!$L334)</f>
        <v>#VALUE!</v>
      </c>
      <c r="N334" s="60" t="e">
        <f>'CMGC Cost Estimate'!$M334/M$500</f>
        <v>#VALUE!</v>
      </c>
      <c r="O334" s="80" t="e">
        <f>MIN(Table1[[#This Row],[Low Bidder 
or CM/GC]:[Bidder 23]])*D334</f>
        <v>#VALUE!</v>
      </c>
      <c r="P334" s="66" t="e">
        <f>Table24[[#This Row],[CM/GC
Amount]]</f>
        <v>#VALUE!</v>
      </c>
      <c r="Q334" s="81" t="e">
        <f>MAX(Table1[[#This Row],[Low Bidder 
or CM/GC]:[Bidder 23]])*D334</f>
        <v>#VALUE!</v>
      </c>
      <c r="R334" s="38" t="e">
        <f>('CMGC Cost Estimate'!$J334-'CMGC Cost Estimate'!$G334)/'CMGC Cost Estimate'!$G334</f>
        <v>#VALUE!</v>
      </c>
      <c r="S334" s="39" t="e">
        <f>('CMGC Cost Estimate'!$J334-'CMGC Cost Estimate'!$M334)/'CMGC Cost Estimate'!$M334</f>
        <v>#VALUE!</v>
      </c>
      <c r="T334" s="37" t="e">
        <f>'CMGC Cost Estimate'!$J334-'CMGC Cost Estimate'!$G334</f>
        <v>#VALUE!</v>
      </c>
      <c r="U334" s="29" t="e">
        <f>RANK('CMGC Cost Estimate'!$J334,'CMGC Cost Estimate'!$J$3:$J$499)</f>
        <v>#VALUE!</v>
      </c>
      <c r="V334" s="40" t="e">
        <f>LARGE('CMGC Cost Estimate'!$J$3:$J$499,COUNT(J$3:'CMGC Cost Estimate'!$J334))+IF(ISNUMBER(V333),V333,0)</f>
        <v>#VALUE!</v>
      </c>
      <c r="W334" s="29" t="e">
        <f>IF(V334/J$500&lt;0.8,COUNT(V$3:V334)+1,1)</f>
        <v>#VALUE!</v>
      </c>
      <c r="X334" s="41" t="e">
        <f>IF('CMGC Cost Estimate'!$U334&lt;=MAX('CMGC Cost Estimate'!$W$3:$W$499),"YES","NO")</f>
        <v>#VALUE!</v>
      </c>
      <c r="Y334" s="42" t="e">
        <f>IF(AND('CMGC Cost Estimate'!$X334="YES",OR('CMGC Cost Estimate'!$R334&gt;0.2,'CMGC Cost Estimate'!$R334&lt;-0.2)),"ANALYZE"," ")</f>
        <v>#VALUE!</v>
      </c>
      <c r="Z334" s="73" t="e">
        <f>IF(AND('CMGC Cost Estimate'!$X334="YES",OR('CMGC Cost Estimate'!$S334&gt;0.2,'CMGC Cost Estimate'!$S334&lt;-0.2)),"ANALYZE"," ")</f>
        <v>#VALUE!</v>
      </c>
      <c r="AA334" s="69" t="e">
        <f>RANK('CMGC Cost Estimate'!$G334,'CMGC Cost Estimate'!$G$3:$G$499)</f>
        <v>#VALUE!</v>
      </c>
      <c r="AB334" s="70" t="e">
        <f>LARGE('CMGC Cost Estimate'!$G$3:$G$499,COUNT(G$3:'CMGC Cost Estimate'!$G334))+IF(ISNUMBER(AB333),AB333,0)</f>
        <v>#VALUE!</v>
      </c>
      <c r="AC334" s="71" t="e">
        <f>IF(AB334/G$500&lt;0.8,COUNT(V$3:V334)+1,1)</f>
        <v>#VALUE!</v>
      </c>
      <c r="AD334" s="95" t="e">
        <f>IF('CMGC Cost Estimate'!$AA334&lt;=MAX('CMGC Cost Estimate'!$AC$3:$AC$499),"YES","NO")</f>
        <v>#VALUE!</v>
      </c>
      <c r="AE334" s="96" t="e">
        <f>IF(AND('Standard Cost Estimate'!$AD334="YES",ABS('Standard Cost Estimate'!$R334)&gt;0.2),"ANALYZE"," ")</f>
        <v>#VALUE!</v>
      </c>
      <c r="AF334" s="77"/>
    </row>
    <row r="335" spans="1:32" x14ac:dyDescent="0.35">
      <c r="A335" s="56" t="e">
        <f>Table1[[#This Row],[Item Line Number]]</f>
        <v>#VALUE!</v>
      </c>
      <c r="B335" s="56" t="e">
        <f>Table1[[#This Row],[Item Number]]</f>
        <v>#VALUE!</v>
      </c>
      <c r="C335" s="57" t="e">
        <f>Table1[[#This Row],[Item Description]]</f>
        <v>#VALUE!</v>
      </c>
      <c r="D335" s="56" t="e">
        <f>Table1[[#This Row],[Quantity]]</f>
        <v>#VALUE!</v>
      </c>
      <c r="E335" s="56" t="e">
        <f>Table1[[#This Row],[Units]]</f>
        <v>#VALUE!</v>
      </c>
      <c r="F335" s="58" t="e">
        <f>Table1[[#This Row],[Engineer''s Estimate (EE)]]</f>
        <v>#VALUE!</v>
      </c>
      <c r="G335" s="59" t="e">
        <f>'CMGC Cost Estimate'!$D335*'CMGC Cost Estimate'!$F335</f>
        <v>#VALUE!</v>
      </c>
      <c r="H335" s="60" t="e">
        <f>'CMGC Cost Estimate'!$G335/G$500</f>
        <v>#VALUE!</v>
      </c>
      <c r="I335" s="58" t="e">
        <f>Table1[[#This Row],[Low Bidder 
or CM/GC]]</f>
        <v>#VALUE!</v>
      </c>
      <c r="J335" s="59" t="e">
        <f>'CMGC Cost Estimate'!$I335*'CMGC Cost Estimate'!$D335</f>
        <v>#VALUE!</v>
      </c>
      <c r="K335" s="61" t="e">
        <f>'CMGC Cost Estimate'!$J335/J$500</f>
        <v>#VALUE!</v>
      </c>
      <c r="L335" s="58" t="e">
        <f>TRIMMEAN(Table1[[#This Row],[Low Bidder 
or CM/GC]:[Bidder 23]],2/COUNT(Table1[[#This Row],[Low Bidder 
or CM/GC]:[Bidder 23]]))</f>
        <v>#VALUE!</v>
      </c>
      <c r="M335" s="59" t="e">
        <f>IF('CMGC Cost Estimate'!$D335=0,0,'CMGC Cost Estimate'!$D335*'CMGC Cost Estimate'!$L335)</f>
        <v>#VALUE!</v>
      </c>
      <c r="N335" s="60" t="e">
        <f>'CMGC Cost Estimate'!$M335/M$500</f>
        <v>#VALUE!</v>
      </c>
      <c r="O335" s="80" t="e">
        <f>MIN(Table1[[#This Row],[Low Bidder 
or CM/GC]:[Bidder 23]])*D335</f>
        <v>#VALUE!</v>
      </c>
      <c r="P335" s="66" t="e">
        <f>Table24[[#This Row],[CM/GC
Amount]]</f>
        <v>#VALUE!</v>
      </c>
      <c r="Q335" s="81" t="e">
        <f>MAX(Table1[[#This Row],[Low Bidder 
or CM/GC]:[Bidder 23]])*D335</f>
        <v>#VALUE!</v>
      </c>
      <c r="R335" s="38" t="e">
        <f>('CMGC Cost Estimate'!$J335-'CMGC Cost Estimate'!$G335)/'CMGC Cost Estimate'!$G335</f>
        <v>#VALUE!</v>
      </c>
      <c r="S335" s="39" t="e">
        <f>('CMGC Cost Estimate'!$J335-'CMGC Cost Estimate'!$M335)/'CMGC Cost Estimate'!$M335</f>
        <v>#VALUE!</v>
      </c>
      <c r="T335" s="37" t="e">
        <f>'CMGC Cost Estimate'!$J335-'CMGC Cost Estimate'!$G335</f>
        <v>#VALUE!</v>
      </c>
      <c r="U335" s="29" t="e">
        <f>RANK('CMGC Cost Estimate'!$J335,'CMGC Cost Estimate'!$J$3:$J$499)</f>
        <v>#VALUE!</v>
      </c>
      <c r="V335" s="40" t="e">
        <f>LARGE('CMGC Cost Estimate'!$J$3:$J$499,COUNT(J$3:'CMGC Cost Estimate'!$J335))+IF(ISNUMBER(V334),V334,0)</f>
        <v>#VALUE!</v>
      </c>
      <c r="W335" s="29" t="e">
        <f>IF(V335/J$500&lt;0.8,COUNT(V$3:V335)+1,1)</f>
        <v>#VALUE!</v>
      </c>
      <c r="X335" s="41" t="e">
        <f>IF('CMGC Cost Estimate'!$U335&lt;=MAX('CMGC Cost Estimate'!$W$3:$W$499),"YES","NO")</f>
        <v>#VALUE!</v>
      </c>
      <c r="Y335" s="42" t="e">
        <f>IF(AND('CMGC Cost Estimate'!$X335="YES",OR('CMGC Cost Estimate'!$R335&gt;0.2,'CMGC Cost Estimate'!$R335&lt;-0.2)),"ANALYZE"," ")</f>
        <v>#VALUE!</v>
      </c>
      <c r="Z335" s="73" t="e">
        <f>IF(AND('CMGC Cost Estimate'!$X335="YES",OR('CMGC Cost Estimate'!$S335&gt;0.2,'CMGC Cost Estimate'!$S335&lt;-0.2)),"ANALYZE"," ")</f>
        <v>#VALUE!</v>
      </c>
      <c r="AA335" s="69" t="e">
        <f>RANK('CMGC Cost Estimate'!$G335,'CMGC Cost Estimate'!$G$3:$G$499)</f>
        <v>#VALUE!</v>
      </c>
      <c r="AB335" s="70" t="e">
        <f>LARGE('CMGC Cost Estimate'!$G$3:$G$499,COUNT(G$3:'CMGC Cost Estimate'!$G335))+IF(ISNUMBER(AB334),AB334,0)</f>
        <v>#VALUE!</v>
      </c>
      <c r="AC335" s="71" t="e">
        <f>IF(AB335/G$500&lt;0.8,COUNT(V$3:V335)+1,1)</f>
        <v>#VALUE!</v>
      </c>
      <c r="AD335" s="95" t="e">
        <f>IF('CMGC Cost Estimate'!$AA335&lt;=MAX('CMGC Cost Estimate'!$AC$3:$AC$499),"YES","NO")</f>
        <v>#VALUE!</v>
      </c>
      <c r="AE335" s="96" t="e">
        <f>IF(AND('Standard Cost Estimate'!$AD335="YES",ABS('Standard Cost Estimate'!$R335)&gt;0.2),"ANALYZE"," ")</f>
        <v>#VALUE!</v>
      </c>
      <c r="AF335" s="77"/>
    </row>
    <row r="336" spans="1:32" x14ac:dyDescent="0.35">
      <c r="A336" s="56" t="e">
        <f>Table1[[#This Row],[Item Line Number]]</f>
        <v>#VALUE!</v>
      </c>
      <c r="B336" s="56" t="e">
        <f>Table1[[#This Row],[Item Number]]</f>
        <v>#VALUE!</v>
      </c>
      <c r="C336" s="57" t="e">
        <f>Table1[[#This Row],[Item Description]]</f>
        <v>#VALUE!</v>
      </c>
      <c r="D336" s="56" t="e">
        <f>Table1[[#This Row],[Quantity]]</f>
        <v>#VALUE!</v>
      </c>
      <c r="E336" s="56" t="e">
        <f>Table1[[#This Row],[Units]]</f>
        <v>#VALUE!</v>
      </c>
      <c r="F336" s="58" t="e">
        <f>Table1[[#This Row],[Engineer''s Estimate (EE)]]</f>
        <v>#VALUE!</v>
      </c>
      <c r="G336" s="59" t="e">
        <f>'CMGC Cost Estimate'!$D336*'CMGC Cost Estimate'!$F336</f>
        <v>#VALUE!</v>
      </c>
      <c r="H336" s="60" t="e">
        <f>'CMGC Cost Estimate'!$G336/G$500</f>
        <v>#VALUE!</v>
      </c>
      <c r="I336" s="58" t="e">
        <f>Table1[[#This Row],[Low Bidder 
or CM/GC]]</f>
        <v>#VALUE!</v>
      </c>
      <c r="J336" s="59" t="e">
        <f>'CMGC Cost Estimate'!$I336*'CMGC Cost Estimate'!$D336</f>
        <v>#VALUE!</v>
      </c>
      <c r="K336" s="61" t="e">
        <f>'CMGC Cost Estimate'!$J336/J$500</f>
        <v>#VALUE!</v>
      </c>
      <c r="L336" s="58" t="e">
        <f>TRIMMEAN(Table1[[#This Row],[Low Bidder 
or CM/GC]:[Bidder 23]],2/COUNT(Table1[[#This Row],[Low Bidder 
or CM/GC]:[Bidder 23]]))</f>
        <v>#VALUE!</v>
      </c>
      <c r="M336" s="59" t="e">
        <f>IF('CMGC Cost Estimate'!$D336=0,0,'CMGC Cost Estimate'!$D336*'CMGC Cost Estimate'!$L336)</f>
        <v>#VALUE!</v>
      </c>
      <c r="N336" s="60" t="e">
        <f>'CMGC Cost Estimate'!$M336/M$500</f>
        <v>#VALUE!</v>
      </c>
      <c r="O336" s="80" t="e">
        <f>MIN(Table1[[#This Row],[Low Bidder 
or CM/GC]:[Bidder 23]])*D336</f>
        <v>#VALUE!</v>
      </c>
      <c r="P336" s="66" t="e">
        <f>Table24[[#This Row],[CM/GC
Amount]]</f>
        <v>#VALUE!</v>
      </c>
      <c r="Q336" s="81" t="e">
        <f>MAX(Table1[[#This Row],[Low Bidder 
or CM/GC]:[Bidder 23]])*D336</f>
        <v>#VALUE!</v>
      </c>
      <c r="R336" s="38" t="e">
        <f>('CMGC Cost Estimate'!$J336-'CMGC Cost Estimate'!$G336)/'CMGC Cost Estimate'!$G336</f>
        <v>#VALUE!</v>
      </c>
      <c r="S336" s="39" t="e">
        <f>('CMGC Cost Estimate'!$J336-'CMGC Cost Estimate'!$M336)/'CMGC Cost Estimate'!$M336</f>
        <v>#VALUE!</v>
      </c>
      <c r="T336" s="37" t="e">
        <f>'CMGC Cost Estimate'!$J336-'CMGC Cost Estimate'!$G336</f>
        <v>#VALUE!</v>
      </c>
      <c r="U336" s="29" t="e">
        <f>RANK('CMGC Cost Estimate'!$J336,'CMGC Cost Estimate'!$J$3:$J$499)</f>
        <v>#VALUE!</v>
      </c>
      <c r="V336" s="40" t="e">
        <f>LARGE('CMGC Cost Estimate'!$J$3:$J$499,COUNT(J$3:'CMGC Cost Estimate'!$J336))+IF(ISNUMBER(V335),V335,0)</f>
        <v>#VALUE!</v>
      </c>
      <c r="W336" s="29" t="e">
        <f>IF(V336/J$500&lt;0.8,COUNT(V$3:V336)+1,1)</f>
        <v>#VALUE!</v>
      </c>
      <c r="X336" s="41" t="e">
        <f>IF('CMGC Cost Estimate'!$U336&lt;=MAX('CMGC Cost Estimate'!$W$3:$W$499),"YES","NO")</f>
        <v>#VALUE!</v>
      </c>
      <c r="Y336" s="42" t="e">
        <f>IF(AND('CMGC Cost Estimate'!$X336="YES",OR('CMGC Cost Estimate'!$R336&gt;0.2,'CMGC Cost Estimate'!$R336&lt;-0.2)),"ANALYZE"," ")</f>
        <v>#VALUE!</v>
      </c>
      <c r="Z336" s="73" t="e">
        <f>IF(AND('CMGC Cost Estimate'!$X336="YES",OR('CMGC Cost Estimate'!$S336&gt;0.2,'CMGC Cost Estimate'!$S336&lt;-0.2)),"ANALYZE"," ")</f>
        <v>#VALUE!</v>
      </c>
      <c r="AA336" s="69" t="e">
        <f>RANK('CMGC Cost Estimate'!$G336,'CMGC Cost Estimate'!$G$3:$G$499)</f>
        <v>#VALUE!</v>
      </c>
      <c r="AB336" s="70" t="e">
        <f>LARGE('CMGC Cost Estimate'!$G$3:$G$499,COUNT(G$3:'CMGC Cost Estimate'!$G336))+IF(ISNUMBER(AB335),AB335,0)</f>
        <v>#VALUE!</v>
      </c>
      <c r="AC336" s="71" t="e">
        <f>IF(AB336/G$500&lt;0.8,COUNT(V$3:V336)+1,1)</f>
        <v>#VALUE!</v>
      </c>
      <c r="AD336" s="95" t="e">
        <f>IF('CMGC Cost Estimate'!$AA336&lt;=MAX('CMGC Cost Estimate'!$AC$3:$AC$499),"YES","NO")</f>
        <v>#VALUE!</v>
      </c>
      <c r="AE336" s="96" t="e">
        <f>IF(AND('Standard Cost Estimate'!$AD336="YES",ABS('Standard Cost Estimate'!$R336)&gt;0.2),"ANALYZE"," ")</f>
        <v>#VALUE!</v>
      </c>
      <c r="AF336" s="77"/>
    </row>
    <row r="337" spans="1:32" x14ac:dyDescent="0.35">
      <c r="A337" s="56" t="e">
        <f>Table1[[#This Row],[Item Line Number]]</f>
        <v>#VALUE!</v>
      </c>
      <c r="B337" s="56" t="e">
        <f>Table1[[#This Row],[Item Number]]</f>
        <v>#VALUE!</v>
      </c>
      <c r="C337" s="57" t="e">
        <f>Table1[[#This Row],[Item Description]]</f>
        <v>#VALUE!</v>
      </c>
      <c r="D337" s="56" t="e">
        <f>Table1[[#This Row],[Quantity]]</f>
        <v>#VALUE!</v>
      </c>
      <c r="E337" s="56" t="e">
        <f>Table1[[#This Row],[Units]]</f>
        <v>#VALUE!</v>
      </c>
      <c r="F337" s="58" t="e">
        <f>Table1[[#This Row],[Engineer''s Estimate (EE)]]</f>
        <v>#VALUE!</v>
      </c>
      <c r="G337" s="59" t="e">
        <f>'CMGC Cost Estimate'!$D337*'CMGC Cost Estimate'!$F337</f>
        <v>#VALUE!</v>
      </c>
      <c r="H337" s="60" t="e">
        <f>'CMGC Cost Estimate'!$G337/G$500</f>
        <v>#VALUE!</v>
      </c>
      <c r="I337" s="58" t="e">
        <f>Table1[[#This Row],[Low Bidder 
or CM/GC]]</f>
        <v>#VALUE!</v>
      </c>
      <c r="J337" s="59" t="e">
        <f>'CMGC Cost Estimate'!$I337*'CMGC Cost Estimate'!$D337</f>
        <v>#VALUE!</v>
      </c>
      <c r="K337" s="61" t="e">
        <f>'CMGC Cost Estimate'!$J337/J$500</f>
        <v>#VALUE!</v>
      </c>
      <c r="L337" s="58" t="e">
        <f>TRIMMEAN(Table1[[#This Row],[Low Bidder 
or CM/GC]:[Bidder 23]],2/COUNT(Table1[[#This Row],[Low Bidder 
or CM/GC]:[Bidder 23]]))</f>
        <v>#VALUE!</v>
      </c>
      <c r="M337" s="59" t="e">
        <f>IF('CMGC Cost Estimate'!$D337=0,0,'CMGC Cost Estimate'!$D337*'CMGC Cost Estimate'!$L337)</f>
        <v>#VALUE!</v>
      </c>
      <c r="N337" s="60" t="e">
        <f>'CMGC Cost Estimate'!$M337/M$500</f>
        <v>#VALUE!</v>
      </c>
      <c r="O337" s="80" t="e">
        <f>MIN(Table1[[#This Row],[Low Bidder 
or CM/GC]:[Bidder 23]])*D337</f>
        <v>#VALUE!</v>
      </c>
      <c r="P337" s="66" t="e">
        <f>Table24[[#This Row],[CM/GC
Amount]]</f>
        <v>#VALUE!</v>
      </c>
      <c r="Q337" s="81" t="e">
        <f>MAX(Table1[[#This Row],[Low Bidder 
or CM/GC]:[Bidder 23]])*D337</f>
        <v>#VALUE!</v>
      </c>
      <c r="R337" s="38" t="e">
        <f>('CMGC Cost Estimate'!$J337-'CMGC Cost Estimate'!$G337)/'CMGC Cost Estimate'!$G337</f>
        <v>#VALUE!</v>
      </c>
      <c r="S337" s="39" t="e">
        <f>('CMGC Cost Estimate'!$J337-'CMGC Cost Estimate'!$M337)/'CMGC Cost Estimate'!$M337</f>
        <v>#VALUE!</v>
      </c>
      <c r="T337" s="37" t="e">
        <f>'CMGC Cost Estimate'!$J337-'CMGC Cost Estimate'!$G337</f>
        <v>#VALUE!</v>
      </c>
      <c r="U337" s="29" t="e">
        <f>RANK('CMGC Cost Estimate'!$J337,'CMGC Cost Estimate'!$J$3:$J$499)</f>
        <v>#VALUE!</v>
      </c>
      <c r="V337" s="40" t="e">
        <f>LARGE('CMGC Cost Estimate'!$J$3:$J$499,COUNT(J$3:'CMGC Cost Estimate'!$J337))+IF(ISNUMBER(V336),V336,0)</f>
        <v>#VALUE!</v>
      </c>
      <c r="W337" s="29" t="e">
        <f>IF(V337/J$500&lt;0.8,COUNT(V$3:V337)+1,1)</f>
        <v>#VALUE!</v>
      </c>
      <c r="X337" s="41" t="e">
        <f>IF('CMGC Cost Estimate'!$U337&lt;=MAX('CMGC Cost Estimate'!$W$3:$W$499),"YES","NO")</f>
        <v>#VALUE!</v>
      </c>
      <c r="Y337" s="42" t="e">
        <f>IF(AND('CMGC Cost Estimate'!$X337="YES",OR('CMGC Cost Estimate'!$R337&gt;0.2,'CMGC Cost Estimate'!$R337&lt;-0.2)),"ANALYZE"," ")</f>
        <v>#VALUE!</v>
      </c>
      <c r="Z337" s="73" t="e">
        <f>IF(AND('CMGC Cost Estimate'!$X337="YES",OR('CMGC Cost Estimate'!$S337&gt;0.2,'CMGC Cost Estimate'!$S337&lt;-0.2)),"ANALYZE"," ")</f>
        <v>#VALUE!</v>
      </c>
      <c r="AA337" s="69" t="e">
        <f>RANK('CMGC Cost Estimate'!$G337,'CMGC Cost Estimate'!$G$3:$G$499)</f>
        <v>#VALUE!</v>
      </c>
      <c r="AB337" s="70" t="e">
        <f>LARGE('CMGC Cost Estimate'!$G$3:$G$499,COUNT(G$3:'CMGC Cost Estimate'!$G337))+IF(ISNUMBER(AB336),AB336,0)</f>
        <v>#VALUE!</v>
      </c>
      <c r="AC337" s="71" t="e">
        <f>IF(AB337/G$500&lt;0.8,COUNT(V$3:V337)+1,1)</f>
        <v>#VALUE!</v>
      </c>
      <c r="AD337" s="95" t="e">
        <f>IF('CMGC Cost Estimate'!$AA337&lt;=MAX('CMGC Cost Estimate'!$AC$3:$AC$499),"YES","NO")</f>
        <v>#VALUE!</v>
      </c>
      <c r="AE337" s="96" t="e">
        <f>IF(AND('Standard Cost Estimate'!$AD337="YES",ABS('Standard Cost Estimate'!$R337)&gt;0.2),"ANALYZE"," ")</f>
        <v>#VALUE!</v>
      </c>
      <c r="AF337" s="77"/>
    </row>
    <row r="338" spans="1:32" x14ac:dyDescent="0.35">
      <c r="A338" s="56" t="e">
        <f>Table1[[#This Row],[Item Line Number]]</f>
        <v>#VALUE!</v>
      </c>
      <c r="B338" s="56" t="e">
        <f>Table1[[#This Row],[Item Number]]</f>
        <v>#VALUE!</v>
      </c>
      <c r="C338" s="57" t="e">
        <f>Table1[[#This Row],[Item Description]]</f>
        <v>#VALUE!</v>
      </c>
      <c r="D338" s="56" t="e">
        <f>Table1[[#This Row],[Quantity]]</f>
        <v>#VALUE!</v>
      </c>
      <c r="E338" s="56" t="e">
        <f>Table1[[#This Row],[Units]]</f>
        <v>#VALUE!</v>
      </c>
      <c r="F338" s="58" t="e">
        <f>Table1[[#This Row],[Engineer''s Estimate (EE)]]</f>
        <v>#VALUE!</v>
      </c>
      <c r="G338" s="59" t="e">
        <f>'CMGC Cost Estimate'!$D338*'CMGC Cost Estimate'!$F338</f>
        <v>#VALUE!</v>
      </c>
      <c r="H338" s="60" t="e">
        <f>'CMGC Cost Estimate'!$G338/G$500</f>
        <v>#VALUE!</v>
      </c>
      <c r="I338" s="58" t="e">
        <f>Table1[[#This Row],[Low Bidder 
or CM/GC]]</f>
        <v>#VALUE!</v>
      </c>
      <c r="J338" s="59" t="e">
        <f>'CMGC Cost Estimate'!$I338*'CMGC Cost Estimate'!$D338</f>
        <v>#VALUE!</v>
      </c>
      <c r="K338" s="61" t="e">
        <f>'CMGC Cost Estimate'!$J338/J$500</f>
        <v>#VALUE!</v>
      </c>
      <c r="L338" s="58" t="e">
        <f>TRIMMEAN(Table1[[#This Row],[Low Bidder 
or CM/GC]:[Bidder 23]],2/COUNT(Table1[[#This Row],[Low Bidder 
or CM/GC]:[Bidder 23]]))</f>
        <v>#VALUE!</v>
      </c>
      <c r="M338" s="59" t="e">
        <f>IF('CMGC Cost Estimate'!$D338=0,0,'CMGC Cost Estimate'!$D338*'CMGC Cost Estimate'!$L338)</f>
        <v>#VALUE!</v>
      </c>
      <c r="N338" s="60" t="e">
        <f>'CMGC Cost Estimate'!$M338/M$500</f>
        <v>#VALUE!</v>
      </c>
      <c r="O338" s="80" t="e">
        <f>MIN(Table1[[#This Row],[Low Bidder 
or CM/GC]:[Bidder 23]])*D338</f>
        <v>#VALUE!</v>
      </c>
      <c r="P338" s="66" t="e">
        <f>Table24[[#This Row],[CM/GC
Amount]]</f>
        <v>#VALUE!</v>
      </c>
      <c r="Q338" s="81" t="e">
        <f>MAX(Table1[[#This Row],[Low Bidder 
or CM/GC]:[Bidder 23]])*D338</f>
        <v>#VALUE!</v>
      </c>
      <c r="R338" s="38" t="e">
        <f>('CMGC Cost Estimate'!$J338-'CMGC Cost Estimate'!$G338)/'CMGC Cost Estimate'!$G338</f>
        <v>#VALUE!</v>
      </c>
      <c r="S338" s="39" t="e">
        <f>('CMGC Cost Estimate'!$J338-'CMGC Cost Estimate'!$M338)/'CMGC Cost Estimate'!$M338</f>
        <v>#VALUE!</v>
      </c>
      <c r="T338" s="37" t="e">
        <f>'CMGC Cost Estimate'!$J338-'CMGC Cost Estimate'!$G338</f>
        <v>#VALUE!</v>
      </c>
      <c r="U338" s="29" t="e">
        <f>RANK('CMGC Cost Estimate'!$J338,'CMGC Cost Estimate'!$J$3:$J$499)</f>
        <v>#VALUE!</v>
      </c>
      <c r="V338" s="40" t="e">
        <f>LARGE('CMGC Cost Estimate'!$J$3:$J$499,COUNT(J$3:'CMGC Cost Estimate'!$J338))+IF(ISNUMBER(V337),V337,0)</f>
        <v>#VALUE!</v>
      </c>
      <c r="W338" s="29" t="e">
        <f>IF(V338/J$500&lt;0.8,COUNT(V$3:V338)+1,1)</f>
        <v>#VALUE!</v>
      </c>
      <c r="X338" s="41" t="e">
        <f>IF('CMGC Cost Estimate'!$U338&lt;=MAX('CMGC Cost Estimate'!$W$3:$W$499),"YES","NO")</f>
        <v>#VALUE!</v>
      </c>
      <c r="Y338" s="42" t="e">
        <f>IF(AND('CMGC Cost Estimate'!$X338="YES",OR('CMGC Cost Estimate'!$R338&gt;0.2,'CMGC Cost Estimate'!$R338&lt;-0.2)),"ANALYZE"," ")</f>
        <v>#VALUE!</v>
      </c>
      <c r="Z338" s="73" t="e">
        <f>IF(AND('CMGC Cost Estimate'!$X338="YES",OR('CMGC Cost Estimate'!$S338&gt;0.2,'CMGC Cost Estimate'!$S338&lt;-0.2)),"ANALYZE"," ")</f>
        <v>#VALUE!</v>
      </c>
      <c r="AA338" s="69" t="e">
        <f>RANK('CMGC Cost Estimate'!$G338,'CMGC Cost Estimate'!$G$3:$G$499)</f>
        <v>#VALUE!</v>
      </c>
      <c r="AB338" s="70" t="e">
        <f>LARGE('CMGC Cost Estimate'!$G$3:$G$499,COUNT(G$3:'CMGC Cost Estimate'!$G338))+IF(ISNUMBER(AB337),AB337,0)</f>
        <v>#VALUE!</v>
      </c>
      <c r="AC338" s="71" t="e">
        <f>IF(AB338/G$500&lt;0.8,COUNT(V$3:V338)+1,1)</f>
        <v>#VALUE!</v>
      </c>
      <c r="AD338" s="95" t="e">
        <f>IF('CMGC Cost Estimate'!$AA338&lt;=MAX('CMGC Cost Estimate'!$AC$3:$AC$499),"YES","NO")</f>
        <v>#VALUE!</v>
      </c>
      <c r="AE338" s="96" t="e">
        <f>IF(AND('Standard Cost Estimate'!$AD338="YES",ABS('Standard Cost Estimate'!$R338)&gt;0.2),"ANALYZE"," ")</f>
        <v>#VALUE!</v>
      </c>
      <c r="AF338" s="77"/>
    </row>
    <row r="339" spans="1:32" x14ac:dyDescent="0.35">
      <c r="A339" s="56" t="e">
        <f>Table1[[#This Row],[Item Line Number]]</f>
        <v>#VALUE!</v>
      </c>
      <c r="B339" s="56" t="e">
        <f>Table1[[#This Row],[Item Number]]</f>
        <v>#VALUE!</v>
      </c>
      <c r="C339" s="57" t="e">
        <f>Table1[[#This Row],[Item Description]]</f>
        <v>#VALUE!</v>
      </c>
      <c r="D339" s="56" t="e">
        <f>Table1[[#This Row],[Quantity]]</f>
        <v>#VALUE!</v>
      </c>
      <c r="E339" s="56" t="e">
        <f>Table1[[#This Row],[Units]]</f>
        <v>#VALUE!</v>
      </c>
      <c r="F339" s="58" t="e">
        <f>Table1[[#This Row],[Engineer''s Estimate (EE)]]</f>
        <v>#VALUE!</v>
      </c>
      <c r="G339" s="59" t="e">
        <f>'CMGC Cost Estimate'!$D339*'CMGC Cost Estimate'!$F339</f>
        <v>#VALUE!</v>
      </c>
      <c r="H339" s="60" t="e">
        <f>'CMGC Cost Estimate'!$G339/G$500</f>
        <v>#VALUE!</v>
      </c>
      <c r="I339" s="58" t="e">
        <f>Table1[[#This Row],[Low Bidder 
or CM/GC]]</f>
        <v>#VALUE!</v>
      </c>
      <c r="J339" s="59" t="e">
        <f>'CMGC Cost Estimate'!$I339*'CMGC Cost Estimate'!$D339</f>
        <v>#VALUE!</v>
      </c>
      <c r="K339" s="61" t="e">
        <f>'CMGC Cost Estimate'!$J339/J$500</f>
        <v>#VALUE!</v>
      </c>
      <c r="L339" s="58" t="e">
        <f>TRIMMEAN(Table1[[#This Row],[Low Bidder 
or CM/GC]:[Bidder 23]],2/COUNT(Table1[[#This Row],[Low Bidder 
or CM/GC]:[Bidder 23]]))</f>
        <v>#VALUE!</v>
      </c>
      <c r="M339" s="59" t="e">
        <f>IF('CMGC Cost Estimate'!$D339=0,0,'CMGC Cost Estimate'!$D339*'CMGC Cost Estimate'!$L339)</f>
        <v>#VALUE!</v>
      </c>
      <c r="N339" s="60" t="e">
        <f>'CMGC Cost Estimate'!$M339/M$500</f>
        <v>#VALUE!</v>
      </c>
      <c r="O339" s="80" t="e">
        <f>MIN(Table1[[#This Row],[Low Bidder 
or CM/GC]:[Bidder 23]])*D339</f>
        <v>#VALUE!</v>
      </c>
      <c r="P339" s="66" t="e">
        <f>Table24[[#This Row],[CM/GC
Amount]]</f>
        <v>#VALUE!</v>
      </c>
      <c r="Q339" s="81" t="e">
        <f>MAX(Table1[[#This Row],[Low Bidder 
or CM/GC]:[Bidder 23]])*D339</f>
        <v>#VALUE!</v>
      </c>
      <c r="R339" s="38" t="e">
        <f>('CMGC Cost Estimate'!$J339-'CMGC Cost Estimate'!$G339)/'CMGC Cost Estimate'!$G339</f>
        <v>#VALUE!</v>
      </c>
      <c r="S339" s="39" t="e">
        <f>('CMGC Cost Estimate'!$J339-'CMGC Cost Estimate'!$M339)/'CMGC Cost Estimate'!$M339</f>
        <v>#VALUE!</v>
      </c>
      <c r="T339" s="37" t="e">
        <f>'CMGC Cost Estimate'!$J339-'CMGC Cost Estimate'!$G339</f>
        <v>#VALUE!</v>
      </c>
      <c r="U339" s="29" t="e">
        <f>RANK('CMGC Cost Estimate'!$J339,'CMGC Cost Estimate'!$J$3:$J$499)</f>
        <v>#VALUE!</v>
      </c>
      <c r="V339" s="40" t="e">
        <f>LARGE('CMGC Cost Estimate'!$J$3:$J$499,COUNT(J$3:'CMGC Cost Estimate'!$J339))+IF(ISNUMBER(V338),V338,0)</f>
        <v>#VALUE!</v>
      </c>
      <c r="W339" s="29" t="e">
        <f>IF(V339/J$500&lt;0.8,COUNT(V$3:V339)+1,1)</f>
        <v>#VALUE!</v>
      </c>
      <c r="X339" s="41" t="e">
        <f>IF('CMGC Cost Estimate'!$U339&lt;=MAX('CMGC Cost Estimate'!$W$3:$W$499),"YES","NO")</f>
        <v>#VALUE!</v>
      </c>
      <c r="Y339" s="42" t="e">
        <f>IF(AND('CMGC Cost Estimate'!$X339="YES",OR('CMGC Cost Estimate'!$R339&gt;0.2,'CMGC Cost Estimate'!$R339&lt;-0.2)),"ANALYZE"," ")</f>
        <v>#VALUE!</v>
      </c>
      <c r="Z339" s="73" t="e">
        <f>IF(AND('CMGC Cost Estimate'!$X339="YES",OR('CMGC Cost Estimate'!$S339&gt;0.2,'CMGC Cost Estimate'!$S339&lt;-0.2)),"ANALYZE"," ")</f>
        <v>#VALUE!</v>
      </c>
      <c r="AA339" s="69" t="e">
        <f>RANK('CMGC Cost Estimate'!$G339,'CMGC Cost Estimate'!$G$3:$G$499)</f>
        <v>#VALUE!</v>
      </c>
      <c r="AB339" s="70" t="e">
        <f>LARGE('CMGC Cost Estimate'!$G$3:$G$499,COUNT(G$3:'CMGC Cost Estimate'!$G339))+IF(ISNUMBER(AB338),AB338,0)</f>
        <v>#VALUE!</v>
      </c>
      <c r="AC339" s="71" t="e">
        <f>IF(AB339/G$500&lt;0.8,COUNT(V$3:V339)+1,1)</f>
        <v>#VALUE!</v>
      </c>
      <c r="AD339" s="95" t="e">
        <f>IF('CMGC Cost Estimate'!$AA339&lt;=MAX('CMGC Cost Estimate'!$AC$3:$AC$499),"YES","NO")</f>
        <v>#VALUE!</v>
      </c>
      <c r="AE339" s="96" t="e">
        <f>IF(AND('Standard Cost Estimate'!$AD339="YES",ABS('Standard Cost Estimate'!$R339)&gt;0.2),"ANALYZE"," ")</f>
        <v>#VALUE!</v>
      </c>
      <c r="AF339" s="77"/>
    </row>
    <row r="340" spans="1:32" x14ac:dyDescent="0.35">
      <c r="A340" s="56" t="e">
        <f>Table1[[#This Row],[Item Line Number]]</f>
        <v>#VALUE!</v>
      </c>
      <c r="B340" s="56" t="e">
        <f>Table1[[#This Row],[Item Number]]</f>
        <v>#VALUE!</v>
      </c>
      <c r="C340" s="57" t="e">
        <f>Table1[[#This Row],[Item Description]]</f>
        <v>#VALUE!</v>
      </c>
      <c r="D340" s="56" t="e">
        <f>Table1[[#This Row],[Quantity]]</f>
        <v>#VALUE!</v>
      </c>
      <c r="E340" s="56" t="e">
        <f>Table1[[#This Row],[Units]]</f>
        <v>#VALUE!</v>
      </c>
      <c r="F340" s="58" t="e">
        <f>Table1[[#This Row],[Engineer''s Estimate (EE)]]</f>
        <v>#VALUE!</v>
      </c>
      <c r="G340" s="59" t="e">
        <f>'CMGC Cost Estimate'!$D340*'CMGC Cost Estimate'!$F340</f>
        <v>#VALUE!</v>
      </c>
      <c r="H340" s="60" t="e">
        <f>'CMGC Cost Estimate'!$G340/G$500</f>
        <v>#VALUE!</v>
      </c>
      <c r="I340" s="58" t="e">
        <f>Table1[[#This Row],[Low Bidder 
or CM/GC]]</f>
        <v>#VALUE!</v>
      </c>
      <c r="J340" s="59" t="e">
        <f>'CMGC Cost Estimate'!$I340*'CMGC Cost Estimate'!$D340</f>
        <v>#VALUE!</v>
      </c>
      <c r="K340" s="61" t="e">
        <f>'CMGC Cost Estimate'!$J340/J$500</f>
        <v>#VALUE!</v>
      </c>
      <c r="L340" s="58" t="e">
        <f>TRIMMEAN(Table1[[#This Row],[Low Bidder 
or CM/GC]:[Bidder 23]],2/COUNT(Table1[[#This Row],[Low Bidder 
or CM/GC]:[Bidder 23]]))</f>
        <v>#VALUE!</v>
      </c>
      <c r="M340" s="59" t="e">
        <f>IF('CMGC Cost Estimate'!$D340=0,0,'CMGC Cost Estimate'!$D340*'CMGC Cost Estimate'!$L340)</f>
        <v>#VALUE!</v>
      </c>
      <c r="N340" s="60" t="e">
        <f>'CMGC Cost Estimate'!$M340/M$500</f>
        <v>#VALUE!</v>
      </c>
      <c r="O340" s="80" t="e">
        <f>MIN(Table1[[#This Row],[Low Bidder 
or CM/GC]:[Bidder 23]])*D340</f>
        <v>#VALUE!</v>
      </c>
      <c r="P340" s="66" t="e">
        <f>Table24[[#This Row],[CM/GC
Amount]]</f>
        <v>#VALUE!</v>
      </c>
      <c r="Q340" s="81" t="e">
        <f>MAX(Table1[[#This Row],[Low Bidder 
or CM/GC]:[Bidder 23]])*D340</f>
        <v>#VALUE!</v>
      </c>
      <c r="R340" s="38" t="e">
        <f>('CMGC Cost Estimate'!$J340-'CMGC Cost Estimate'!$G340)/'CMGC Cost Estimate'!$G340</f>
        <v>#VALUE!</v>
      </c>
      <c r="S340" s="39" t="e">
        <f>('CMGC Cost Estimate'!$J340-'CMGC Cost Estimate'!$M340)/'CMGC Cost Estimate'!$M340</f>
        <v>#VALUE!</v>
      </c>
      <c r="T340" s="37" t="e">
        <f>'CMGC Cost Estimate'!$J340-'CMGC Cost Estimate'!$G340</f>
        <v>#VALUE!</v>
      </c>
      <c r="U340" s="29" t="e">
        <f>RANK('CMGC Cost Estimate'!$J340,'CMGC Cost Estimate'!$J$3:$J$499)</f>
        <v>#VALUE!</v>
      </c>
      <c r="V340" s="40" t="e">
        <f>LARGE('CMGC Cost Estimate'!$J$3:$J$499,COUNT(J$3:'CMGC Cost Estimate'!$J340))+IF(ISNUMBER(V339),V339,0)</f>
        <v>#VALUE!</v>
      </c>
      <c r="W340" s="29" t="e">
        <f>IF(V340/J$500&lt;0.8,COUNT(V$3:V340)+1,1)</f>
        <v>#VALUE!</v>
      </c>
      <c r="X340" s="41" t="e">
        <f>IF('CMGC Cost Estimate'!$U340&lt;=MAX('CMGC Cost Estimate'!$W$3:$W$499),"YES","NO")</f>
        <v>#VALUE!</v>
      </c>
      <c r="Y340" s="42" t="e">
        <f>IF(AND('CMGC Cost Estimate'!$X340="YES",OR('CMGC Cost Estimate'!$R340&gt;0.2,'CMGC Cost Estimate'!$R340&lt;-0.2)),"ANALYZE"," ")</f>
        <v>#VALUE!</v>
      </c>
      <c r="Z340" s="73" t="e">
        <f>IF(AND('CMGC Cost Estimate'!$X340="YES",OR('CMGC Cost Estimate'!$S340&gt;0.2,'CMGC Cost Estimate'!$S340&lt;-0.2)),"ANALYZE"," ")</f>
        <v>#VALUE!</v>
      </c>
      <c r="AA340" s="69" t="e">
        <f>RANK('CMGC Cost Estimate'!$G340,'CMGC Cost Estimate'!$G$3:$G$499)</f>
        <v>#VALUE!</v>
      </c>
      <c r="AB340" s="70" t="e">
        <f>LARGE('CMGC Cost Estimate'!$G$3:$G$499,COUNT(G$3:'CMGC Cost Estimate'!$G340))+IF(ISNUMBER(AB339),AB339,0)</f>
        <v>#VALUE!</v>
      </c>
      <c r="AC340" s="71" t="e">
        <f>IF(AB340/G$500&lt;0.8,COUNT(V$3:V340)+1,1)</f>
        <v>#VALUE!</v>
      </c>
      <c r="AD340" s="95" t="e">
        <f>IF('CMGC Cost Estimate'!$AA340&lt;=MAX('CMGC Cost Estimate'!$AC$3:$AC$499),"YES","NO")</f>
        <v>#VALUE!</v>
      </c>
      <c r="AE340" s="96" t="e">
        <f>IF(AND('Standard Cost Estimate'!$AD340="YES",ABS('Standard Cost Estimate'!$R340)&gt;0.2),"ANALYZE"," ")</f>
        <v>#VALUE!</v>
      </c>
      <c r="AF340" s="77"/>
    </row>
    <row r="341" spans="1:32" x14ac:dyDescent="0.35">
      <c r="A341" s="56" t="e">
        <f>Table1[[#This Row],[Item Line Number]]</f>
        <v>#VALUE!</v>
      </c>
      <c r="B341" s="56" t="e">
        <f>Table1[[#This Row],[Item Number]]</f>
        <v>#VALUE!</v>
      </c>
      <c r="C341" s="57" t="e">
        <f>Table1[[#This Row],[Item Description]]</f>
        <v>#VALUE!</v>
      </c>
      <c r="D341" s="56" t="e">
        <f>Table1[[#This Row],[Quantity]]</f>
        <v>#VALUE!</v>
      </c>
      <c r="E341" s="56" t="e">
        <f>Table1[[#This Row],[Units]]</f>
        <v>#VALUE!</v>
      </c>
      <c r="F341" s="58" t="e">
        <f>Table1[[#This Row],[Engineer''s Estimate (EE)]]</f>
        <v>#VALUE!</v>
      </c>
      <c r="G341" s="59" t="e">
        <f>'CMGC Cost Estimate'!$D341*'CMGC Cost Estimate'!$F341</f>
        <v>#VALUE!</v>
      </c>
      <c r="H341" s="60" t="e">
        <f>'CMGC Cost Estimate'!$G341/G$500</f>
        <v>#VALUE!</v>
      </c>
      <c r="I341" s="58" t="e">
        <f>Table1[[#This Row],[Low Bidder 
or CM/GC]]</f>
        <v>#VALUE!</v>
      </c>
      <c r="J341" s="59" t="e">
        <f>'CMGC Cost Estimate'!$I341*'CMGC Cost Estimate'!$D341</f>
        <v>#VALUE!</v>
      </c>
      <c r="K341" s="61" t="e">
        <f>'CMGC Cost Estimate'!$J341/J$500</f>
        <v>#VALUE!</v>
      </c>
      <c r="L341" s="58" t="e">
        <f>TRIMMEAN(Table1[[#This Row],[Low Bidder 
or CM/GC]:[Bidder 23]],2/COUNT(Table1[[#This Row],[Low Bidder 
or CM/GC]:[Bidder 23]]))</f>
        <v>#VALUE!</v>
      </c>
      <c r="M341" s="59" t="e">
        <f>IF('CMGC Cost Estimate'!$D341=0,0,'CMGC Cost Estimate'!$D341*'CMGC Cost Estimate'!$L341)</f>
        <v>#VALUE!</v>
      </c>
      <c r="N341" s="60" t="e">
        <f>'CMGC Cost Estimate'!$M341/M$500</f>
        <v>#VALUE!</v>
      </c>
      <c r="O341" s="80" t="e">
        <f>MIN(Table1[[#This Row],[Low Bidder 
or CM/GC]:[Bidder 23]])*D341</f>
        <v>#VALUE!</v>
      </c>
      <c r="P341" s="66" t="e">
        <f>Table24[[#This Row],[CM/GC
Amount]]</f>
        <v>#VALUE!</v>
      </c>
      <c r="Q341" s="81" t="e">
        <f>MAX(Table1[[#This Row],[Low Bidder 
or CM/GC]:[Bidder 23]])*D341</f>
        <v>#VALUE!</v>
      </c>
      <c r="R341" s="38" t="e">
        <f>('CMGC Cost Estimate'!$J341-'CMGC Cost Estimate'!$G341)/'CMGC Cost Estimate'!$G341</f>
        <v>#VALUE!</v>
      </c>
      <c r="S341" s="39" t="e">
        <f>('CMGC Cost Estimate'!$J341-'CMGC Cost Estimate'!$M341)/'CMGC Cost Estimate'!$M341</f>
        <v>#VALUE!</v>
      </c>
      <c r="T341" s="37" t="e">
        <f>'CMGC Cost Estimate'!$J341-'CMGC Cost Estimate'!$G341</f>
        <v>#VALUE!</v>
      </c>
      <c r="U341" s="29" t="e">
        <f>RANK('CMGC Cost Estimate'!$J341,'CMGC Cost Estimate'!$J$3:$J$499)</f>
        <v>#VALUE!</v>
      </c>
      <c r="V341" s="40" t="e">
        <f>LARGE('CMGC Cost Estimate'!$J$3:$J$499,COUNT(J$3:'CMGC Cost Estimate'!$J341))+IF(ISNUMBER(V340),V340,0)</f>
        <v>#VALUE!</v>
      </c>
      <c r="W341" s="29" t="e">
        <f>IF(V341/J$500&lt;0.8,COUNT(V$3:V341)+1,1)</f>
        <v>#VALUE!</v>
      </c>
      <c r="X341" s="41" t="e">
        <f>IF('CMGC Cost Estimate'!$U341&lt;=MAX('CMGC Cost Estimate'!$W$3:$W$499),"YES","NO")</f>
        <v>#VALUE!</v>
      </c>
      <c r="Y341" s="42" t="e">
        <f>IF(AND('CMGC Cost Estimate'!$X341="YES",OR('CMGC Cost Estimate'!$R341&gt;0.2,'CMGC Cost Estimate'!$R341&lt;-0.2)),"ANALYZE"," ")</f>
        <v>#VALUE!</v>
      </c>
      <c r="Z341" s="73" t="e">
        <f>IF(AND('CMGC Cost Estimate'!$X341="YES",OR('CMGC Cost Estimate'!$S341&gt;0.2,'CMGC Cost Estimate'!$S341&lt;-0.2)),"ANALYZE"," ")</f>
        <v>#VALUE!</v>
      </c>
      <c r="AA341" s="69" t="e">
        <f>RANK('CMGC Cost Estimate'!$G341,'CMGC Cost Estimate'!$G$3:$G$499)</f>
        <v>#VALUE!</v>
      </c>
      <c r="AB341" s="70" t="e">
        <f>LARGE('CMGC Cost Estimate'!$G$3:$G$499,COUNT(G$3:'CMGC Cost Estimate'!$G341))+IF(ISNUMBER(AB340),AB340,0)</f>
        <v>#VALUE!</v>
      </c>
      <c r="AC341" s="71" t="e">
        <f>IF(AB341/G$500&lt;0.8,COUNT(V$3:V341)+1,1)</f>
        <v>#VALUE!</v>
      </c>
      <c r="AD341" s="95" t="e">
        <f>IF('CMGC Cost Estimate'!$AA341&lt;=MAX('CMGC Cost Estimate'!$AC$3:$AC$499),"YES","NO")</f>
        <v>#VALUE!</v>
      </c>
      <c r="AE341" s="96" t="e">
        <f>IF(AND('Standard Cost Estimate'!$AD341="YES",ABS('Standard Cost Estimate'!$R341)&gt;0.2),"ANALYZE"," ")</f>
        <v>#VALUE!</v>
      </c>
      <c r="AF341" s="77"/>
    </row>
    <row r="342" spans="1:32" x14ac:dyDescent="0.35">
      <c r="A342" s="56" t="e">
        <f>Table1[[#This Row],[Item Line Number]]</f>
        <v>#VALUE!</v>
      </c>
      <c r="B342" s="56" t="e">
        <f>Table1[[#This Row],[Item Number]]</f>
        <v>#VALUE!</v>
      </c>
      <c r="C342" s="57" t="e">
        <f>Table1[[#This Row],[Item Description]]</f>
        <v>#VALUE!</v>
      </c>
      <c r="D342" s="56" t="e">
        <f>Table1[[#This Row],[Quantity]]</f>
        <v>#VALUE!</v>
      </c>
      <c r="E342" s="56" t="e">
        <f>Table1[[#This Row],[Units]]</f>
        <v>#VALUE!</v>
      </c>
      <c r="F342" s="58" t="e">
        <f>Table1[[#This Row],[Engineer''s Estimate (EE)]]</f>
        <v>#VALUE!</v>
      </c>
      <c r="G342" s="59" t="e">
        <f>'CMGC Cost Estimate'!$D342*'CMGC Cost Estimate'!$F342</f>
        <v>#VALUE!</v>
      </c>
      <c r="H342" s="60" t="e">
        <f>'CMGC Cost Estimate'!$G342/G$500</f>
        <v>#VALUE!</v>
      </c>
      <c r="I342" s="58" t="e">
        <f>Table1[[#This Row],[Low Bidder 
or CM/GC]]</f>
        <v>#VALUE!</v>
      </c>
      <c r="J342" s="59" t="e">
        <f>'CMGC Cost Estimate'!$I342*'CMGC Cost Estimate'!$D342</f>
        <v>#VALUE!</v>
      </c>
      <c r="K342" s="61" t="e">
        <f>'CMGC Cost Estimate'!$J342/J$500</f>
        <v>#VALUE!</v>
      </c>
      <c r="L342" s="58" t="e">
        <f>TRIMMEAN(Table1[[#This Row],[Low Bidder 
or CM/GC]:[Bidder 23]],2/COUNT(Table1[[#This Row],[Low Bidder 
or CM/GC]:[Bidder 23]]))</f>
        <v>#VALUE!</v>
      </c>
      <c r="M342" s="59" t="e">
        <f>IF('CMGC Cost Estimate'!$D342=0,0,'CMGC Cost Estimate'!$D342*'CMGC Cost Estimate'!$L342)</f>
        <v>#VALUE!</v>
      </c>
      <c r="N342" s="60" t="e">
        <f>'CMGC Cost Estimate'!$M342/M$500</f>
        <v>#VALUE!</v>
      </c>
      <c r="O342" s="80" t="e">
        <f>MIN(Table1[[#This Row],[Low Bidder 
or CM/GC]:[Bidder 23]])*D342</f>
        <v>#VALUE!</v>
      </c>
      <c r="P342" s="66" t="e">
        <f>Table24[[#This Row],[CM/GC
Amount]]</f>
        <v>#VALUE!</v>
      </c>
      <c r="Q342" s="81" t="e">
        <f>MAX(Table1[[#This Row],[Low Bidder 
or CM/GC]:[Bidder 23]])*D342</f>
        <v>#VALUE!</v>
      </c>
      <c r="R342" s="38" t="e">
        <f>('CMGC Cost Estimate'!$J342-'CMGC Cost Estimate'!$G342)/'CMGC Cost Estimate'!$G342</f>
        <v>#VALUE!</v>
      </c>
      <c r="S342" s="39" t="e">
        <f>('CMGC Cost Estimate'!$J342-'CMGC Cost Estimate'!$M342)/'CMGC Cost Estimate'!$M342</f>
        <v>#VALUE!</v>
      </c>
      <c r="T342" s="37" t="e">
        <f>'CMGC Cost Estimate'!$J342-'CMGC Cost Estimate'!$G342</f>
        <v>#VALUE!</v>
      </c>
      <c r="U342" s="29" t="e">
        <f>RANK('CMGC Cost Estimate'!$J342,'CMGC Cost Estimate'!$J$3:$J$499)</f>
        <v>#VALUE!</v>
      </c>
      <c r="V342" s="40" t="e">
        <f>LARGE('CMGC Cost Estimate'!$J$3:$J$499,COUNT(J$3:'CMGC Cost Estimate'!$J342))+IF(ISNUMBER(V341),V341,0)</f>
        <v>#VALUE!</v>
      </c>
      <c r="W342" s="29" t="e">
        <f>IF(V342/J$500&lt;0.8,COUNT(V$3:V342)+1,1)</f>
        <v>#VALUE!</v>
      </c>
      <c r="X342" s="41" t="e">
        <f>IF('CMGC Cost Estimate'!$U342&lt;=MAX('CMGC Cost Estimate'!$W$3:$W$499),"YES","NO")</f>
        <v>#VALUE!</v>
      </c>
      <c r="Y342" s="42" t="e">
        <f>IF(AND('CMGC Cost Estimate'!$X342="YES",OR('CMGC Cost Estimate'!$R342&gt;0.2,'CMGC Cost Estimate'!$R342&lt;-0.2)),"ANALYZE"," ")</f>
        <v>#VALUE!</v>
      </c>
      <c r="Z342" s="73" t="e">
        <f>IF(AND('CMGC Cost Estimate'!$X342="YES",OR('CMGC Cost Estimate'!$S342&gt;0.2,'CMGC Cost Estimate'!$S342&lt;-0.2)),"ANALYZE"," ")</f>
        <v>#VALUE!</v>
      </c>
      <c r="AA342" s="69" t="e">
        <f>RANK('CMGC Cost Estimate'!$G342,'CMGC Cost Estimate'!$G$3:$G$499)</f>
        <v>#VALUE!</v>
      </c>
      <c r="AB342" s="70" t="e">
        <f>LARGE('CMGC Cost Estimate'!$G$3:$G$499,COUNT(G$3:'CMGC Cost Estimate'!$G342))+IF(ISNUMBER(AB341),AB341,0)</f>
        <v>#VALUE!</v>
      </c>
      <c r="AC342" s="71" t="e">
        <f>IF(AB342/G$500&lt;0.8,COUNT(V$3:V342)+1,1)</f>
        <v>#VALUE!</v>
      </c>
      <c r="AD342" s="95" t="e">
        <f>IF('CMGC Cost Estimate'!$AA342&lt;=MAX('CMGC Cost Estimate'!$AC$3:$AC$499),"YES","NO")</f>
        <v>#VALUE!</v>
      </c>
      <c r="AE342" s="96" t="e">
        <f>IF(AND('Standard Cost Estimate'!$AD342="YES",ABS('Standard Cost Estimate'!$R342)&gt;0.2),"ANALYZE"," ")</f>
        <v>#VALUE!</v>
      </c>
      <c r="AF342" s="77"/>
    </row>
    <row r="343" spans="1:32" x14ac:dyDescent="0.35">
      <c r="A343" s="56" t="e">
        <f>Table1[[#This Row],[Item Line Number]]</f>
        <v>#VALUE!</v>
      </c>
      <c r="B343" s="56" t="e">
        <f>Table1[[#This Row],[Item Number]]</f>
        <v>#VALUE!</v>
      </c>
      <c r="C343" s="57" t="e">
        <f>Table1[[#This Row],[Item Description]]</f>
        <v>#VALUE!</v>
      </c>
      <c r="D343" s="56" t="e">
        <f>Table1[[#This Row],[Quantity]]</f>
        <v>#VALUE!</v>
      </c>
      <c r="E343" s="56" t="e">
        <f>Table1[[#This Row],[Units]]</f>
        <v>#VALUE!</v>
      </c>
      <c r="F343" s="58" t="e">
        <f>Table1[[#This Row],[Engineer''s Estimate (EE)]]</f>
        <v>#VALUE!</v>
      </c>
      <c r="G343" s="59" t="e">
        <f>'CMGC Cost Estimate'!$D343*'CMGC Cost Estimate'!$F343</f>
        <v>#VALUE!</v>
      </c>
      <c r="H343" s="60" t="e">
        <f>'CMGC Cost Estimate'!$G343/G$500</f>
        <v>#VALUE!</v>
      </c>
      <c r="I343" s="58" t="e">
        <f>Table1[[#This Row],[Low Bidder 
or CM/GC]]</f>
        <v>#VALUE!</v>
      </c>
      <c r="J343" s="59" t="e">
        <f>'CMGC Cost Estimate'!$I343*'CMGC Cost Estimate'!$D343</f>
        <v>#VALUE!</v>
      </c>
      <c r="K343" s="61" t="e">
        <f>'CMGC Cost Estimate'!$J343/J$500</f>
        <v>#VALUE!</v>
      </c>
      <c r="L343" s="58" t="e">
        <f>TRIMMEAN(Table1[[#This Row],[Low Bidder 
or CM/GC]:[Bidder 23]],2/COUNT(Table1[[#This Row],[Low Bidder 
or CM/GC]:[Bidder 23]]))</f>
        <v>#VALUE!</v>
      </c>
      <c r="M343" s="59" t="e">
        <f>IF('CMGC Cost Estimate'!$D343=0,0,'CMGC Cost Estimate'!$D343*'CMGC Cost Estimate'!$L343)</f>
        <v>#VALUE!</v>
      </c>
      <c r="N343" s="60" t="e">
        <f>'CMGC Cost Estimate'!$M343/M$500</f>
        <v>#VALUE!</v>
      </c>
      <c r="O343" s="80" t="e">
        <f>MIN(Table1[[#This Row],[Low Bidder 
or CM/GC]:[Bidder 23]])*D343</f>
        <v>#VALUE!</v>
      </c>
      <c r="P343" s="66" t="e">
        <f>Table24[[#This Row],[CM/GC
Amount]]</f>
        <v>#VALUE!</v>
      </c>
      <c r="Q343" s="81" t="e">
        <f>MAX(Table1[[#This Row],[Low Bidder 
or CM/GC]:[Bidder 23]])*D343</f>
        <v>#VALUE!</v>
      </c>
      <c r="R343" s="38" t="e">
        <f>('CMGC Cost Estimate'!$J343-'CMGC Cost Estimate'!$G343)/'CMGC Cost Estimate'!$G343</f>
        <v>#VALUE!</v>
      </c>
      <c r="S343" s="39" t="e">
        <f>('CMGC Cost Estimate'!$J343-'CMGC Cost Estimate'!$M343)/'CMGC Cost Estimate'!$M343</f>
        <v>#VALUE!</v>
      </c>
      <c r="T343" s="37" t="e">
        <f>'CMGC Cost Estimate'!$J343-'CMGC Cost Estimate'!$G343</f>
        <v>#VALUE!</v>
      </c>
      <c r="U343" s="29" t="e">
        <f>RANK('CMGC Cost Estimate'!$J343,'CMGC Cost Estimate'!$J$3:$J$499)</f>
        <v>#VALUE!</v>
      </c>
      <c r="V343" s="40" t="e">
        <f>LARGE('CMGC Cost Estimate'!$J$3:$J$499,COUNT(J$3:'CMGC Cost Estimate'!$J343))+IF(ISNUMBER(V342),V342,0)</f>
        <v>#VALUE!</v>
      </c>
      <c r="W343" s="29" t="e">
        <f>IF(V343/J$500&lt;0.8,COUNT(V$3:V343)+1,1)</f>
        <v>#VALUE!</v>
      </c>
      <c r="X343" s="41" t="e">
        <f>IF('CMGC Cost Estimate'!$U343&lt;=MAX('CMGC Cost Estimate'!$W$3:$W$499),"YES","NO")</f>
        <v>#VALUE!</v>
      </c>
      <c r="Y343" s="42" t="e">
        <f>IF(AND('CMGC Cost Estimate'!$X343="YES",OR('CMGC Cost Estimate'!$R343&gt;0.2,'CMGC Cost Estimate'!$R343&lt;-0.2)),"ANALYZE"," ")</f>
        <v>#VALUE!</v>
      </c>
      <c r="Z343" s="73" t="e">
        <f>IF(AND('CMGC Cost Estimate'!$X343="YES",OR('CMGC Cost Estimate'!$S343&gt;0.2,'CMGC Cost Estimate'!$S343&lt;-0.2)),"ANALYZE"," ")</f>
        <v>#VALUE!</v>
      </c>
      <c r="AA343" s="69" t="e">
        <f>RANK('CMGC Cost Estimate'!$G343,'CMGC Cost Estimate'!$G$3:$G$499)</f>
        <v>#VALUE!</v>
      </c>
      <c r="AB343" s="70" t="e">
        <f>LARGE('CMGC Cost Estimate'!$G$3:$G$499,COUNT(G$3:'CMGC Cost Estimate'!$G343))+IF(ISNUMBER(AB342),AB342,0)</f>
        <v>#VALUE!</v>
      </c>
      <c r="AC343" s="71" t="e">
        <f>IF(AB343/G$500&lt;0.8,COUNT(V$3:V343)+1,1)</f>
        <v>#VALUE!</v>
      </c>
      <c r="AD343" s="95" t="e">
        <f>IF('CMGC Cost Estimate'!$AA343&lt;=MAX('CMGC Cost Estimate'!$AC$3:$AC$499),"YES","NO")</f>
        <v>#VALUE!</v>
      </c>
      <c r="AE343" s="96" t="e">
        <f>IF(AND('Standard Cost Estimate'!$AD343="YES",ABS('Standard Cost Estimate'!$R343)&gt;0.2),"ANALYZE"," ")</f>
        <v>#VALUE!</v>
      </c>
      <c r="AF343" s="77"/>
    </row>
    <row r="344" spans="1:32" x14ac:dyDescent="0.35">
      <c r="A344" s="56" t="e">
        <f>Table1[[#This Row],[Item Line Number]]</f>
        <v>#VALUE!</v>
      </c>
      <c r="B344" s="56" t="e">
        <f>Table1[[#This Row],[Item Number]]</f>
        <v>#VALUE!</v>
      </c>
      <c r="C344" s="57" t="e">
        <f>Table1[[#This Row],[Item Description]]</f>
        <v>#VALUE!</v>
      </c>
      <c r="D344" s="56" t="e">
        <f>Table1[[#This Row],[Quantity]]</f>
        <v>#VALUE!</v>
      </c>
      <c r="E344" s="56" t="e">
        <f>Table1[[#This Row],[Units]]</f>
        <v>#VALUE!</v>
      </c>
      <c r="F344" s="58" t="e">
        <f>Table1[[#This Row],[Engineer''s Estimate (EE)]]</f>
        <v>#VALUE!</v>
      </c>
      <c r="G344" s="59" t="e">
        <f>'CMGC Cost Estimate'!$D344*'CMGC Cost Estimate'!$F344</f>
        <v>#VALUE!</v>
      </c>
      <c r="H344" s="60" t="e">
        <f>'CMGC Cost Estimate'!$G344/G$500</f>
        <v>#VALUE!</v>
      </c>
      <c r="I344" s="58" t="e">
        <f>Table1[[#This Row],[Low Bidder 
or CM/GC]]</f>
        <v>#VALUE!</v>
      </c>
      <c r="J344" s="59" t="e">
        <f>'CMGC Cost Estimate'!$I344*'CMGC Cost Estimate'!$D344</f>
        <v>#VALUE!</v>
      </c>
      <c r="K344" s="61" t="e">
        <f>'CMGC Cost Estimate'!$J344/J$500</f>
        <v>#VALUE!</v>
      </c>
      <c r="L344" s="58" t="e">
        <f>TRIMMEAN(Table1[[#This Row],[Low Bidder 
or CM/GC]:[Bidder 23]],2/COUNT(Table1[[#This Row],[Low Bidder 
or CM/GC]:[Bidder 23]]))</f>
        <v>#VALUE!</v>
      </c>
      <c r="M344" s="59" t="e">
        <f>IF('CMGC Cost Estimate'!$D344=0,0,'CMGC Cost Estimate'!$D344*'CMGC Cost Estimate'!$L344)</f>
        <v>#VALUE!</v>
      </c>
      <c r="N344" s="60" t="e">
        <f>'CMGC Cost Estimate'!$M344/M$500</f>
        <v>#VALUE!</v>
      </c>
      <c r="O344" s="80" t="e">
        <f>MIN(Table1[[#This Row],[Low Bidder 
or CM/GC]:[Bidder 23]])*D344</f>
        <v>#VALUE!</v>
      </c>
      <c r="P344" s="66" t="e">
        <f>Table24[[#This Row],[CM/GC
Amount]]</f>
        <v>#VALUE!</v>
      </c>
      <c r="Q344" s="81" t="e">
        <f>MAX(Table1[[#This Row],[Low Bidder 
or CM/GC]:[Bidder 23]])*D344</f>
        <v>#VALUE!</v>
      </c>
      <c r="R344" s="38" t="e">
        <f>('CMGC Cost Estimate'!$J344-'CMGC Cost Estimate'!$G344)/'CMGC Cost Estimate'!$G344</f>
        <v>#VALUE!</v>
      </c>
      <c r="S344" s="39" t="e">
        <f>('CMGC Cost Estimate'!$J344-'CMGC Cost Estimate'!$M344)/'CMGC Cost Estimate'!$M344</f>
        <v>#VALUE!</v>
      </c>
      <c r="T344" s="37" t="e">
        <f>'CMGC Cost Estimate'!$J344-'CMGC Cost Estimate'!$G344</f>
        <v>#VALUE!</v>
      </c>
      <c r="U344" s="29" t="e">
        <f>RANK('CMGC Cost Estimate'!$J344,'CMGC Cost Estimate'!$J$3:$J$499)</f>
        <v>#VALUE!</v>
      </c>
      <c r="V344" s="40" t="e">
        <f>LARGE('CMGC Cost Estimate'!$J$3:$J$499,COUNT(J$3:'CMGC Cost Estimate'!$J344))+IF(ISNUMBER(V343),V343,0)</f>
        <v>#VALUE!</v>
      </c>
      <c r="W344" s="29" t="e">
        <f>IF(V344/J$500&lt;0.8,COUNT(V$3:V344)+1,1)</f>
        <v>#VALUE!</v>
      </c>
      <c r="X344" s="41" t="e">
        <f>IF('CMGC Cost Estimate'!$U344&lt;=MAX('CMGC Cost Estimate'!$W$3:$W$499),"YES","NO")</f>
        <v>#VALUE!</v>
      </c>
      <c r="Y344" s="42" t="e">
        <f>IF(AND('CMGC Cost Estimate'!$X344="YES",OR('CMGC Cost Estimate'!$R344&gt;0.2,'CMGC Cost Estimate'!$R344&lt;-0.2)),"ANALYZE"," ")</f>
        <v>#VALUE!</v>
      </c>
      <c r="Z344" s="73" t="e">
        <f>IF(AND('CMGC Cost Estimate'!$X344="YES",OR('CMGC Cost Estimate'!$S344&gt;0.2,'CMGC Cost Estimate'!$S344&lt;-0.2)),"ANALYZE"," ")</f>
        <v>#VALUE!</v>
      </c>
      <c r="AA344" s="69" t="e">
        <f>RANK('CMGC Cost Estimate'!$G344,'CMGC Cost Estimate'!$G$3:$G$499)</f>
        <v>#VALUE!</v>
      </c>
      <c r="AB344" s="70" t="e">
        <f>LARGE('CMGC Cost Estimate'!$G$3:$G$499,COUNT(G$3:'CMGC Cost Estimate'!$G344))+IF(ISNUMBER(AB343),AB343,0)</f>
        <v>#VALUE!</v>
      </c>
      <c r="AC344" s="71" t="e">
        <f>IF(AB344/G$500&lt;0.8,COUNT(V$3:V344)+1,1)</f>
        <v>#VALUE!</v>
      </c>
      <c r="AD344" s="95" t="e">
        <f>IF('CMGC Cost Estimate'!$AA344&lt;=MAX('CMGC Cost Estimate'!$AC$3:$AC$499),"YES","NO")</f>
        <v>#VALUE!</v>
      </c>
      <c r="AE344" s="96" t="e">
        <f>IF(AND('Standard Cost Estimate'!$AD344="YES",ABS('Standard Cost Estimate'!$R344)&gt;0.2),"ANALYZE"," ")</f>
        <v>#VALUE!</v>
      </c>
      <c r="AF344" s="77"/>
    </row>
    <row r="345" spans="1:32" x14ac:dyDescent="0.35">
      <c r="A345" s="56" t="e">
        <f>Table1[[#This Row],[Item Line Number]]</f>
        <v>#VALUE!</v>
      </c>
      <c r="B345" s="56" t="e">
        <f>Table1[[#This Row],[Item Number]]</f>
        <v>#VALUE!</v>
      </c>
      <c r="C345" s="57" t="e">
        <f>Table1[[#This Row],[Item Description]]</f>
        <v>#VALUE!</v>
      </c>
      <c r="D345" s="56" t="e">
        <f>Table1[[#This Row],[Quantity]]</f>
        <v>#VALUE!</v>
      </c>
      <c r="E345" s="56" t="e">
        <f>Table1[[#This Row],[Units]]</f>
        <v>#VALUE!</v>
      </c>
      <c r="F345" s="58" t="e">
        <f>Table1[[#This Row],[Engineer''s Estimate (EE)]]</f>
        <v>#VALUE!</v>
      </c>
      <c r="G345" s="59" t="e">
        <f>'CMGC Cost Estimate'!$D345*'CMGC Cost Estimate'!$F345</f>
        <v>#VALUE!</v>
      </c>
      <c r="H345" s="60" t="e">
        <f>'CMGC Cost Estimate'!$G345/G$500</f>
        <v>#VALUE!</v>
      </c>
      <c r="I345" s="58" t="e">
        <f>Table1[[#This Row],[Low Bidder 
or CM/GC]]</f>
        <v>#VALUE!</v>
      </c>
      <c r="J345" s="59" t="e">
        <f>'CMGC Cost Estimate'!$I345*'CMGC Cost Estimate'!$D345</f>
        <v>#VALUE!</v>
      </c>
      <c r="K345" s="61" t="e">
        <f>'CMGC Cost Estimate'!$J345/J$500</f>
        <v>#VALUE!</v>
      </c>
      <c r="L345" s="58" t="e">
        <f>TRIMMEAN(Table1[[#This Row],[Low Bidder 
or CM/GC]:[Bidder 23]],2/COUNT(Table1[[#This Row],[Low Bidder 
or CM/GC]:[Bidder 23]]))</f>
        <v>#VALUE!</v>
      </c>
      <c r="M345" s="59" t="e">
        <f>IF('CMGC Cost Estimate'!$D345=0,0,'CMGC Cost Estimate'!$D345*'CMGC Cost Estimate'!$L345)</f>
        <v>#VALUE!</v>
      </c>
      <c r="N345" s="60" t="e">
        <f>'CMGC Cost Estimate'!$M345/M$500</f>
        <v>#VALUE!</v>
      </c>
      <c r="O345" s="80" t="e">
        <f>MIN(Table1[[#This Row],[Low Bidder 
or CM/GC]:[Bidder 23]])*D345</f>
        <v>#VALUE!</v>
      </c>
      <c r="P345" s="66" t="e">
        <f>Table24[[#This Row],[CM/GC
Amount]]</f>
        <v>#VALUE!</v>
      </c>
      <c r="Q345" s="81" t="e">
        <f>MAX(Table1[[#This Row],[Low Bidder 
or CM/GC]:[Bidder 23]])*D345</f>
        <v>#VALUE!</v>
      </c>
      <c r="R345" s="38" t="e">
        <f>('CMGC Cost Estimate'!$J345-'CMGC Cost Estimate'!$G345)/'CMGC Cost Estimate'!$G345</f>
        <v>#VALUE!</v>
      </c>
      <c r="S345" s="39" t="e">
        <f>('CMGC Cost Estimate'!$J345-'CMGC Cost Estimate'!$M345)/'CMGC Cost Estimate'!$M345</f>
        <v>#VALUE!</v>
      </c>
      <c r="T345" s="37" t="e">
        <f>'CMGC Cost Estimate'!$J345-'CMGC Cost Estimate'!$G345</f>
        <v>#VALUE!</v>
      </c>
      <c r="U345" s="29" t="e">
        <f>RANK('CMGC Cost Estimate'!$J345,'CMGC Cost Estimate'!$J$3:$J$499)</f>
        <v>#VALUE!</v>
      </c>
      <c r="V345" s="40" t="e">
        <f>LARGE('CMGC Cost Estimate'!$J$3:$J$499,COUNT(J$3:'CMGC Cost Estimate'!$J345))+IF(ISNUMBER(V344),V344,0)</f>
        <v>#VALUE!</v>
      </c>
      <c r="W345" s="29" t="e">
        <f>IF(V345/J$500&lt;0.8,COUNT(V$3:V345)+1,1)</f>
        <v>#VALUE!</v>
      </c>
      <c r="X345" s="41" t="e">
        <f>IF('CMGC Cost Estimate'!$U345&lt;=MAX('CMGC Cost Estimate'!$W$3:$W$499),"YES","NO")</f>
        <v>#VALUE!</v>
      </c>
      <c r="Y345" s="42" t="e">
        <f>IF(AND('CMGC Cost Estimate'!$X345="YES",OR('CMGC Cost Estimate'!$R345&gt;0.2,'CMGC Cost Estimate'!$R345&lt;-0.2)),"ANALYZE"," ")</f>
        <v>#VALUE!</v>
      </c>
      <c r="Z345" s="73" t="e">
        <f>IF(AND('CMGC Cost Estimate'!$X345="YES",OR('CMGC Cost Estimate'!$S345&gt;0.2,'CMGC Cost Estimate'!$S345&lt;-0.2)),"ANALYZE"," ")</f>
        <v>#VALUE!</v>
      </c>
      <c r="AA345" s="69" t="e">
        <f>RANK('CMGC Cost Estimate'!$G345,'CMGC Cost Estimate'!$G$3:$G$499)</f>
        <v>#VALUE!</v>
      </c>
      <c r="AB345" s="70" t="e">
        <f>LARGE('CMGC Cost Estimate'!$G$3:$G$499,COUNT(G$3:'CMGC Cost Estimate'!$G345))+IF(ISNUMBER(AB344),AB344,0)</f>
        <v>#VALUE!</v>
      </c>
      <c r="AC345" s="71" t="e">
        <f>IF(AB345/G$500&lt;0.8,COUNT(V$3:V345)+1,1)</f>
        <v>#VALUE!</v>
      </c>
      <c r="AD345" s="95" t="e">
        <f>IF('CMGC Cost Estimate'!$AA345&lt;=MAX('CMGC Cost Estimate'!$AC$3:$AC$499),"YES","NO")</f>
        <v>#VALUE!</v>
      </c>
      <c r="AE345" s="96" t="e">
        <f>IF(AND('Standard Cost Estimate'!$AD345="YES",ABS('Standard Cost Estimate'!$R345)&gt;0.2),"ANALYZE"," ")</f>
        <v>#VALUE!</v>
      </c>
      <c r="AF345" s="77"/>
    </row>
    <row r="346" spans="1:32" x14ac:dyDescent="0.35">
      <c r="A346" s="56" t="e">
        <f>Table1[[#This Row],[Item Line Number]]</f>
        <v>#VALUE!</v>
      </c>
      <c r="B346" s="56" t="e">
        <f>Table1[[#This Row],[Item Number]]</f>
        <v>#VALUE!</v>
      </c>
      <c r="C346" s="57" t="e">
        <f>Table1[[#This Row],[Item Description]]</f>
        <v>#VALUE!</v>
      </c>
      <c r="D346" s="56" t="e">
        <f>Table1[[#This Row],[Quantity]]</f>
        <v>#VALUE!</v>
      </c>
      <c r="E346" s="56" t="e">
        <f>Table1[[#This Row],[Units]]</f>
        <v>#VALUE!</v>
      </c>
      <c r="F346" s="58" t="e">
        <f>Table1[[#This Row],[Engineer''s Estimate (EE)]]</f>
        <v>#VALUE!</v>
      </c>
      <c r="G346" s="59" t="e">
        <f>'CMGC Cost Estimate'!$D346*'CMGC Cost Estimate'!$F346</f>
        <v>#VALUE!</v>
      </c>
      <c r="H346" s="60" t="e">
        <f>'CMGC Cost Estimate'!$G346/G$500</f>
        <v>#VALUE!</v>
      </c>
      <c r="I346" s="58" t="e">
        <f>Table1[[#This Row],[Low Bidder 
or CM/GC]]</f>
        <v>#VALUE!</v>
      </c>
      <c r="J346" s="59" t="e">
        <f>'CMGC Cost Estimate'!$I346*'CMGC Cost Estimate'!$D346</f>
        <v>#VALUE!</v>
      </c>
      <c r="K346" s="61" t="e">
        <f>'CMGC Cost Estimate'!$J346/J$500</f>
        <v>#VALUE!</v>
      </c>
      <c r="L346" s="58" t="e">
        <f>TRIMMEAN(Table1[[#This Row],[Low Bidder 
or CM/GC]:[Bidder 23]],2/COUNT(Table1[[#This Row],[Low Bidder 
or CM/GC]:[Bidder 23]]))</f>
        <v>#VALUE!</v>
      </c>
      <c r="M346" s="59" t="e">
        <f>IF('CMGC Cost Estimate'!$D346=0,0,'CMGC Cost Estimate'!$D346*'CMGC Cost Estimate'!$L346)</f>
        <v>#VALUE!</v>
      </c>
      <c r="N346" s="60" t="e">
        <f>'CMGC Cost Estimate'!$M346/M$500</f>
        <v>#VALUE!</v>
      </c>
      <c r="O346" s="80" t="e">
        <f>MIN(Table1[[#This Row],[Low Bidder 
or CM/GC]:[Bidder 23]])*D346</f>
        <v>#VALUE!</v>
      </c>
      <c r="P346" s="66" t="e">
        <f>Table24[[#This Row],[CM/GC
Amount]]</f>
        <v>#VALUE!</v>
      </c>
      <c r="Q346" s="81" t="e">
        <f>MAX(Table1[[#This Row],[Low Bidder 
or CM/GC]:[Bidder 23]])*D346</f>
        <v>#VALUE!</v>
      </c>
      <c r="R346" s="38" t="e">
        <f>('CMGC Cost Estimate'!$J346-'CMGC Cost Estimate'!$G346)/'CMGC Cost Estimate'!$G346</f>
        <v>#VALUE!</v>
      </c>
      <c r="S346" s="39" t="e">
        <f>('CMGC Cost Estimate'!$J346-'CMGC Cost Estimate'!$M346)/'CMGC Cost Estimate'!$M346</f>
        <v>#VALUE!</v>
      </c>
      <c r="T346" s="37" t="e">
        <f>'CMGC Cost Estimate'!$J346-'CMGC Cost Estimate'!$G346</f>
        <v>#VALUE!</v>
      </c>
      <c r="U346" s="29" t="e">
        <f>RANK('CMGC Cost Estimate'!$J346,'CMGC Cost Estimate'!$J$3:$J$499)</f>
        <v>#VALUE!</v>
      </c>
      <c r="V346" s="40" t="e">
        <f>LARGE('CMGC Cost Estimate'!$J$3:$J$499,COUNT(J$3:'CMGC Cost Estimate'!$J346))+IF(ISNUMBER(V345),V345,0)</f>
        <v>#VALUE!</v>
      </c>
      <c r="W346" s="29" t="e">
        <f>IF(V346/J$500&lt;0.8,COUNT(V$3:V346)+1,1)</f>
        <v>#VALUE!</v>
      </c>
      <c r="X346" s="41" t="e">
        <f>IF('CMGC Cost Estimate'!$U346&lt;=MAX('CMGC Cost Estimate'!$W$3:$W$499),"YES","NO")</f>
        <v>#VALUE!</v>
      </c>
      <c r="Y346" s="42" t="e">
        <f>IF(AND('CMGC Cost Estimate'!$X346="YES",OR('CMGC Cost Estimate'!$R346&gt;0.2,'CMGC Cost Estimate'!$R346&lt;-0.2)),"ANALYZE"," ")</f>
        <v>#VALUE!</v>
      </c>
      <c r="Z346" s="73" t="e">
        <f>IF(AND('CMGC Cost Estimate'!$X346="YES",OR('CMGC Cost Estimate'!$S346&gt;0.2,'CMGC Cost Estimate'!$S346&lt;-0.2)),"ANALYZE"," ")</f>
        <v>#VALUE!</v>
      </c>
      <c r="AA346" s="69" t="e">
        <f>RANK('CMGC Cost Estimate'!$G346,'CMGC Cost Estimate'!$G$3:$G$499)</f>
        <v>#VALUE!</v>
      </c>
      <c r="AB346" s="70" t="e">
        <f>LARGE('CMGC Cost Estimate'!$G$3:$G$499,COUNT(G$3:'CMGC Cost Estimate'!$G346))+IF(ISNUMBER(AB345),AB345,0)</f>
        <v>#VALUE!</v>
      </c>
      <c r="AC346" s="71" t="e">
        <f>IF(AB346/G$500&lt;0.8,COUNT(V$3:V346)+1,1)</f>
        <v>#VALUE!</v>
      </c>
      <c r="AD346" s="95" t="e">
        <f>IF('CMGC Cost Estimate'!$AA346&lt;=MAX('CMGC Cost Estimate'!$AC$3:$AC$499),"YES","NO")</f>
        <v>#VALUE!</v>
      </c>
      <c r="AE346" s="96" t="e">
        <f>IF(AND('Standard Cost Estimate'!$AD346="YES",ABS('Standard Cost Estimate'!$R346)&gt;0.2),"ANALYZE"," ")</f>
        <v>#VALUE!</v>
      </c>
      <c r="AF346" s="77"/>
    </row>
    <row r="347" spans="1:32" x14ac:dyDescent="0.35">
      <c r="A347" s="56" t="e">
        <f>Table1[[#This Row],[Item Line Number]]</f>
        <v>#VALUE!</v>
      </c>
      <c r="B347" s="56" t="e">
        <f>Table1[[#This Row],[Item Number]]</f>
        <v>#VALUE!</v>
      </c>
      <c r="C347" s="57" t="e">
        <f>Table1[[#This Row],[Item Description]]</f>
        <v>#VALUE!</v>
      </c>
      <c r="D347" s="56" t="e">
        <f>Table1[[#This Row],[Quantity]]</f>
        <v>#VALUE!</v>
      </c>
      <c r="E347" s="56" t="e">
        <f>Table1[[#This Row],[Units]]</f>
        <v>#VALUE!</v>
      </c>
      <c r="F347" s="58" t="e">
        <f>Table1[[#This Row],[Engineer''s Estimate (EE)]]</f>
        <v>#VALUE!</v>
      </c>
      <c r="G347" s="59" t="e">
        <f>'CMGC Cost Estimate'!$D347*'CMGC Cost Estimate'!$F347</f>
        <v>#VALUE!</v>
      </c>
      <c r="H347" s="60" t="e">
        <f>'CMGC Cost Estimate'!$G347/G$500</f>
        <v>#VALUE!</v>
      </c>
      <c r="I347" s="58" t="e">
        <f>Table1[[#This Row],[Low Bidder 
or CM/GC]]</f>
        <v>#VALUE!</v>
      </c>
      <c r="J347" s="59" t="e">
        <f>'CMGC Cost Estimate'!$I347*'CMGC Cost Estimate'!$D347</f>
        <v>#VALUE!</v>
      </c>
      <c r="K347" s="61" t="e">
        <f>'CMGC Cost Estimate'!$J347/J$500</f>
        <v>#VALUE!</v>
      </c>
      <c r="L347" s="58" t="e">
        <f>TRIMMEAN(Table1[[#This Row],[Low Bidder 
or CM/GC]:[Bidder 23]],2/COUNT(Table1[[#This Row],[Low Bidder 
or CM/GC]:[Bidder 23]]))</f>
        <v>#VALUE!</v>
      </c>
      <c r="M347" s="59" t="e">
        <f>IF('CMGC Cost Estimate'!$D347=0,0,'CMGC Cost Estimate'!$D347*'CMGC Cost Estimate'!$L347)</f>
        <v>#VALUE!</v>
      </c>
      <c r="N347" s="60" t="e">
        <f>'CMGC Cost Estimate'!$M347/M$500</f>
        <v>#VALUE!</v>
      </c>
      <c r="O347" s="80" t="e">
        <f>MIN(Table1[[#This Row],[Low Bidder 
or CM/GC]:[Bidder 23]])*D347</f>
        <v>#VALUE!</v>
      </c>
      <c r="P347" s="66" t="e">
        <f>Table24[[#This Row],[CM/GC
Amount]]</f>
        <v>#VALUE!</v>
      </c>
      <c r="Q347" s="81" t="e">
        <f>MAX(Table1[[#This Row],[Low Bidder 
or CM/GC]:[Bidder 23]])*D347</f>
        <v>#VALUE!</v>
      </c>
      <c r="R347" s="38" t="e">
        <f>('CMGC Cost Estimate'!$J347-'CMGC Cost Estimate'!$G347)/'CMGC Cost Estimate'!$G347</f>
        <v>#VALUE!</v>
      </c>
      <c r="S347" s="39" t="e">
        <f>('CMGC Cost Estimate'!$J347-'CMGC Cost Estimate'!$M347)/'CMGC Cost Estimate'!$M347</f>
        <v>#VALUE!</v>
      </c>
      <c r="T347" s="37" t="e">
        <f>'CMGC Cost Estimate'!$J347-'CMGC Cost Estimate'!$G347</f>
        <v>#VALUE!</v>
      </c>
      <c r="U347" s="29" t="e">
        <f>RANK('CMGC Cost Estimate'!$J347,'CMGC Cost Estimate'!$J$3:$J$499)</f>
        <v>#VALUE!</v>
      </c>
      <c r="V347" s="40" t="e">
        <f>LARGE('CMGC Cost Estimate'!$J$3:$J$499,COUNT(J$3:'CMGC Cost Estimate'!$J347))+IF(ISNUMBER(V346),V346,0)</f>
        <v>#VALUE!</v>
      </c>
      <c r="W347" s="29" t="e">
        <f>IF(V347/J$500&lt;0.8,COUNT(V$3:V347)+1,1)</f>
        <v>#VALUE!</v>
      </c>
      <c r="X347" s="41" t="e">
        <f>IF('CMGC Cost Estimate'!$U347&lt;=MAX('CMGC Cost Estimate'!$W$3:$W$499),"YES","NO")</f>
        <v>#VALUE!</v>
      </c>
      <c r="Y347" s="42" t="e">
        <f>IF(AND('CMGC Cost Estimate'!$X347="YES",OR('CMGC Cost Estimate'!$R347&gt;0.2,'CMGC Cost Estimate'!$R347&lt;-0.2)),"ANALYZE"," ")</f>
        <v>#VALUE!</v>
      </c>
      <c r="Z347" s="73" t="e">
        <f>IF(AND('CMGC Cost Estimate'!$X347="YES",OR('CMGC Cost Estimate'!$S347&gt;0.2,'CMGC Cost Estimate'!$S347&lt;-0.2)),"ANALYZE"," ")</f>
        <v>#VALUE!</v>
      </c>
      <c r="AA347" s="69" t="e">
        <f>RANK('CMGC Cost Estimate'!$G347,'CMGC Cost Estimate'!$G$3:$G$499)</f>
        <v>#VALUE!</v>
      </c>
      <c r="AB347" s="70" t="e">
        <f>LARGE('CMGC Cost Estimate'!$G$3:$G$499,COUNT(G$3:'CMGC Cost Estimate'!$G347))+IF(ISNUMBER(AB346),AB346,0)</f>
        <v>#VALUE!</v>
      </c>
      <c r="AC347" s="71" t="e">
        <f>IF(AB347/G$500&lt;0.8,COUNT(V$3:V347)+1,1)</f>
        <v>#VALUE!</v>
      </c>
      <c r="AD347" s="95" t="e">
        <f>IF('CMGC Cost Estimate'!$AA347&lt;=MAX('CMGC Cost Estimate'!$AC$3:$AC$499),"YES","NO")</f>
        <v>#VALUE!</v>
      </c>
      <c r="AE347" s="96" t="e">
        <f>IF(AND('Standard Cost Estimate'!$AD347="YES",ABS('Standard Cost Estimate'!$R347)&gt;0.2),"ANALYZE"," ")</f>
        <v>#VALUE!</v>
      </c>
      <c r="AF347" s="77"/>
    </row>
    <row r="348" spans="1:32" x14ac:dyDescent="0.35">
      <c r="A348" s="56" t="e">
        <f>Table1[[#This Row],[Item Line Number]]</f>
        <v>#VALUE!</v>
      </c>
      <c r="B348" s="56" t="e">
        <f>Table1[[#This Row],[Item Number]]</f>
        <v>#VALUE!</v>
      </c>
      <c r="C348" s="57" t="e">
        <f>Table1[[#This Row],[Item Description]]</f>
        <v>#VALUE!</v>
      </c>
      <c r="D348" s="56" t="e">
        <f>Table1[[#This Row],[Quantity]]</f>
        <v>#VALUE!</v>
      </c>
      <c r="E348" s="56" t="e">
        <f>Table1[[#This Row],[Units]]</f>
        <v>#VALUE!</v>
      </c>
      <c r="F348" s="58" t="e">
        <f>Table1[[#This Row],[Engineer''s Estimate (EE)]]</f>
        <v>#VALUE!</v>
      </c>
      <c r="G348" s="59" t="e">
        <f>'CMGC Cost Estimate'!$D348*'CMGC Cost Estimate'!$F348</f>
        <v>#VALUE!</v>
      </c>
      <c r="H348" s="60" t="e">
        <f>'CMGC Cost Estimate'!$G348/G$500</f>
        <v>#VALUE!</v>
      </c>
      <c r="I348" s="58" t="e">
        <f>Table1[[#This Row],[Low Bidder 
or CM/GC]]</f>
        <v>#VALUE!</v>
      </c>
      <c r="J348" s="59" t="e">
        <f>'CMGC Cost Estimate'!$I348*'CMGC Cost Estimate'!$D348</f>
        <v>#VALUE!</v>
      </c>
      <c r="K348" s="61" t="e">
        <f>'CMGC Cost Estimate'!$J348/J$500</f>
        <v>#VALUE!</v>
      </c>
      <c r="L348" s="58" t="e">
        <f>TRIMMEAN(Table1[[#This Row],[Low Bidder 
or CM/GC]:[Bidder 23]],2/COUNT(Table1[[#This Row],[Low Bidder 
or CM/GC]:[Bidder 23]]))</f>
        <v>#VALUE!</v>
      </c>
      <c r="M348" s="59" t="e">
        <f>IF('CMGC Cost Estimate'!$D348=0,0,'CMGC Cost Estimate'!$D348*'CMGC Cost Estimate'!$L348)</f>
        <v>#VALUE!</v>
      </c>
      <c r="N348" s="60" t="e">
        <f>'CMGC Cost Estimate'!$M348/M$500</f>
        <v>#VALUE!</v>
      </c>
      <c r="O348" s="80" t="e">
        <f>MIN(Table1[[#This Row],[Low Bidder 
or CM/GC]:[Bidder 23]])*D348</f>
        <v>#VALUE!</v>
      </c>
      <c r="P348" s="66" t="e">
        <f>Table24[[#This Row],[CM/GC
Amount]]</f>
        <v>#VALUE!</v>
      </c>
      <c r="Q348" s="81" t="e">
        <f>MAX(Table1[[#This Row],[Low Bidder 
or CM/GC]:[Bidder 23]])*D348</f>
        <v>#VALUE!</v>
      </c>
      <c r="R348" s="38" t="e">
        <f>('CMGC Cost Estimate'!$J348-'CMGC Cost Estimate'!$G348)/'CMGC Cost Estimate'!$G348</f>
        <v>#VALUE!</v>
      </c>
      <c r="S348" s="39" t="e">
        <f>('CMGC Cost Estimate'!$J348-'CMGC Cost Estimate'!$M348)/'CMGC Cost Estimate'!$M348</f>
        <v>#VALUE!</v>
      </c>
      <c r="T348" s="37" t="e">
        <f>'CMGC Cost Estimate'!$J348-'CMGC Cost Estimate'!$G348</f>
        <v>#VALUE!</v>
      </c>
      <c r="U348" s="29" t="e">
        <f>RANK('CMGC Cost Estimate'!$J348,'CMGC Cost Estimate'!$J$3:$J$499)</f>
        <v>#VALUE!</v>
      </c>
      <c r="V348" s="40" t="e">
        <f>LARGE('CMGC Cost Estimate'!$J$3:$J$499,COUNT(J$3:'CMGC Cost Estimate'!$J348))+IF(ISNUMBER(V347),V347,0)</f>
        <v>#VALUE!</v>
      </c>
      <c r="W348" s="29" t="e">
        <f>IF(V348/J$500&lt;0.8,COUNT(V$3:V348)+1,1)</f>
        <v>#VALUE!</v>
      </c>
      <c r="X348" s="41" t="e">
        <f>IF('CMGC Cost Estimate'!$U348&lt;=MAX('CMGC Cost Estimate'!$W$3:$W$499),"YES","NO")</f>
        <v>#VALUE!</v>
      </c>
      <c r="Y348" s="42" t="e">
        <f>IF(AND('CMGC Cost Estimate'!$X348="YES",OR('CMGC Cost Estimate'!$R348&gt;0.2,'CMGC Cost Estimate'!$R348&lt;-0.2)),"ANALYZE"," ")</f>
        <v>#VALUE!</v>
      </c>
      <c r="Z348" s="73" t="e">
        <f>IF(AND('CMGC Cost Estimate'!$X348="YES",OR('CMGC Cost Estimate'!$S348&gt;0.2,'CMGC Cost Estimate'!$S348&lt;-0.2)),"ANALYZE"," ")</f>
        <v>#VALUE!</v>
      </c>
      <c r="AA348" s="69" t="e">
        <f>RANK('CMGC Cost Estimate'!$G348,'CMGC Cost Estimate'!$G$3:$G$499)</f>
        <v>#VALUE!</v>
      </c>
      <c r="AB348" s="70" t="e">
        <f>LARGE('CMGC Cost Estimate'!$G$3:$G$499,COUNT(G$3:'CMGC Cost Estimate'!$G348))+IF(ISNUMBER(AB347),AB347,0)</f>
        <v>#VALUE!</v>
      </c>
      <c r="AC348" s="71" t="e">
        <f>IF(AB348/G$500&lt;0.8,COUNT(V$3:V348)+1,1)</f>
        <v>#VALUE!</v>
      </c>
      <c r="AD348" s="95" t="e">
        <f>IF('CMGC Cost Estimate'!$AA348&lt;=MAX('CMGC Cost Estimate'!$AC$3:$AC$499),"YES","NO")</f>
        <v>#VALUE!</v>
      </c>
      <c r="AE348" s="96" t="e">
        <f>IF(AND('Standard Cost Estimate'!$AD348="YES",ABS('Standard Cost Estimate'!$R348)&gt;0.2),"ANALYZE"," ")</f>
        <v>#VALUE!</v>
      </c>
      <c r="AF348" s="77"/>
    </row>
    <row r="349" spans="1:32" x14ac:dyDescent="0.35">
      <c r="A349" s="56" t="e">
        <f>Table1[[#This Row],[Item Line Number]]</f>
        <v>#VALUE!</v>
      </c>
      <c r="B349" s="56" t="e">
        <f>Table1[[#This Row],[Item Number]]</f>
        <v>#VALUE!</v>
      </c>
      <c r="C349" s="57" t="e">
        <f>Table1[[#This Row],[Item Description]]</f>
        <v>#VALUE!</v>
      </c>
      <c r="D349" s="56" t="e">
        <f>Table1[[#This Row],[Quantity]]</f>
        <v>#VALUE!</v>
      </c>
      <c r="E349" s="56" t="e">
        <f>Table1[[#This Row],[Units]]</f>
        <v>#VALUE!</v>
      </c>
      <c r="F349" s="58" t="e">
        <f>Table1[[#This Row],[Engineer''s Estimate (EE)]]</f>
        <v>#VALUE!</v>
      </c>
      <c r="G349" s="59" t="e">
        <f>'CMGC Cost Estimate'!$D349*'CMGC Cost Estimate'!$F349</f>
        <v>#VALUE!</v>
      </c>
      <c r="H349" s="60" t="e">
        <f>'CMGC Cost Estimate'!$G349/G$500</f>
        <v>#VALUE!</v>
      </c>
      <c r="I349" s="58" t="e">
        <f>Table1[[#This Row],[Low Bidder 
or CM/GC]]</f>
        <v>#VALUE!</v>
      </c>
      <c r="J349" s="59" t="e">
        <f>'CMGC Cost Estimate'!$I349*'CMGC Cost Estimate'!$D349</f>
        <v>#VALUE!</v>
      </c>
      <c r="K349" s="61" t="e">
        <f>'CMGC Cost Estimate'!$J349/J$500</f>
        <v>#VALUE!</v>
      </c>
      <c r="L349" s="58" t="e">
        <f>TRIMMEAN(Table1[[#This Row],[Low Bidder 
or CM/GC]:[Bidder 23]],2/COUNT(Table1[[#This Row],[Low Bidder 
or CM/GC]:[Bidder 23]]))</f>
        <v>#VALUE!</v>
      </c>
      <c r="M349" s="59" t="e">
        <f>IF('CMGC Cost Estimate'!$D349=0,0,'CMGC Cost Estimate'!$D349*'CMGC Cost Estimate'!$L349)</f>
        <v>#VALUE!</v>
      </c>
      <c r="N349" s="60" t="e">
        <f>'CMGC Cost Estimate'!$M349/M$500</f>
        <v>#VALUE!</v>
      </c>
      <c r="O349" s="80" t="e">
        <f>MIN(Table1[[#This Row],[Low Bidder 
or CM/GC]:[Bidder 23]])*D349</f>
        <v>#VALUE!</v>
      </c>
      <c r="P349" s="66" t="e">
        <f>Table24[[#This Row],[CM/GC
Amount]]</f>
        <v>#VALUE!</v>
      </c>
      <c r="Q349" s="81" t="e">
        <f>MAX(Table1[[#This Row],[Low Bidder 
or CM/GC]:[Bidder 23]])*D349</f>
        <v>#VALUE!</v>
      </c>
      <c r="R349" s="38" t="e">
        <f>('CMGC Cost Estimate'!$J349-'CMGC Cost Estimate'!$G349)/'CMGC Cost Estimate'!$G349</f>
        <v>#VALUE!</v>
      </c>
      <c r="S349" s="39" t="e">
        <f>('CMGC Cost Estimate'!$J349-'CMGC Cost Estimate'!$M349)/'CMGC Cost Estimate'!$M349</f>
        <v>#VALUE!</v>
      </c>
      <c r="T349" s="37" t="e">
        <f>'CMGC Cost Estimate'!$J349-'CMGC Cost Estimate'!$G349</f>
        <v>#VALUE!</v>
      </c>
      <c r="U349" s="29" t="e">
        <f>RANK('CMGC Cost Estimate'!$J349,'CMGC Cost Estimate'!$J$3:$J$499)</f>
        <v>#VALUE!</v>
      </c>
      <c r="V349" s="40" t="e">
        <f>LARGE('CMGC Cost Estimate'!$J$3:$J$499,COUNT(J$3:'CMGC Cost Estimate'!$J349))+IF(ISNUMBER(V348),V348,0)</f>
        <v>#VALUE!</v>
      </c>
      <c r="W349" s="29" t="e">
        <f>IF(V349/J$500&lt;0.8,COUNT(V$3:V349)+1,1)</f>
        <v>#VALUE!</v>
      </c>
      <c r="X349" s="41" t="e">
        <f>IF('CMGC Cost Estimate'!$U349&lt;=MAX('CMGC Cost Estimate'!$W$3:$W$499),"YES","NO")</f>
        <v>#VALUE!</v>
      </c>
      <c r="Y349" s="42" t="e">
        <f>IF(AND('CMGC Cost Estimate'!$X349="YES",OR('CMGC Cost Estimate'!$R349&gt;0.2,'CMGC Cost Estimate'!$R349&lt;-0.2)),"ANALYZE"," ")</f>
        <v>#VALUE!</v>
      </c>
      <c r="Z349" s="73" t="e">
        <f>IF(AND('CMGC Cost Estimate'!$X349="YES",OR('CMGC Cost Estimate'!$S349&gt;0.2,'CMGC Cost Estimate'!$S349&lt;-0.2)),"ANALYZE"," ")</f>
        <v>#VALUE!</v>
      </c>
      <c r="AA349" s="69" t="e">
        <f>RANK('CMGC Cost Estimate'!$G349,'CMGC Cost Estimate'!$G$3:$G$499)</f>
        <v>#VALUE!</v>
      </c>
      <c r="AB349" s="70" t="e">
        <f>LARGE('CMGC Cost Estimate'!$G$3:$G$499,COUNT(G$3:'CMGC Cost Estimate'!$G349))+IF(ISNUMBER(AB348),AB348,0)</f>
        <v>#VALUE!</v>
      </c>
      <c r="AC349" s="71" t="e">
        <f>IF(AB349/G$500&lt;0.8,COUNT(V$3:V349)+1,1)</f>
        <v>#VALUE!</v>
      </c>
      <c r="AD349" s="95" t="e">
        <f>IF('CMGC Cost Estimate'!$AA349&lt;=MAX('CMGC Cost Estimate'!$AC$3:$AC$499),"YES","NO")</f>
        <v>#VALUE!</v>
      </c>
      <c r="AE349" s="96" t="e">
        <f>IF(AND('Standard Cost Estimate'!$AD349="YES",ABS('Standard Cost Estimate'!$R349)&gt;0.2),"ANALYZE"," ")</f>
        <v>#VALUE!</v>
      </c>
      <c r="AF349" s="77"/>
    </row>
    <row r="350" spans="1:32" x14ac:dyDescent="0.35">
      <c r="A350" s="56" t="e">
        <f>Table1[[#This Row],[Item Line Number]]</f>
        <v>#VALUE!</v>
      </c>
      <c r="B350" s="56" t="e">
        <f>Table1[[#This Row],[Item Number]]</f>
        <v>#VALUE!</v>
      </c>
      <c r="C350" s="57" t="e">
        <f>Table1[[#This Row],[Item Description]]</f>
        <v>#VALUE!</v>
      </c>
      <c r="D350" s="56" t="e">
        <f>Table1[[#This Row],[Quantity]]</f>
        <v>#VALUE!</v>
      </c>
      <c r="E350" s="56" t="e">
        <f>Table1[[#This Row],[Units]]</f>
        <v>#VALUE!</v>
      </c>
      <c r="F350" s="58" t="e">
        <f>Table1[[#This Row],[Engineer''s Estimate (EE)]]</f>
        <v>#VALUE!</v>
      </c>
      <c r="G350" s="59" t="e">
        <f>'CMGC Cost Estimate'!$D350*'CMGC Cost Estimate'!$F350</f>
        <v>#VALUE!</v>
      </c>
      <c r="H350" s="60" t="e">
        <f>'CMGC Cost Estimate'!$G350/G$500</f>
        <v>#VALUE!</v>
      </c>
      <c r="I350" s="58" t="e">
        <f>Table1[[#This Row],[Low Bidder 
or CM/GC]]</f>
        <v>#VALUE!</v>
      </c>
      <c r="J350" s="59" t="e">
        <f>'CMGC Cost Estimate'!$I350*'CMGC Cost Estimate'!$D350</f>
        <v>#VALUE!</v>
      </c>
      <c r="K350" s="61" t="e">
        <f>'CMGC Cost Estimate'!$J350/J$500</f>
        <v>#VALUE!</v>
      </c>
      <c r="L350" s="58" t="e">
        <f>TRIMMEAN(Table1[[#This Row],[Low Bidder 
or CM/GC]:[Bidder 23]],2/COUNT(Table1[[#This Row],[Low Bidder 
or CM/GC]:[Bidder 23]]))</f>
        <v>#VALUE!</v>
      </c>
      <c r="M350" s="59" t="e">
        <f>IF('CMGC Cost Estimate'!$D350=0,0,'CMGC Cost Estimate'!$D350*'CMGC Cost Estimate'!$L350)</f>
        <v>#VALUE!</v>
      </c>
      <c r="N350" s="60" t="e">
        <f>'CMGC Cost Estimate'!$M350/M$500</f>
        <v>#VALUE!</v>
      </c>
      <c r="O350" s="80" t="e">
        <f>MIN(Table1[[#This Row],[Low Bidder 
or CM/GC]:[Bidder 23]])*D350</f>
        <v>#VALUE!</v>
      </c>
      <c r="P350" s="66" t="e">
        <f>Table24[[#This Row],[CM/GC
Amount]]</f>
        <v>#VALUE!</v>
      </c>
      <c r="Q350" s="81" t="e">
        <f>MAX(Table1[[#This Row],[Low Bidder 
or CM/GC]:[Bidder 23]])*D350</f>
        <v>#VALUE!</v>
      </c>
      <c r="R350" s="38" t="e">
        <f>('CMGC Cost Estimate'!$J350-'CMGC Cost Estimate'!$G350)/'CMGC Cost Estimate'!$G350</f>
        <v>#VALUE!</v>
      </c>
      <c r="S350" s="39" t="e">
        <f>('CMGC Cost Estimate'!$J350-'CMGC Cost Estimate'!$M350)/'CMGC Cost Estimate'!$M350</f>
        <v>#VALUE!</v>
      </c>
      <c r="T350" s="37" t="e">
        <f>'CMGC Cost Estimate'!$J350-'CMGC Cost Estimate'!$G350</f>
        <v>#VALUE!</v>
      </c>
      <c r="U350" s="29" t="e">
        <f>RANK('CMGC Cost Estimate'!$J350,'CMGC Cost Estimate'!$J$3:$J$499)</f>
        <v>#VALUE!</v>
      </c>
      <c r="V350" s="40" t="e">
        <f>LARGE('CMGC Cost Estimate'!$J$3:$J$499,COUNT(J$3:'CMGC Cost Estimate'!$J350))+IF(ISNUMBER(V349),V349,0)</f>
        <v>#VALUE!</v>
      </c>
      <c r="W350" s="29" t="e">
        <f>IF(V350/J$500&lt;0.8,COUNT(V$3:V350)+1,1)</f>
        <v>#VALUE!</v>
      </c>
      <c r="X350" s="41" t="e">
        <f>IF('CMGC Cost Estimate'!$U350&lt;=MAX('CMGC Cost Estimate'!$W$3:$W$499),"YES","NO")</f>
        <v>#VALUE!</v>
      </c>
      <c r="Y350" s="42" t="e">
        <f>IF(AND('CMGC Cost Estimate'!$X350="YES",OR('CMGC Cost Estimate'!$R350&gt;0.2,'CMGC Cost Estimate'!$R350&lt;-0.2)),"ANALYZE"," ")</f>
        <v>#VALUE!</v>
      </c>
      <c r="Z350" s="73" t="e">
        <f>IF(AND('CMGC Cost Estimate'!$X350="YES",OR('CMGC Cost Estimate'!$S350&gt;0.2,'CMGC Cost Estimate'!$S350&lt;-0.2)),"ANALYZE"," ")</f>
        <v>#VALUE!</v>
      </c>
      <c r="AA350" s="69" t="e">
        <f>RANK('CMGC Cost Estimate'!$G350,'CMGC Cost Estimate'!$G$3:$G$499)</f>
        <v>#VALUE!</v>
      </c>
      <c r="AB350" s="70" t="e">
        <f>LARGE('CMGC Cost Estimate'!$G$3:$G$499,COUNT(G$3:'CMGC Cost Estimate'!$G350))+IF(ISNUMBER(AB349),AB349,0)</f>
        <v>#VALUE!</v>
      </c>
      <c r="AC350" s="71" t="e">
        <f>IF(AB350/G$500&lt;0.8,COUNT(V$3:V350)+1,1)</f>
        <v>#VALUE!</v>
      </c>
      <c r="AD350" s="95" t="e">
        <f>IF('CMGC Cost Estimate'!$AA350&lt;=MAX('CMGC Cost Estimate'!$AC$3:$AC$499),"YES","NO")</f>
        <v>#VALUE!</v>
      </c>
      <c r="AE350" s="96" t="e">
        <f>IF(AND('Standard Cost Estimate'!$AD350="YES",ABS('Standard Cost Estimate'!$R350)&gt;0.2),"ANALYZE"," ")</f>
        <v>#VALUE!</v>
      </c>
      <c r="AF350" s="77"/>
    </row>
    <row r="351" spans="1:32" x14ac:dyDescent="0.35">
      <c r="A351" s="56" t="e">
        <f>Table1[[#This Row],[Item Line Number]]</f>
        <v>#VALUE!</v>
      </c>
      <c r="B351" s="56" t="e">
        <f>Table1[[#This Row],[Item Number]]</f>
        <v>#VALUE!</v>
      </c>
      <c r="C351" s="57" t="e">
        <f>Table1[[#This Row],[Item Description]]</f>
        <v>#VALUE!</v>
      </c>
      <c r="D351" s="56" t="e">
        <f>Table1[[#This Row],[Quantity]]</f>
        <v>#VALUE!</v>
      </c>
      <c r="E351" s="56" t="e">
        <f>Table1[[#This Row],[Units]]</f>
        <v>#VALUE!</v>
      </c>
      <c r="F351" s="58" t="e">
        <f>Table1[[#This Row],[Engineer''s Estimate (EE)]]</f>
        <v>#VALUE!</v>
      </c>
      <c r="G351" s="59" t="e">
        <f>'CMGC Cost Estimate'!$D351*'CMGC Cost Estimate'!$F351</f>
        <v>#VALUE!</v>
      </c>
      <c r="H351" s="60" t="e">
        <f>'CMGC Cost Estimate'!$G351/G$500</f>
        <v>#VALUE!</v>
      </c>
      <c r="I351" s="58" t="e">
        <f>Table1[[#This Row],[Low Bidder 
or CM/GC]]</f>
        <v>#VALUE!</v>
      </c>
      <c r="J351" s="59" t="e">
        <f>'CMGC Cost Estimate'!$I351*'CMGC Cost Estimate'!$D351</f>
        <v>#VALUE!</v>
      </c>
      <c r="K351" s="61" t="e">
        <f>'CMGC Cost Estimate'!$J351/J$500</f>
        <v>#VALUE!</v>
      </c>
      <c r="L351" s="58" t="e">
        <f>TRIMMEAN(Table1[[#This Row],[Low Bidder 
or CM/GC]:[Bidder 23]],2/COUNT(Table1[[#This Row],[Low Bidder 
or CM/GC]:[Bidder 23]]))</f>
        <v>#VALUE!</v>
      </c>
      <c r="M351" s="59" t="e">
        <f>IF('CMGC Cost Estimate'!$D351=0,0,'CMGC Cost Estimate'!$D351*'CMGC Cost Estimate'!$L351)</f>
        <v>#VALUE!</v>
      </c>
      <c r="N351" s="60" t="e">
        <f>'CMGC Cost Estimate'!$M351/M$500</f>
        <v>#VALUE!</v>
      </c>
      <c r="O351" s="80" t="e">
        <f>MIN(Table1[[#This Row],[Low Bidder 
or CM/GC]:[Bidder 23]])*D351</f>
        <v>#VALUE!</v>
      </c>
      <c r="P351" s="66" t="e">
        <f>Table24[[#This Row],[CM/GC
Amount]]</f>
        <v>#VALUE!</v>
      </c>
      <c r="Q351" s="81" t="e">
        <f>MAX(Table1[[#This Row],[Low Bidder 
or CM/GC]:[Bidder 23]])*D351</f>
        <v>#VALUE!</v>
      </c>
      <c r="R351" s="38" t="e">
        <f>('CMGC Cost Estimate'!$J351-'CMGC Cost Estimate'!$G351)/'CMGC Cost Estimate'!$G351</f>
        <v>#VALUE!</v>
      </c>
      <c r="S351" s="39" t="e">
        <f>('CMGC Cost Estimate'!$J351-'CMGC Cost Estimate'!$M351)/'CMGC Cost Estimate'!$M351</f>
        <v>#VALUE!</v>
      </c>
      <c r="T351" s="37" t="e">
        <f>'CMGC Cost Estimate'!$J351-'CMGC Cost Estimate'!$G351</f>
        <v>#VALUE!</v>
      </c>
      <c r="U351" s="29" t="e">
        <f>RANK('CMGC Cost Estimate'!$J351,'CMGC Cost Estimate'!$J$3:$J$499)</f>
        <v>#VALUE!</v>
      </c>
      <c r="V351" s="40" t="e">
        <f>LARGE('CMGC Cost Estimate'!$J$3:$J$499,COUNT(J$3:'CMGC Cost Estimate'!$J351))+IF(ISNUMBER(V350),V350,0)</f>
        <v>#VALUE!</v>
      </c>
      <c r="W351" s="29" t="e">
        <f>IF(V351/J$500&lt;0.8,COUNT(V$3:V351)+1,1)</f>
        <v>#VALUE!</v>
      </c>
      <c r="X351" s="41" t="e">
        <f>IF('CMGC Cost Estimate'!$U351&lt;=MAX('CMGC Cost Estimate'!$W$3:$W$499),"YES","NO")</f>
        <v>#VALUE!</v>
      </c>
      <c r="Y351" s="42" t="e">
        <f>IF(AND('CMGC Cost Estimate'!$X351="YES",OR('CMGC Cost Estimate'!$R351&gt;0.2,'CMGC Cost Estimate'!$R351&lt;-0.2)),"ANALYZE"," ")</f>
        <v>#VALUE!</v>
      </c>
      <c r="Z351" s="73" t="e">
        <f>IF(AND('CMGC Cost Estimate'!$X351="YES",OR('CMGC Cost Estimate'!$S351&gt;0.2,'CMGC Cost Estimate'!$S351&lt;-0.2)),"ANALYZE"," ")</f>
        <v>#VALUE!</v>
      </c>
      <c r="AA351" s="69" t="e">
        <f>RANK('CMGC Cost Estimate'!$G351,'CMGC Cost Estimate'!$G$3:$G$499)</f>
        <v>#VALUE!</v>
      </c>
      <c r="AB351" s="70" t="e">
        <f>LARGE('CMGC Cost Estimate'!$G$3:$G$499,COUNT(G$3:'CMGC Cost Estimate'!$G351))+IF(ISNUMBER(AB350),AB350,0)</f>
        <v>#VALUE!</v>
      </c>
      <c r="AC351" s="71" t="e">
        <f>IF(AB351/G$500&lt;0.8,COUNT(V$3:V351)+1,1)</f>
        <v>#VALUE!</v>
      </c>
      <c r="AD351" s="95" t="e">
        <f>IF('CMGC Cost Estimate'!$AA351&lt;=MAX('CMGC Cost Estimate'!$AC$3:$AC$499),"YES","NO")</f>
        <v>#VALUE!</v>
      </c>
      <c r="AE351" s="96" t="e">
        <f>IF(AND('Standard Cost Estimate'!$AD351="YES",ABS('Standard Cost Estimate'!$R351)&gt;0.2),"ANALYZE"," ")</f>
        <v>#VALUE!</v>
      </c>
      <c r="AF351" s="77"/>
    </row>
    <row r="352" spans="1:32" x14ac:dyDescent="0.35">
      <c r="A352" s="56" t="e">
        <f>Table1[[#This Row],[Item Line Number]]</f>
        <v>#VALUE!</v>
      </c>
      <c r="B352" s="56" t="e">
        <f>Table1[[#This Row],[Item Number]]</f>
        <v>#VALUE!</v>
      </c>
      <c r="C352" s="57" t="e">
        <f>Table1[[#This Row],[Item Description]]</f>
        <v>#VALUE!</v>
      </c>
      <c r="D352" s="56" t="e">
        <f>Table1[[#This Row],[Quantity]]</f>
        <v>#VALUE!</v>
      </c>
      <c r="E352" s="56" t="e">
        <f>Table1[[#This Row],[Units]]</f>
        <v>#VALUE!</v>
      </c>
      <c r="F352" s="58" t="e">
        <f>Table1[[#This Row],[Engineer''s Estimate (EE)]]</f>
        <v>#VALUE!</v>
      </c>
      <c r="G352" s="59" t="e">
        <f>'CMGC Cost Estimate'!$D352*'CMGC Cost Estimate'!$F352</f>
        <v>#VALUE!</v>
      </c>
      <c r="H352" s="60" t="e">
        <f>'CMGC Cost Estimate'!$G352/G$500</f>
        <v>#VALUE!</v>
      </c>
      <c r="I352" s="58" t="e">
        <f>Table1[[#This Row],[Low Bidder 
or CM/GC]]</f>
        <v>#VALUE!</v>
      </c>
      <c r="J352" s="59" t="e">
        <f>'CMGC Cost Estimate'!$I352*'CMGC Cost Estimate'!$D352</f>
        <v>#VALUE!</v>
      </c>
      <c r="K352" s="61" t="e">
        <f>'CMGC Cost Estimate'!$J352/J$500</f>
        <v>#VALUE!</v>
      </c>
      <c r="L352" s="58" t="e">
        <f>TRIMMEAN(Table1[[#This Row],[Low Bidder 
or CM/GC]:[Bidder 23]],2/COUNT(Table1[[#This Row],[Low Bidder 
or CM/GC]:[Bidder 23]]))</f>
        <v>#VALUE!</v>
      </c>
      <c r="M352" s="59" t="e">
        <f>IF('CMGC Cost Estimate'!$D352=0,0,'CMGC Cost Estimate'!$D352*'CMGC Cost Estimate'!$L352)</f>
        <v>#VALUE!</v>
      </c>
      <c r="N352" s="60" t="e">
        <f>'CMGC Cost Estimate'!$M352/M$500</f>
        <v>#VALUE!</v>
      </c>
      <c r="O352" s="80" t="e">
        <f>MIN(Table1[[#This Row],[Low Bidder 
or CM/GC]:[Bidder 23]])*D352</f>
        <v>#VALUE!</v>
      </c>
      <c r="P352" s="66" t="e">
        <f>Table24[[#This Row],[CM/GC
Amount]]</f>
        <v>#VALUE!</v>
      </c>
      <c r="Q352" s="81" t="e">
        <f>MAX(Table1[[#This Row],[Low Bidder 
or CM/GC]:[Bidder 23]])*D352</f>
        <v>#VALUE!</v>
      </c>
      <c r="R352" s="38" t="e">
        <f>('CMGC Cost Estimate'!$J352-'CMGC Cost Estimate'!$G352)/'CMGC Cost Estimate'!$G352</f>
        <v>#VALUE!</v>
      </c>
      <c r="S352" s="39" t="e">
        <f>('CMGC Cost Estimate'!$J352-'CMGC Cost Estimate'!$M352)/'CMGC Cost Estimate'!$M352</f>
        <v>#VALUE!</v>
      </c>
      <c r="T352" s="37" t="e">
        <f>'CMGC Cost Estimate'!$J352-'CMGC Cost Estimate'!$G352</f>
        <v>#VALUE!</v>
      </c>
      <c r="U352" s="29" t="e">
        <f>RANK('CMGC Cost Estimate'!$J352,'CMGC Cost Estimate'!$J$3:$J$499)</f>
        <v>#VALUE!</v>
      </c>
      <c r="V352" s="40" t="e">
        <f>LARGE('CMGC Cost Estimate'!$J$3:$J$499,COUNT(J$3:'CMGC Cost Estimate'!$J352))+IF(ISNUMBER(V351),V351,0)</f>
        <v>#VALUE!</v>
      </c>
      <c r="W352" s="29" t="e">
        <f>IF(V352/J$500&lt;0.8,COUNT(V$3:V352)+1,1)</f>
        <v>#VALUE!</v>
      </c>
      <c r="X352" s="41" t="e">
        <f>IF('CMGC Cost Estimate'!$U352&lt;=MAX('CMGC Cost Estimate'!$W$3:$W$499),"YES","NO")</f>
        <v>#VALUE!</v>
      </c>
      <c r="Y352" s="42" t="e">
        <f>IF(AND('CMGC Cost Estimate'!$X352="YES",OR('CMGC Cost Estimate'!$R352&gt;0.2,'CMGC Cost Estimate'!$R352&lt;-0.2)),"ANALYZE"," ")</f>
        <v>#VALUE!</v>
      </c>
      <c r="Z352" s="73" t="e">
        <f>IF(AND('CMGC Cost Estimate'!$X352="YES",OR('CMGC Cost Estimate'!$S352&gt;0.2,'CMGC Cost Estimate'!$S352&lt;-0.2)),"ANALYZE"," ")</f>
        <v>#VALUE!</v>
      </c>
      <c r="AA352" s="69" t="e">
        <f>RANK('CMGC Cost Estimate'!$G352,'CMGC Cost Estimate'!$G$3:$G$499)</f>
        <v>#VALUE!</v>
      </c>
      <c r="AB352" s="70" t="e">
        <f>LARGE('CMGC Cost Estimate'!$G$3:$G$499,COUNT(G$3:'CMGC Cost Estimate'!$G352))+IF(ISNUMBER(AB351),AB351,0)</f>
        <v>#VALUE!</v>
      </c>
      <c r="AC352" s="71" t="e">
        <f>IF(AB352/G$500&lt;0.8,COUNT(V$3:V352)+1,1)</f>
        <v>#VALUE!</v>
      </c>
      <c r="AD352" s="95" t="e">
        <f>IF('CMGC Cost Estimate'!$AA352&lt;=MAX('CMGC Cost Estimate'!$AC$3:$AC$499),"YES","NO")</f>
        <v>#VALUE!</v>
      </c>
      <c r="AE352" s="96" t="e">
        <f>IF(AND('Standard Cost Estimate'!$AD352="YES",ABS('Standard Cost Estimate'!$R352)&gt;0.2),"ANALYZE"," ")</f>
        <v>#VALUE!</v>
      </c>
      <c r="AF352" s="77"/>
    </row>
    <row r="353" spans="1:32" x14ac:dyDescent="0.35">
      <c r="A353" s="56" t="e">
        <f>Table1[[#This Row],[Item Line Number]]</f>
        <v>#VALUE!</v>
      </c>
      <c r="B353" s="56" t="e">
        <f>Table1[[#This Row],[Item Number]]</f>
        <v>#VALUE!</v>
      </c>
      <c r="C353" s="57" t="e">
        <f>Table1[[#This Row],[Item Description]]</f>
        <v>#VALUE!</v>
      </c>
      <c r="D353" s="56" t="e">
        <f>Table1[[#This Row],[Quantity]]</f>
        <v>#VALUE!</v>
      </c>
      <c r="E353" s="56" t="e">
        <f>Table1[[#This Row],[Units]]</f>
        <v>#VALUE!</v>
      </c>
      <c r="F353" s="58" t="e">
        <f>Table1[[#This Row],[Engineer''s Estimate (EE)]]</f>
        <v>#VALUE!</v>
      </c>
      <c r="G353" s="59" t="e">
        <f>'CMGC Cost Estimate'!$D353*'CMGC Cost Estimate'!$F353</f>
        <v>#VALUE!</v>
      </c>
      <c r="H353" s="60" t="e">
        <f>'CMGC Cost Estimate'!$G353/G$500</f>
        <v>#VALUE!</v>
      </c>
      <c r="I353" s="58" t="e">
        <f>Table1[[#This Row],[Low Bidder 
or CM/GC]]</f>
        <v>#VALUE!</v>
      </c>
      <c r="J353" s="59" t="e">
        <f>'CMGC Cost Estimate'!$I353*'CMGC Cost Estimate'!$D353</f>
        <v>#VALUE!</v>
      </c>
      <c r="K353" s="61" t="e">
        <f>'CMGC Cost Estimate'!$J353/J$500</f>
        <v>#VALUE!</v>
      </c>
      <c r="L353" s="58" t="e">
        <f>TRIMMEAN(Table1[[#This Row],[Low Bidder 
or CM/GC]:[Bidder 23]],2/COUNT(Table1[[#This Row],[Low Bidder 
or CM/GC]:[Bidder 23]]))</f>
        <v>#VALUE!</v>
      </c>
      <c r="M353" s="59" t="e">
        <f>IF('CMGC Cost Estimate'!$D353=0,0,'CMGC Cost Estimate'!$D353*'CMGC Cost Estimate'!$L353)</f>
        <v>#VALUE!</v>
      </c>
      <c r="N353" s="60" t="e">
        <f>'CMGC Cost Estimate'!$M353/M$500</f>
        <v>#VALUE!</v>
      </c>
      <c r="O353" s="80" t="e">
        <f>MIN(Table1[[#This Row],[Low Bidder 
or CM/GC]:[Bidder 23]])*D353</f>
        <v>#VALUE!</v>
      </c>
      <c r="P353" s="66" t="e">
        <f>Table24[[#This Row],[CM/GC
Amount]]</f>
        <v>#VALUE!</v>
      </c>
      <c r="Q353" s="81" t="e">
        <f>MAX(Table1[[#This Row],[Low Bidder 
or CM/GC]:[Bidder 23]])*D353</f>
        <v>#VALUE!</v>
      </c>
      <c r="R353" s="38" t="e">
        <f>('CMGC Cost Estimate'!$J353-'CMGC Cost Estimate'!$G353)/'CMGC Cost Estimate'!$G353</f>
        <v>#VALUE!</v>
      </c>
      <c r="S353" s="39" t="e">
        <f>('CMGC Cost Estimate'!$J353-'CMGC Cost Estimate'!$M353)/'CMGC Cost Estimate'!$M353</f>
        <v>#VALUE!</v>
      </c>
      <c r="T353" s="37" t="e">
        <f>'CMGC Cost Estimate'!$J353-'CMGC Cost Estimate'!$G353</f>
        <v>#VALUE!</v>
      </c>
      <c r="U353" s="29" t="e">
        <f>RANK('CMGC Cost Estimate'!$J353,'CMGC Cost Estimate'!$J$3:$J$499)</f>
        <v>#VALUE!</v>
      </c>
      <c r="V353" s="40" t="e">
        <f>LARGE('CMGC Cost Estimate'!$J$3:$J$499,COUNT(J$3:'CMGC Cost Estimate'!$J353))+IF(ISNUMBER(V352),V352,0)</f>
        <v>#VALUE!</v>
      </c>
      <c r="W353" s="29" t="e">
        <f>IF(V353/J$500&lt;0.8,COUNT(V$3:V353)+1,1)</f>
        <v>#VALUE!</v>
      </c>
      <c r="X353" s="41" t="e">
        <f>IF('CMGC Cost Estimate'!$U353&lt;=MAX('CMGC Cost Estimate'!$W$3:$W$499),"YES","NO")</f>
        <v>#VALUE!</v>
      </c>
      <c r="Y353" s="42" t="e">
        <f>IF(AND('CMGC Cost Estimate'!$X353="YES",OR('CMGC Cost Estimate'!$R353&gt;0.2,'CMGC Cost Estimate'!$R353&lt;-0.2)),"ANALYZE"," ")</f>
        <v>#VALUE!</v>
      </c>
      <c r="Z353" s="73" t="e">
        <f>IF(AND('CMGC Cost Estimate'!$X353="YES",OR('CMGC Cost Estimate'!$S353&gt;0.2,'CMGC Cost Estimate'!$S353&lt;-0.2)),"ANALYZE"," ")</f>
        <v>#VALUE!</v>
      </c>
      <c r="AA353" s="69" t="e">
        <f>RANK('CMGC Cost Estimate'!$G353,'CMGC Cost Estimate'!$G$3:$G$499)</f>
        <v>#VALUE!</v>
      </c>
      <c r="AB353" s="70" t="e">
        <f>LARGE('CMGC Cost Estimate'!$G$3:$G$499,COUNT(G$3:'CMGC Cost Estimate'!$G353))+IF(ISNUMBER(AB352),AB352,0)</f>
        <v>#VALUE!</v>
      </c>
      <c r="AC353" s="71" t="e">
        <f>IF(AB353/G$500&lt;0.8,COUNT(V$3:V353)+1,1)</f>
        <v>#VALUE!</v>
      </c>
      <c r="AD353" s="95" t="e">
        <f>IF('CMGC Cost Estimate'!$AA353&lt;=MAX('CMGC Cost Estimate'!$AC$3:$AC$499),"YES","NO")</f>
        <v>#VALUE!</v>
      </c>
      <c r="AE353" s="96" t="e">
        <f>IF(AND('Standard Cost Estimate'!$AD353="YES",ABS('Standard Cost Estimate'!$R353)&gt;0.2),"ANALYZE"," ")</f>
        <v>#VALUE!</v>
      </c>
      <c r="AF353" s="77"/>
    </row>
    <row r="354" spans="1:32" x14ac:dyDescent="0.35">
      <c r="A354" s="56" t="e">
        <f>Table1[[#This Row],[Item Line Number]]</f>
        <v>#VALUE!</v>
      </c>
      <c r="B354" s="56" t="e">
        <f>Table1[[#This Row],[Item Number]]</f>
        <v>#VALUE!</v>
      </c>
      <c r="C354" s="57" t="e">
        <f>Table1[[#This Row],[Item Description]]</f>
        <v>#VALUE!</v>
      </c>
      <c r="D354" s="56" t="e">
        <f>Table1[[#This Row],[Quantity]]</f>
        <v>#VALUE!</v>
      </c>
      <c r="E354" s="56" t="e">
        <f>Table1[[#This Row],[Units]]</f>
        <v>#VALUE!</v>
      </c>
      <c r="F354" s="58" t="e">
        <f>Table1[[#This Row],[Engineer''s Estimate (EE)]]</f>
        <v>#VALUE!</v>
      </c>
      <c r="G354" s="59" t="e">
        <f>'CMGC Cost Estimate'!$D354*'CMGC Cost Estimate'!$F354</f>
        <v>#VALUE!</v>
      </c>
      <c r="H354" s="60" t="e">
        <f>'CMGC Cost Estimate'!$G354/G$500</f>
        <v>#VALUE!</v>
      </c>
      <c r="I354" s="58" t="e">
        <f>Table1[[#This Row],[Low Bidder 
or CM/GC]]</f>
        <v>#VALUE!</v>
      </c>
      <c r="J354" s="59" t="e">
        <f>'CMGC Cost Estimate'!$I354*'CMGC Cost Estimate'!$D354</f>
        <v>#VALUE!</v>
      </c>
      <c r="K354" s="61" t="e">
        <f>'CMGC Cost Estimate'!$J354/J$500</f>
        <v>#VALUE!</v>
      </c>
      <c r="L354" s="58" t="e">
        <f>TRIMMEAN(Table1[[#This Row],[Low Bidder 
or CM/GC]:[Bidder 23]],2/COUNT(Table1[[#This Row],[Low Bidder 
or CM/GC]:[Bidder 23]]))</f>
        <v>#VALUE!</v>
      </c>
      <c r="M354" s="59" t="e">
        <f>IF('CMGC Cost Estimate'!$D354=0,0,'CMGC Cost Estimate'!$D354*'CMGC Cost Estimate'!$L354)</f>
        <v>#VALUE!</v>
      </c>
      <c r="N354" s="60" t="e">
        <f>'CMGC Cost Estimate'!$M354/M$500</f>
        <v>#VALUE!</v>
      </c>
      <c r="O354" s="80" t="e">
        <f>MIN(Table1[[#This Row],[Low Bidder 
or CM/GC]:[Bidder 23]])*D354</f>
        <v>#VALUE!</v>
      </c>
      <c r="P354" s="66" t="e">
        <f>Table24[[#This Row],[CM/GC
Amount]]</f>
        <v>#VALUE!</v>
      </c>
      <c r="Q354" s="81" t="e">
        <f>MAX(Table1[[#This Row],[Low Bidder 
or CM/GC]:[Bidder 23]])*D354</f>
        <v>#VALUE!</v>
      </c>
      <c r="R354" s="38" t="e">
        <f>('CMGC Cost Estimate'!$J354-'CMGC Cost Estimate'!$G354)/'CMGC Cost Estimate'!$G354</f>
        <v>#VALUE!</v>
      </c>
      <c r="S354" s="39" t="e">
        <f>('CMGC Cost Estimate'!$J354-'CMGC Cost Estimate'!$M354)/'CMGC Cost Estimate'!$M354</f>
        <v>#VALUE!</v>
      </c>
      <c r="T354" s="37" t="e">
        <f>'CMGC Cost Estimate'!$J354-'CMGC Cost Estimate'!$G354</f>
        <v>#VALUE!</v>
      </c>
      <c r="U354" s="29" t="e">
        <f>RANK('CMGC Cost Estimate'!$J354,'CMGC Cost Estimate'!$J$3:$J$499)</f>
        <v>#VALUE!</v>
      </c>
      <c r="V354" s="40" t="e">
        <f>LARGE('CMGC Cost Estimate'!$J$3:$J$499,COUNT(J$3:'CMGC Cost Estimate'!$J354))+IF(ISNUMBER(V353),V353,0)</f>
        <v>#VALUE!</v>
      </c>
      <c r="W354" s="29" t="e">
        <f>IF(V354/J$500&lt;0.8,COUNT(V$3:V354)+1,1)</f>
        <v>#VALUE!</v>
      </c>
      <c r="X354" s="41" t="e">
        <f>IF('CMGC Cost Estimate'!$U354&lt;=MAX('CMGC Cost Estimate'!$W$3:$W$499),"YES","NO")</f>
        <v>#VALUE!</v>
      </c>
      <c r="Y354" s="42" t="e">
        <f>IF(AND('CMGC Cost Estimate'!$X354="YES",OR('CMGC Cost Estimate'!$R354&gt;0.2,'CMGC Cost Estimate'!$R354&lt;-0.2)),"ANALYZE"," ")</f>
        <v>#VALUE!</v>
      </c>
      <c r="Z354" s="73" t="e">
        <f>IF(AND('CMGC Cost Estimate'!$X354="YES",OR('CMGC Cost Estimate'!$S354&gt;0.2,'CMGC Cost Estimate'!$S354&lt;-0.2)),"ANALYZE"," ")</f>
        <v>#VALUE!</v>
      </c>
      <c r="AA354" s="69" t="e">
        <f>RANK('CMGC Cost Estimate'!$G354,'CMGC Cost Estimate'!$G$3:$G$499)</f>
        <v>#VALUE!</v>
      </c>
      <c r="AB354" s="70" t="e">
        <f>LARGE('CMGC Cost Estimate'!$G$3:$G$499,COUNT(G$3:'CMGC Cost Estimate'!$G354))+IF(ISNUMBER(AB353),AB353,0)</f>
        <v>#VALUE!</v>
      </c>
      <c r="AC354" s="71" t="e">
        <f>IF(AB354/G$500&lt;0.8,COUNT(V$3:V354)+1,1)</f>
        <v>#VALUE!</v>
      </c>
      <c r="AD354" s="95" t="e">
        <f>IF('CMGC Cost Estimate'!$AA354&lt;=MAX('CMGC Cost Estimate'!$AC$3:$AC$499),"YES","NO")</f>
        <v>#VALUE!</v>
      </c>
      <c r="AE354" s="96" t="e">
        <f>IF(AND('Standard Cost Estimate'!$AD354="YES",ABS('Standard Cost Estimate'!$R354)&gt;0.2),"ANALYZE"," ")</f>
        <v>#VALUE!</v>
      </c>
      <c r="AF354" s="77"/>
    </row>
    <row r="355" spans="1:32" x14ac:dyDescent="0.35">
      <c r="A355" s="56" t="e">
        <f>Table1[[#This Row],[Item Line Number]]</f>
        <v>#VALUE!</v>
      </c>
      <c r="B355" s="56" t="e">
        <f>Table1[[#This Row],[Item Number]]</f>
        <v>#VALUE!</v>
      </c>
      <c r="C355" s="57" t="e">
        <f>Table1[[#This Row],[Item Description]]</f>
        <v>#VALUE!</v>
      </c>
      <c r="D355" s="56" t="e">
        <f>Table1[[#This Row],[Quantity]]</f>
        <v>#VALUE!</v>
      </c>
      <c r="E355" s="56" t="e">
        <f>Table1[[#This Row],[Units]]</f>
        <v>#VALUE!</v>
      </c>
      <c r="F355" s="58" t="e">
        <f>Table1[[#This Row],[Engineer''s Estimate (EE)]]</f>
        <v>#VALUE!</v>
      </c>
      <c r="G355" s="59" t="e">
        <f>'CMGC Cost Estimate'!$D355*'CMGC Cost Estimate'!$F355</f>
        <v>#VALUE!</v>
      </c>
      <c r="H355" s="60" t="e">
        <f>'CMGC Cost Estimate'!$G355/G$500</f>
        <v>#VALUE!</v>
      </c>
      <c r="I355" s="58" t="e">
        <f>Table1[[#This Row],[Low Bidder 
or CM/GC]]</f>
        <v>#VALUE!</v>
      </c>
      <c r="J355" s="59" t="e">
        <f>'CMGC Cost Estimate'!$I355*'CMGC Cost Estimate'!$D355</f>
        <v>#VALUE!</v>
      </c>
      <c r="K355" s="61" t="e">
        <f>'CMGC Cost Estimate'!$J355/J$500</f>
        <v>#VALUE!</v>
      </c>
      <c r="L355" s="58" t="e">
        <f>TRIMMEAN(Table1[[#This Row],[Low Bidder 
or CM/GC]:[Bidder 23]],2/COUNT(Table1[[#This Row],[Low Bidder 
or CM/GC]:[Bidder 23]]))</f>
        <v>#VALUE!</v>
      </c>
      <c r="M355" s="59" t="e">
        <f>IF('CMGC Cost Estimate'!$D355=0,0,'CMGC Cost Estimate'!$D355*'CMGC Cost Estimate'!$L355)</f>
        <v>#VALUE!</v>
      </c>
      <c r="N355" s="60" t="e">
        <f>'CMGC Cost Estimate'!$M355/M$500</f>
        <v>#VALUE!</v>
      </c>
      <c r="O355" s="80" t="e">
        <f>MIN(Table1[[#This Row],[Low Bidder 
or CM/GC]:[Bidder 23]])*D355</f>
        <v>#VALUE!</v>
      </c>
      <c r="P355" s="66" t="e">
        <f>Table24[[#This Row],[CM/GC
Amount]]</f>
        <v>#VALUE!</v>
      </c>
      <c r="Q355" s="81" t="e">
        <f>MAX(Table1[[#This Row],[Low Bidder 
or CM/GC]:[Bidder 23]])*D355</f>
        <v>#VALUE!</v>
      </c>
      <c r="R355" s="38" t="e">
        <f>('CMGC Cost Estimate'!$J355-'CMGC Cost Estimate'!$G355)/'CMGC Cost Estimate'!$G355</f>
        <v>#VALUE!</v>
      </c>
      <c r="S355" s="39" t="e">
        <f>('CMGC Cost Estimate'!$J355-'CMGC Cost Estimate'!$M355)/'CMGC Cost Estimate'!$M355</f>
        <v>#VALUE!</v>
      </c>
      <c r="T355" s="37" t="e">
        <f>'CMGC Cost Estimate'!$J355-'CMGC Cost Estimate'!$G355</f>
        <v>#VALUE!</v>
      </c>
      <c r="U355" s="29" t="e">
        <f>RANK('CMGC Cost Estimate'!$J355,'CMGC Cost Estimate'!$J$3:$J$499)</f>
        <v>#VALUE!</v>
      </c>
      <c r="V355" s="40" t="e">
        <f>LARGE('CMGC Cost Estimate'!$J$3:$J$499,COUNT(J$3:'CMGC Cost Estimate'!$J355))+IF(ISNUMBER(V354),V354,0)</f>
        <v>#VALUE!</v>
      </c>
      <c r="W355" s="29" t="e">
        <f>IF(V355/J$500&lt;0.8,COUNT(V$3:V355)+1,1)</f>
        <v>#VALUE!</v>
      </c>
      <c r="X355" s="41" t="e">
        <f>IF('CMGC Cost Estimate'!$U355&lt;=MAX('CMGC Cost Estimate'!$W$3:$W$499),"YES","NO")</f>
        <v>#VALUE!</v>
      </c>
      <c r="Y355" s="42" t="e">
        <f>IF(AND('CMGC Cost Estimate'!$X355="YES",OR('CMGC Cost Estimate'!$R355&gt;0.2,'CMGC Cost Estimate'!$R355&lt;-0.2)),"ANALYZE"," ")</f>
        <v>#VALUE!</v>
      </c>
      <c r="Z355" s="73" t="e">
        <f>IF(AND('CMGC Cost Estimate'!$X355="YES",OR('CMGC Cost Estimate'!$S355&gt;0.2,'CMGC Cost Estimate'!$S355&lt;-0.2)),"ANALYZE"," ")</f>
        <v>#VALUE!</v>
      </c>
      <c r="AA355" s="69" t="e">
        <f>RANK('CMGC Cost Estimate'!$G355,'CMGC Cost Estimate'!$G$3:$G$499)</f>
        <v>#VALUE!</v>
      </c>
      <c r="AB355" s="70" t="e">
        <f>LARGE('CMGC Cost Estimate'!$G$3:$G$499,COUNT(G$3:'CMGC Cost Estimate'!$G355))+IF(ISNUMBER(AB354),AB354,0)</f>
        <v>#VALUE!</v>
      </c>
      <c r="AC355" s="71" t="e">
        <f>IF(AB355/G$500&lt;0.8,COUNT(V$3:V355)+1,1)</f>
        <v>#VALUE!</v>
      </c>
      <c r="AD355" s="95" t="e">
        <f>IF('CMGC Cost Estimate'!$AA355&lt;=MAX('CMGC Cost Estimate'!$AC$3:$AC$499),"YES","NO")</f>
        <v>#VALUE!</v>
      </c>
      <c r="AE355" s="96" t="e">
        <f>IF(AND('Standard Cost Estimate'!$AD355="YES",ABS('Standard Cost Estimate'!$R355)&gt;0.2),"ANALYZE"," ")</f>
        <v>#VALUE!</v>
      </c>
      <c r="AF355" s="77"/>
    </row>
    <row r="356" spans="1:32" x14ac:dyDescent="0.35">
      <c r="A356" s="56" t="e">
        <f>Table1[[#This Row],[Item Line Number]]</f>
        <v>#VALUE!</v>
      </c>
      <c r="B356" s="56" t="e">
        <f>Table1[[#This Row],[Item Number]]</f>
        <v>#VALUE!</v>
      </c>
      <c r="C356" s="57" t="e">
        <f>Table1[[#This Row],[Item Description]]</f>
        <v>#VALUE!</v>
      </c>
      <c r="D356" s="56" t="e">
        <f>Table1[[#This Row],[Quantity]]</f>
        <v>#VALUE!</v>
      </c>
      <c r="E356" s="56" t="e">
        <f>Table1[[#This Row],[Units]]</f>
        <v>#VALUE!</v>
      </c>
      <c r="F356" s="58" t="e">
        <f>Table1[[#This Row],[Engineer''s Estimate (EE)]]</f>
        <v>#VALUE!</v>
      </c>
      <c r="G356" s="59" t="e">
        <f>'CMGC Cost Estimate'!$D356*'CMGC Cost Estimate'!$F356</f>
        <v>#VALUE!</v>
      </c>
      <c r="H356" s="60" t="e">
        <f>'CMGC Cost Estimate'!$G356/G$500</f>
        <v>#VALUE!</v>
      </c>
      <c r="I356" s="58" t="e">
        <f>Table1[[#This Row],[Low Bidder 
or CM/GC]]</f>
        <v>#VALUE!</v>
      </c>
      <c r="J356" s="59" t="e">
        <f>'CMGC Cost Estimate'!$I356*'CMGC Cost Estimate'!$D356</f>
        <v>#VALUE!</v>
      </c>
      <c r="K356" s="61" t="e">
        <f>'CMGC Cost Estimate'!$J356/J$500</f>
        <v>#VALUE!</v>
      </c>
      <c r="L356" s="58" t="e">
        <f>TRIMMEAN(Table1[[#This Row],[Low Bidder 
or CM/GC]:[Bidder 23]],2/COUNT(Table1[[#This Row],[Low Bidder 
or CM/GC]:[Bidder 23]]))</f>
        <v>#VALUE!</v>
      </c>
      <c r="M356" s="59" t="e">
        <f>IF('CMGC Cost Estimate'!$D356=0,0,'CMGC Cost Estimate'!$D356*'CMGC Cost Estimate'!$L356)</f>
        <v>#VALUE!</v>
      </c>
      <c r="N356" s="60" t="e">
        <f>'CMGC Cost Estimate'!$M356/M$500</f>
        <v>#VALUE!</v>
      </c>
      <c r="O356" s="80" t="e">
        <f>MIN(Table1[[#This Row],[Low Bidder 
or CM/GC]:[Bidder 23]])*D356</f>
        <v>#VALUE!</v>
      </c>
      <c r="P356" s="66" t="e">
        <f>Table24[[#This Row],[CM/GC
Amount]]</f>
        <v>#VALUE!</v>
      </c>
      <c r="Q356" s="81" t="e">
        <f>MAX(Table1[[#This Row],[Low Bidder 
or CM/GC]:[Bidder 23]])*D356</f>
        <v>#VALUE!</v>
      </c>
      <c r="R356" s="38" t="e">
        <f>('CMGC Cost Estimate'!$J356-'CMGC Cost Estimate'!$G356)/'CMGC Cost Estimate'!$G356</f>
        <v>#VALUE!</v>
      </c>
      <c r="S356" s="39" t="e">
        <f>('CMGC Cost Estimate'!$J356-'CMGC Cost Estimate'!$M356)/'CMGC Cost Estimate'!$M356</f>
        <v>#VALUE!</v>
      </c>
      <c r="T356" s="37" t="e">
        <f>'CMGC Cost Estimate'!$J356-'CMGC Cost Estimate'!$G356</f>
        <v>#VALUE!</v>
      </c>
      <c r="U356" s="29" t="e">
        <f>RANK('CMGC Cost Estimate'!$J356,'CMGC Cost Estimate'!$J$3:$J$499)</f>
        <v>#VALUE!</v>
      </c>
      <c r="V356" s="40" t="e">
        <f>LARGE('CMGC Cost Estimate'!$J$3:$J$499,COUNT(J$3:'CMGC Cost Estimate'!$J356))+IF(ISNUMBER(V355),V355,0)</f>
        <v>#VALUE!</v>
      </c>
      <c r="W356" s="29" t="e">
        <f>IF(V356/J$500&lt;0.8,COUNT(V$3:V356)+1,1)</f>
        <v>#VALUE!</v>
      </c>
      <c r="X356" s="41" t="e">
        <f>IF('CMGC Cost Estimate'!$U356&lt;=MAX('CMGC Cost Estimate'!$W$3:$W$499),"YES","NO")</f>
        <v>#VALUE!</v>
      </c>
      <c r="Y356" s="42" t="e">
        <f>IF(AND('CMGC Cost Estimate'!$X356="YES",OR('CMGC Cost Estimate'!$R356&gt;0.2,'CMGC Cost Estimate'!$R356&lt;-0.2)),"ANALYZE"," ")</f>
        <v>#VALUE!</v>
      </c>
      <c r="Z356" s="73" t="e">
        <f>IF(AND('CMGC Cost Estimate'!$X356="YES",OR('CMGC Cost Estimate'!$S356&gt;0.2,'CMGC Cost Estimate'!$S356&lt;-0.2)),"ANALYZE"," ")</f>
        <v>#VALUE!</v>
      </c>
      <c r="AA356" s="69" t="e">
        <f>RANK('CMGC Cost Estimate'!$G356,'CMGC Cost Estimate'!$G$3:$G$499)</f>
        <v>#VALUE!</v>
      </c>
      <c r="AB356" s="70" t="e">
        <f>LARGE('CMGC Cost Estimate'!$G$3:$G$499,COUNT(G$3:'CMGC Cost Estimate'!$G356))+IF(ISNUMBER(AB355),AB355,0)</f>
        <v>#VALUE!</v>
      </c>
      <c r="AC356" s="71" t="e">
        <f>IF(AB356/G$500&lt;0.8,COUNT(V$3:V356)+1,1)</f>
        <v>#VALUE!</v>
      </c>
      <c r="AD356" s="95" t="e">
        <f>IF('CMGC Cost Estimate'!$AA356&lt;=MAX('CMGC Cost Estimate'!$AC$3:$AC$499),"YES","NO")</f>
        <v>#VALUE!</v>
      </c>
      <c r="AE356" s="96" t="e">
        <f>IF(AND('Standard Cost Estimate'!$AD356="YES",ABS('Standard Cost Estimate'!$R356)&gt;0.2),"ANALYZE"," ")</f>
        <v>#VALUE!</v>
      </c>
      <c r="AF356" s="77"/>
    </row>
    <row r="357" spans="1:32" x14ac:dyDescent="0.35">
      <c r="A357" s="56" t="e">
        <f>Table1[[#This Row],[Item Line Number]]</f>
        <v>#VALUE!</v>
      </c>
      <c r="B357" s="56" t="e">
        <f>Table1[[#This Row],[Item Number]]</f>
        <v>#VALUE!</v>
      </c>
      <c r="C357" s="57" t="e">
        <f>Table1[[#This Row],[Item Description]]</f>
        <v>#VALUE!</v>
      </c>
      <c r="D357" s="56" t="e">
        <f>Table1[[#This Row],[Quantity]]</f>
        <v>#VALUE!</v>
      </c>
      <c r="E357" s="56" t="e">
        <f>Table1[[#This Row],[Units]]</f>
        <v>#VALUE!</v>
      </c>
      <c r="F357" s="58" t="e">
        <f>Table1[[#This Row],[Engineer''s Estimate (EE)]]</f>
        <v>#VALUE!</v>
      </c>
      <c r="G357" s="59" t="e">
        <f>'CMGC Cost Estimate'!$D357*'CMGC Cost Estimate'!$F357</f>
        <v>#VALUE!</v>
      </c>
      <c r="H357" s="60" t="e">
        <f>'CMGC Cost Estimate'!$G357/G$500</f>
        <v>#VALUE!</v>
      </c>
      <c r="I357" s="58" t="e">
        <f>Table1[[#This Row],[Low Bidder 
or CM/GC]]</f>
        <v>#VALUE!</v>
      </c>
      <c r="J357" s="59" t="e">
        <f>'CMGC Cost Estimate'!$I357*'CMGC Cost Estimate'!$D357</f>
        <v>#VALUE!</v>
      </c>
      <c r="K357" s="61" t="e">
        <f>'CMGC Cost Estimate'!$J357/J$500</f>
        <v>#VALUE!</v>
      </c>
      <c r="L357" s="58" t="e">
        <f>TRIMMEAN(Table1[[#This Row],[Low Bidder 
or CM/GC]:[Bidder 23]],2/COUNT(Table1[[#This Row],[Low Bidder 
or CM/GC]:[Bidder 23]]))</f>
        <v>#VALUE!</v>
      </c>
      <c r="M357" s="59" t="e">
        <f>IF('CMGC Cost Estimate'!$D357=0,0,'CMGC Cost Estimate'!$D357*'CMGC Cost Estimate'!$L357)</f>
        <v>#VALUE!</v>
      </c>
      <c r="N357" s="60" t="e">
        <f>'CMGC Cost Estimate'!$M357/M$500</f>
        <v>#VALUE!</v>
      </c>
      <c r="O357" s="80" t="e">
        <f>MIN(Table1[[#This Row],[Low Bidder 
or CM/GC]:[Bidder 23]])*D357</f>
        <v>#VALUE!</v>
      </c>
      <c r="P357" s="66" t="e">
        <f>Table24[[#This Row],[CM/GC
Amount]]</f>
        <v>#VALUE!</v>
      </c>
      <c r="Q357" s="81" t="e">
        <f>MAX(Table1[[#This Row],[Low Bidder 
or CM/GC]:[Bidder 23]])*D357</f>
        <v>#VALUE!</v>
      </c>
      <c r="R357" s="38" t="e">
        <f>('CMGC Cost Estimate'!$J357-'CMGC Cost Estimate'!$G357)/'CMGC Cost Estimate'!$G357</f>
        <v>#VALUE!</v>
      </c>
      <c r="S357" s="39" t="e">
        <f>('CMGC Cost Estimate'!$J357-'CMGC Cost Estimate'!$M357)/'CMGC Cost Estimate'!$M357</f>
        <v>#VALUE!</v>
      </c>
      <c r="T357" s="37" t="e">
        <f>'CMGC Cost Estimate'!$J357-'CMGC Cost Estimate'!$G357</f>
        <v>#VALUE!</v>
      </c>
      <c r="U357" s="29" t="e">
        <f>RANK('CMGC Cost Estimate'!$J357,'CMGC Cost Estimate'!$J$3:$J$499)</f>
        <v>#VALUE!</v>
      </c>
      <c r="V357" s="40" t="e">
        <f>LARGE('CMGC Cost Estimate'!$J$3:$J$499,COUNT(J$3:'CMGC Cost Estimate'!$J357))+IF(ISNUMBER(V356),V356,0)</f>
        <v>#VALUE!</v>
      </c>
      <c r="W357" s="29" t="e">
        <f>IF(V357/J$500&lt;0.8,COUNT(V$3:V357)+1,1)</f>
        <v>#VALUE!</v>
      </c>
      <c r="X357" s="41" t="e">
        <f>IF('CMGC Cost Estimate'!$U357&lt;=MAX('CMGC Cost Estimate'!$W$3:$W$499),"YES","NO")</f>
        <v>#VALUE!</v>
      </c>
      <c r="Y357" s="42" t="e">
        <f>IF(AND('CMGC Cost Estimate'!$X357="YES",OR('CMGC Cost Estimate'!$R357&gt;0.2,'CMGC Cost Estimate'!$R357&lt;-0.2)),"ANALYZE"," ")</f>
        <v>#VALUE!</v>
      </c>
      <c r="Z357" s="73" t="e">
        <f>IF(AND('CMGC Cost Estimate'!$X357="YES",OR('CMGC Cost Estimate'!$S357&gt;0.2,'CMGC Cost Estimate'!$S357&lt;-0.2)),"ANALYZE"," ")</f>
        <v>#VALUE!</v>
      </c>
      <c r="AA357" s="69" t="e">
        <f>RANK('CMGC Cost Estimate'!$G357,'CMGC Cost Estimate'!$G$3:$G$499)</f>
        <v>#VALUE!</v>
      </c>
      <c r="AB357" s="70" t="e">
        <f>LARGE('CMGC Cost Estimate'!$G$3:$G$499,COUNT(G$3:'CMGC Cost Estimate'!$G357))+IF(ISNUMBER(AB356),AB356,0)</f>
        <v>#VALUE!</v>
      </c>
      <c r="AC357" s="71" t="e">
        <f>IF(AB357/G$500&lt;0.8,COUNT(V$3:V357)+1,1)</f>
        <v>#VALUE!</v>
      </c>
      <c r="AD357" s="95" t="e">
        <f>IF('CMGC Cost Estimate'!$AA357&lt;=MAX('CMGC Cost Estimate'!$AC$3:$AC$499),"YES","NO")</f>
        <v>#VALUE!</v>
      </c>
      <c r="AE357" s="96" t="e">
        <f>IF(AND('Standard Cost Estimate'!$AD357="YES",ABS('Standard Cost Estimate'!$R357)&gt;0.2),"ANALYZE"," ")</f>
        <v>#VALUE!</v>
      </c>
      <c r="AF357" s="77"/>
    </row>
    <row r="358" spans="1:32" x14ac:dyDescent="0.35">
      <c r="A358" s="56" t="e">
        <f>Table1[[#This Row],[Item Line Number]]</f>
        <v>#VALUE!</v>
      </c>
      <c r="B358" s="56" t="e">
        <f>Table1[[#This Row],[Item Number]]</f>
        <v>#VALUE!</v>
      </c>
      <c r="C358" s="57" t="e">
        <f>Table1[[#This Row],[Item Description]]</f>
        <v>#VALUE!</v>
      </c>
      <c r="D358" s="56" t="e">
        <f>Table1[[#This Row],[Quantity]]</f>
        <v>#VALUE!</v>
      </c>
      <c r="E358" s="56" t="e">
        <f>Table1[[#This Row],[Units]]</f>
        <v>#VALUE!</v>
      </c>
      <c r="F358" s="58" t="e">
        <f>Table1[[#This Row],[Engineer''s Estimate (EE)]]</f>
        <v>#VALUE!</v>
      </c>
      <c r="G358" s="59" t="e">
        <f>'CMGC Cost Estimate'!$D358*'CMGC Cost Estimate'!$F358</f>
        <v>#VALUE!</v>
      </c>
      <c r="H358" s="60" t="e">
        <f>'CMGC Cost Estimate'!$G358/G$500</f>
        <v>#VALUE!</v>
      </c>
      <c r="I358" s="58" t="e">
        <f>Table1[[#This Row],[Low Bidder 
or CM/GC]]</f>
        <v>#VALUE!</v>
      </c>
      <c r="J358" s="59" t="e">
        <f>'CMGC Cost Estimate'!$I358*'CMGC Cost Estimate'!$D358</f>
        <v>#VALUE!</v>
      </c>
      <c r="K358" s="61" t="e">
        <f>'CMGC Cost Estimate'!$J358/J$500</f>
        <v>#VALUE!</v>
      </c>
      <c r="L358" s="58" t="e">
        <f>TRIMMEAN(Table1[[#This Row],[Low Bidder 
or CM/GC]:[Bidder 23]],2/COUNT(Table1[[#This Row],[Low Bidder 
or CM/GC]:[Bidder 23]]))</f>
        <v>#VALUE!</v>
      </c>
      <c r="M358" s="59" t="e">
        <f>IF('CMGC Cost Estimate'!$D358=0,0,'CMGC Cost Estimate'!$D358*'CMGC Cost Estimate'!$L358)</f>
        <v>#VALUE!</v>
      </c>
      <c r="N358" s="60" t="e">
        <f>'CMGC Cost Estimate'!$M358/M$500</f>
        <v>#VALUE!</v>
      </c>
      <c r="O358" s="80" t="e">
        <f>MIN(Table1[[#This Row],[Low Bidder 
or CM/GC]:[Bidder 23]])*D358</f>
        <v>#VALUE!</v>
      </c>
      <c r="P358" s="66" t="e">
        <f>Table24[[#This Row],[CM/GC
Amount]]</f>
        <v>#VALUE!</v>
      </c>
      <c r="Q358" s="81" t="e">
        <f>MAX(Table1[[#This Row],[Low Bidder 
or CM/GC]:[Bidder 23]])*D358</f>
        <v>#VALUE!</v>
      </c>
      <c r="R358" s="38" t="e">
        <f>('CMGC Cost Estimate'!$J358-'CMGC Cost Estimate'!$G358)/'CMGC Cost Estimate'!$G358</f>
        <v>#VALUE!</v>
      </c>
      <c r="S358" s="39" t="e">
        <f>('CMGC Cost Estimate'!$J358-'CMGC Cost Estimate'!$M358)/'CMGC Cost Estimate'!$M358</f>
        <v>#VALUE!</v>
      </c>
      <c r="T358" s="37" t="e">
        <f>'CMGC Cost Estimate'!$J358-'CMGC Cost Estimate'!$G358</f>
        <v>#VALUE!</v>
      </c>
      <c r="U358" s="29" t="e">
        <f>RANK('CMGC Cost Estimate'!$J358,'CMGC Cost Estimate'!$J$3:$J$499)</f>
        <v>#VALUE!</v>
      </c>
      <c r="V358" s="40" t="e">
        <f>LARGE('CMGC Cost Estimate'!$J$3:$J$499,COUNT(J$3:'CMGC Cost Estimate'!$J358))+IF(ISNUMBER(V357),V357,0)</f>
        <v>#VALUE!</v>
      </c>
      <c r="W358" s="29" t="e">
        <f>IF(V358/J$500&lt;0.8,COUNT(V$3:V358)+1,1)</f>
        <v>#VALUE!</v>
      </c>
      <c r="X358" s="41" t="e">
        <f>IF('CMGC Cost Estimate'!$U358&lt;=MAX('CMGC Cost Estimate'!$W$3:$W$499),"YES","NO")</f>
        <v>#VALUE!</v>
      </c>
      <c r="Y358" s="42" t="e">
        <f>IF(AND('CMGC Cost Estimate'!$X358="YES",OR('CMGC Cost Estimate'!$R358&gt;0.2,'CMGC Cost Estimate'!$R358&lt;-0.2)),"ANALYZE"," ")</f>
        <v>#VALUE!</v>
      </c>
      <c r="Z358" s="73" t="e">
        <f>IF(AND('CMGC Cost Estimate'!$X358="YES",OR('CMGC Cost Estimate'!$S358&gt;0.2,'CMGC Cost Estimate'!$S358&lt;-0.2)),"ANALYZE"," ")</f>
        <v>#VALUE!</v>
      </c>
      <c r="AA358" s="69" t="e">
        <f>RANK('CMGC Cost Estimate'!$G358,'CMGC Cost Estimate'!$G$3:$G$499)</f>
        <v>#VALUE!</v>
      </c>
      <c r="AB358" s="70" t="e">
        <f>LARGE('CMGC Cost Estimate'!$G$3:$G$499,COUNT(G$3:'CMGC Cost Estimate'!$G358))+IF(ISNUMBER(AB357),AB357,0)</f>
        <v>#VALUE!</v>
      </c>
      <c r="AC358" s="71" t="e">
        <f>IF(AB358/G$500&lt;0.8,COUNT(V$3:V358)+1,1)</f>
        <v>#VALUE!</v>
      </c>
      <c r="AD358" s="95" t="e">
        <f>IF('CMGC Cost Estimate'!$AA358&lt;=MAX('CMGC Cost Estimate'!$AC$3:$AC$499),"YES","NO")</f>
        <v>#VALUE!</v>
      </c>
      <c r="AE358" s="96" t="e">
        <f>IF(AND('Standard Cost Estimate'!$AD358="YES",ABS('Standard Cost Estimate'!$R358)&gt;0.2),"ANALYZE"," ")</f>
        <v>#VALUE!</v>
      </c>
      <c r="AF358" s="77"/>
    </row>
    <row r="359" spans="1:32" x14ac:dyDescent="0.35">
      <c r="A359" s="56" t="e">
        <f>Table1[[#This Row],[Item Line Number]]</f>
        <v>#VALUE!</v>
      </c>
      <c r="B359" s="56" t="e">
        <f>Table1[[#This Row],[Item Number]]</f>
        <v>#VALUE!</v>
      </c>
      <c r="C359" s="57" t="e">
        <f>Table1[[#This Row],[Item Description]]</f>
        <v>#VALUE!</v>
      </c>
      <c r="D359" s="56" t="e">
        <f>Table1[[#This Row],[Quantity]]</f>
        <v>#VALUE!</v>
      </c>
      <c r="E359" s="56" t="e">
        <f>Table1[[#This Row],[Units]]</f>
        <v>#VALUE!</v>
      </c>
      <c r="F359" s="58" t="e">
        <f>Table1[[#This Row],[Engineer''s Estimate (EE)]]</f>
        <v>#VALUE!</v>
      </c>
      <c r="G359" s="59" t="e">
        <f>'CMGC Cost Estimate'!$D359*'CMGC Cost Estimate'!$F359</f>
        <v>#VALUE!</v>
      </c>
      <c r="H359" s="60" t="e">
        <f>'CMGC Cost Estimate'!$G359/G$500</f>
        <v>#VALUE!</v>
      </c>
      <c r="I359" s="58" t="e">
        <f>Table1[[#This Row],[Low Bidder 
or CM/GC]]</f>
        <v>#VALUE!</v>
      </c>
      <c r="J359" s="59" t="e">
        <f>'CMGC Cost Estimate'!$I359*'CMGC Cost Estimate'!$D359</f>
        <v>#VALUE!</v>
      </c>
      <c r="K359" s="61" t="e">
        <f>'CMGC Cost Estimate'!$J359/J$500</f>
        <v>#VALUE!</v>
      </c>
      <c r="L359" s="58" t="e">
        <f>TRIMMEAN(Table1[[#This Row],[Low Bidder 
or CM/GC]:[Bidder 23]],2/COUNT(Table1[[#This Row],[Low Bidder 
or CM/GC]:[Bidder 23]]))</f>
        <v>#VALUE!</v>
      </c>
      <c r="M359" s="59" t="e">
        <f>IF('CMGC Cost Estimate'!$D359=0,0,'CMGC Cost Estimate'!$D359*'CMGC Cost Estimate'!$L359)</f>
        <v>#VALUE!</v>
      </c>
      <c r="N359" s="60" t="e">
        <f>'CMGC Cost Estimate'!$M359/M$500</f>
        <v>#VALUE!</v>
      </c>
      <c r="O359" s="80" t="e">
        <f>MIN(Table1[[#This Row],[Low Bidder 
or CM/GC]:[Bidder 23]])*D359</f>
        <v>#VALUE!</v>
      </c>
      <c r="P359" s="66" t="e">
        <f>Table24[[#This Row],[CM/GC
Amount]]</f>
        <v>#VALUE!</v>
      </c>
      <c r="Q359" s="81" t="e">
        <f>MAX(Table1[[#This Row],[Low Bidder 
or CM/GC]:[Bidder 23]])*D359</f>
        <v>#VALUE!</v>
      </c>
      <c r="R359" s="38" t="e">
        <f>('CMGC Cost Estimate'!$J359-'CMGC Cost Estimate'!$G359)/'CMGC Cost Estimate'!$G359</f>
        <v>#VALUE!</v>
      </c>
      <c r="S359" s="39" t="e">
        <f>('CMGC Cost Estimate'!$J359-'CMGC Cost Estimate'!$M359)/'CMGC Cost Estimate'!$M359</f>
        <v>#VALUE!</v>
      </c>
      <c r="T359" s="37" t="e">
        <f>'CMGC Cost Estimate'!$J359-'CMGC Cost Estimate'!$G359</f>
        <v>#VALUE!</v>
      </c>
      <c r="U359" s="29" t="e">
        <f>RANK('CMGC Cost Estimate'!$J359,'CMGC Cost Estimate'!$J$3:$J$499)</f>
        <v>#VALUE!</v>
      </c>
      <c r="V359" s="40" t="e">
        <f>LARGE('CMGC Cost Estimate'!$J$3:$J$499,COUNT(J$3:'CMGC Cost Estimate'!$J359))+IF(ISNUMBER(V358),V358,0)</f>
        <v>#VALUE!</v>
      </c>
      <c r="W359" s="29" t="e">
        <f>IF(V359/J$500&lt;0.8,COUNT(V$3:V359)+1,1)</f>
        <v>#VALUE!</v>
      </c>
      <c r="X359" s="41" t="e">
        <f>IF('CMGC Cost Estimate'!$U359&lt;=MAX('CMGC Cost Estimate'!$W$3:$W$499),"YES","NO")</f>
        <v>#VALUE!</v>
      </c>
      <c r="Y359" s="42" t="e">
        <f>IF(AND('CMGC Cost Estimate'!$X359="YES",OR('CMGC Cost Estimate'!$R359&gt;0.2,'CMGC Cost Estimate'!$R359&lt;-0.2)),"ANALYZE"," ")</f>
        <v>#VALUE!</v>
      </c>
      <c r="Z359" s="73" t="e">
        <f>IF(AND('CMGC Cost Estimate'!$X359="YES",OR('CMGC Cost Estimate'!$S359&gt;0.2,'CMGC Cost Estimate'!$S359&lt;-0.2)),"ANALYZE"," ")</f>
        <v>#VALUE!</v>
      </c>
      <c r="AA359" s="69" t="e">
        <f>RANK('CMGC Cost Estimate'!$G359,'CMGC Cost Estimate'!$G$3:$G$499)</f>
        <v>#VALUE!</v>
      </c>
      <c r="AB359" s="70" t="e">
        <f>LARGE('CMGC Cost Estimate'!$G$3:$G$499,COUNT(G$3:'CMGC Cost Estimate'!$G359))+IF(ISNUMBER(AB358),AB358,0)</f>
        <v>#VALUE!</v>
      </c>
      <c r="AC359" s="71" t="e">
        <f>IF(AB359/G$500&lt;0.8,COUNT(V$3:V359)+1,1)</f>
        <v>#VALUE!</v>
      </c>
      <c r="AD359" s="95" t="e">
        <f>IF('CMGC Cost Estimate'!$AA359&lt;=MAX('CMGC Cost Estimate'!$AC$3:$AC$499),"YES","NO")</f>
        <v>#VALUE!</v>
      </c>
      <c r="AE359" s="96" t="e">
        <f>IF(AND('Standard Cost Estimate'!$AD359="YES",ABS('Standard Cost Estimate'!$R359)&gt;0.2),"ANALYZE"," ")</f>
        <v>#VALUE!</v>
      </c>
      <c r="AF359" s="77"/>
    </row>
    <row r="360" spans="1:32" x14ac:dyDescent="0.35">
      <c r="A360" s="56" t="e">
        <f>Table1[[#This Row],[Item Line Number]]</f>
        <v>#VALUE!</v>
      </c>
      <c r="B360" s="56" t="e">
        <f>Table1[[#This Row],[Item Number]]</f>
        <v>#VALUE!</v>
      </c>
      <c r="C360" s="57" t="e">
        <f>Table1[[#This Row],[Item Description]]</f>
        <v>#VALUE!</v>
      </c>
      <c r="D360" s="56" t="e">
        <f>Table1[[#This Row],[Quantity]]</f>
        <v>#VALUE!</v>
      </c>
      <c r="E360" s="56" t="e">
        <f>Table1[[#This Row],[Units]]</f>
        <v>#VALUE!</v>
      </c>
      <c r="F360" s="58" t="e">
        <f>Table1[[#This Row],[Engineer''s Estimate (EE)]]</f>
        <v>#VALUE!</v>
      </c>
      <c r="G360" s="59" t="e">
        <f>'CMGC Cost Estimate'!$D360*'CMGC Cost Estimate'!$F360</f>
        <v>#VALUE!</v>
      </c>
      <c r="H360" s="60" t="e">
        <f>'CMGC Cost Estimate'!$G360/G$500</f>
        <v>#VALUE!</v>
      </c>
      <c r="I360" s="58" t="e">
        <f>Table1[[#This Row],[Low Bidder 
or CM/GC]]</f>
        <v>#VALUE!</v>
      </c>
      <c r="J360" s="59" t="e">
        <f>'CMGC Cost Estimate'!$I360*'CMGC Cost Estimate'!$D360</f>
        <v>#VALUE!</v>
      </c>
      <c r="K360" s="61" t="e">
        <f>'CMGC Cost Estimate'!$J360/J$500</f>
        <v>#VALUE!</v>
      </c>
      <c r="L360" s="58" t="e">
        <f>TRIMMEAN(Table1[[#This Row],[Low Bidder 
or CM/GC]:[Bidder 23]],2/COUNT(Table1[[#This Row],[Low Bidder 
or CM/GC]:[Bidder 23]]))</f>
        <v>#VALUE!</v>
      </c>
      <c r="M360" s="59" t="e">
        <f>IF('CMGC Cost Estimate'!$D360=0,0,'CMGC Cost Estimate'!$D360*'CMGC Cost Estimate'!$L360)</f>
        <v>#VALUE!</v>
      </c>
      <c r="N360" s="60" t="e">
        <f>'CMGC Cost Estimate'!$M360/M$500</f>
        <v>#VALUE!</v>
      </c>
      <c r="O360" s="80" t="e">
        <f>MIN(Table1[[#This Row],[Low Bidder 
or CM/GC]:[Bidder 23]])*D360</f>
        <v>#VALUE!</v>
      </c>
      <c r="P360" s="66" t="e">
        <f>Table24[[#This Row],[CM/GC
Amount]]</f>
        <v>#VALUE!</v>
      </c>
      <c r="Q360" s="81" t="e">
        <f>MAX(Table1[[#This Row],[Low Bidder 
or CM/GC]:[Bidder 23]])*D360</f>
        <v>#VALUE!</v>
      </c>
      <c r="R360" s="38" t="e">
        <f>('CMGC Cost Estimate'!$J360-'CMGC Cost Estimate'!$G360)/'CMGC Cost Estimate'!$G360</f>
        <v>#VALUE!</v>
      </c>
      <c r="S360" s="39" t="e">
        <f>('CMGC Cost Estimate'!$J360-'CMGC Cost Estimate'!$M360)/'CMGC Cost Estimate'!$M360</f>
        <v>#VALUE!</v>
      </c>
      <c r="T360" s="37" t="e">
        <f>'CMGC Cost Estimate'!$J360-'CMGC Cost Estimate'!$G360</f>
        <v>#VALUE!</v>
      </c>
      <c r="U360" s="29" t="e">
        <f>RANK('CMGC Cost Estimate'!$J360,'CMGC Cost Estimate'!$J$3:$J$499)</f>
        <v>#VALUE!</v>
      </c>
      <c r="V360" s="40" t="e">
        <f>LARGE('CMGC Cost Estimate'!$J$3:$J$499,COUNT(J$3:'CMGC Cost Estimate'!$J360))+IF(ISNUMBER(V359),V359,0)</f>
        <v>#VALUE!</v>
      </c>
      <c r="W360" s="29" t="e">
        <f>IF(V360/J$500&lt;0.8,COUNT(V$3:V360)+1,1)</f>
        <v>#VALUE!</v>
      </c>
      <c r="X360" s="41" t="e">
        <f>IF('CMGC Cost Estimate'!$U360&lt;=MAX('CMGC Cost Estimate'!$W$3:$W$499),"YES","NO")</f>
        <v>#VALUE!</v>
      </c>
      <c r="Y360" s="42" t="e">
        <f>IF(AND('CMGC Cost Estimate'!$X360="YES",OR('CMGC Cost Estimate'!$R360&gt;0.2,'CMGC Cost Estimate'!$R360&lt;-0.2)),"ANALYZE"," ")</f>
        <v>#VALUE!</v>
      </c>
      <c r="Z360" s="73" t="e">
        <f>IF(AND('CMGC Cost Estimate'!$X360="YES",OR('CMGC Cost Estimate'!$S360&gt;0.2,'CMGC Cost Estimate'!$S360&lt;-0.2)),"ANALYZE"," ")</f>
        <v>#VALUE!</v>
      </c>
      <c r="AA360" s="69" t="e">
        <f>RANK('CMGC Cost Estimate'!$G360,'CMGC Cost Estimate'!$G$3:$G$499)</f>
        <v>#VALUE!</v>
      </c>
      <c r="AB360" s="70" t="e">
        <f>LARGE('CMGC Cost Estimate'!$G$3:$G$499,COUNT(G$3:'CMGC Cost Estimate'!$G360))+IF(ISNUMBER(AB359),AB359,0)</f>
        <v>#VALUE!</v>
      </c>
      <c r="AC360" s="71" t="e">
        <f>IF(AB360/G$500&lt;0.8,COUNT(V$3:V360)+1,1)</f>
        <v>#VALUE!</v>
      </c>
      <c r="AD360" s="95" t="e">
        <f>IF('CMGC Cost Estimate'!$AA360&lt;=MAX('CMGC Cost Estimate'!$AC$3:$AC$499),"YES","NO")</f>
        <v>#VALUE!</v>
      </c>
      <c r="AE360" s="96" t="e">
        <f>IF(AND('Standard Cost Estimate'!$AD360="YES",ABS('Standard Cost Estimate'!$R360)&gt;0.2),"ANALYZE"," ")</f>
        <v>#VALUE!</v>
      </c>
      <c r="AF360" s="77"/>
    </row>
    <row r="361" spans="1:32" x14ac:dyDescent="0.35">
      <c r="A361" s="56" t="e">
        <f>Table1[[#This Row],[Item Line Number]]</f>
        <v>#VALUE!</v>
      </c>
      <c r="B361" s="56" t="e">
        <f>Table1[[#This Row],[Item Number]]</f>
        <v>#VALUE!</v>
      </c>
      <c r="C361" s="57" t="e">
        <f>Table1[[#This Row],[Item Description]]</f>
        <v>#VALUE!</v>
      </c>
      <c r="D361" s="56" t="e">
        <f>Table1[[#This Row],[Quantity]]</f>
        <v>#VALUE!</v>
      </c>
      <c r="E361" s="56" t="e">
        <f>Table1[[#This Row],[Units]]</f>
        <v>#VALUE!</v>
      </c>
      <c r="F361" s="58" t="e">
        <f>Table1[[#This Row],[Engineer''s Estimate (EE)]]</f>
        <v>#VALUE!</v>
      </c>
      <c r="G361" s="59" t="e">
        <f>'CMGC Cost Estimate'!$D361*'CMGC Cost Estimate'!$F361</f>
        <v>#VALUE!</v>
      </c>
      <c r="H361" s="60" t="e">
        <f>'CMGC Cost Estimate'!$G361/G$500</f>
        <v>#VALUE!</v>
      </c>
      <c r="I361" s="58" t="e">
        <f>Table1[[#This Row],[Low Bidder 
or CM/GC]]</f>
        <v>#VALUE!</v>
      </c>
      <c r="J361" s="59" t="e">
        <f>'CMGC Cost Estimate'!$I361*'CMGC Cost Estimate'!$D361</f>
        <v>#VALUE!</v>
      </c>
      <c r="K361" s="61" t="e">
        <f>'CMGC Cost Estimate'!$J361/J$500</f>
        <v>#VALUE!</v>
      </c>
      <c r="L361" s="58" t="e">
        <f>TRIMMEAN(Table1[[#This Row],[Low Bidder 
or CM/GC]:[Bidder 23]],2/COUNT(Table1[[#This Row],[Low Bidder 
or CM/GC]:[Bidder 23]]))</f>
        <v>#VALUE!</v>
      </c>
      <c r="M361" s="59" t="e">
        <f>IF('CMGC Cost Estimate'!$D361=0,0,'CMGC Cost Estimate'!$D361*'CMGC Cost Estimate'!$L361)</f>
        <v>#VALUE!</v>
      </c>
      <c r="N361" s="60" t="e">
        <f>'CMGC Cost Estimate'!$M361/M$500</f>
        <v>#VALUE!</v>
      </c>
      <c r="O361" s="80" t="e">
        <f>MIN(Table1[[#This Row],[Low Bidder 
or CM/GC]:[Bidder 23]])*D361</f>
        <v>#VALUE!</v>
      </c>
      <c r="P361" s="66" t="e">
        <f>Table24[[#This Row],[CM/GC
Amount]]</f>
        <v>#VALUE!</v>
      </c>
      <c r="Q361" s="81" t="e">
        <f>MAX(Table1[[#This Row],[Low Bidder 
or CM/GC]:[Bidder 23]])*D361</f>
        <v>#VALUE!</v>
      </c>
      <c r="R361" s="38" t="e">
        <f>('CMGC Cost Estimate'!$J361-'CMGC Cost Estimate'!$G361)/'CMGC Cost Estimate'!$G361</f>
        <v>#VALUE!</v>
      </c>
      <c r="S361" s="39" t="e">
        <f>('CMGC Cost Estimate'!$J361-'CMGC Cost Estimate'!$M361)/'CMGC Cost Estimate'!$M361</f>
        <v>#VALUE!</v>
      </c>
      <c r="T361" s="37" t="e">
        <f>'CMGC Cost Estimate'!$J361-'CMGC Cost Estimate'!$G361</f>
        <v>#VALUE!</v>
      </c>
      <c r="U361" s="29" t="e">
        <f>RANK('CMGC Cost Estimate'!$J361,'CMGC Cost Estimate'!$J$3:$J$499)</f>
        <v>#VALUE!</v>
      </c>
      <c r="V361" s="40" t="e">
        <f>LARGE('CMGC Cost Estimate'!$J$3:$J$499,COUNT(J$3:'CMGC Cost Estimate'!$J361))+IF(ISNUMBER(V360),V360,0)</f>
        <v>#VALUE!</v>
      </c>
      <c r="W361" s="29" t="e">
        <f>IF(V361/J$500&lt;0.8,COUNT(V$3:V361)+1,1)</f>
        <v>#VALUE!</v>
      </c>
      <c r="X361" s="41" t="e">
        <f>IF('CMGC Cost Estimate'!$U361&lt;=MAX('CMGC Cost Estimate'!$W$3:$W$499),"YES","NO")</f>
        <v>#VALUE!</v>
      </c>
      <c r="Y361" s="42" t="e">
        <f>IF(AND('CMGC Cost Estimate'!$X361="YES",OR('CMGC Cost Estimate'!$R361&gt;0.2,'CMGC Cost Estimate'!$R361&lt;-0.2)),"ANALYZE"," ")</f>
        <v>#VALUE!</v>
      </c>
      <c r="Z361" s="73" t="e">
        <f>IF(AND('CMGC Cost Estimate'!$X361="YES",OR('CMGC Cost Estimate'!$S361&gt;0.2,'CMGC Cost Estimate'!$S361&lt;-0.2)),"ANALYZE"," ")</f>
        <v>#VALUE!</v>
      </c>
      <c r="AA361" s="69" t="e">
        <f>RANK('CMGC Cost Estimate'!$G361,'CMGC Cost Estimate'!$G$3:$G$499)</f>
        <v>#VALUE!</v>
      </c>
      <c r="AB361" s="70" t="e">
        <f>LARGE('CMGC Cost Estimate'!$G$3:$G$499,COUNT(G$3:'CMGC Cost Estimate'!$G361))+IF(ISNUMBER(AB360),AB360,0)</f>
        <v>#VALUE!</v>
      </c>
      <c r="AC361" s="71" t="e">
        <f>IF(AB361/G$500&lt;0.8,COUNT(V$3:V361)+1,1)</f>
        <v>#VALUE!</v>
      </c>
      <c r="AD361" s="95" t="e">
        <f>IF('CMGC Cost Estimate'!$AA361&lt;=MAX('CMGC Cost Estimate'!$AC$3:$AC$499),"YES","NO")</f>
        <v>#VALUE!</v>
      </c>
      <c r="AE361" s="96" t="e">
        <f>IF(AND('Standard Cost Estimate'!$AD361="YES",ABS('Standard Cost Estimate'!$R361)&gt;0.2),"ANALYZE"," ")</f>
        <v>#VALUE!</v>
      </c>
      <c r="AF361" s="77"/>
    </row>
    <row r="362" spans="1:32" x14ac:dyDescent="0.35">
      <c r="A362" s="56" t="e">
        <f>Table1[[#This Row],[Item Line Number]]</f>
        <v>#VALUE!</v>
      </c>
      <c r="B362" s="56" t="e">
        <f>Table1[[#This Row],[Item Number]]</f>
        <v>#VALUE!</v>
      </c>
      <c r="C362" s="57" t="e">
        <f>Table1[[#This Row],[Item Description]]</f>
        <v>#VALUE!</v>
      </c>
      <c r="D362" s="56" t="e">
        <f>Table1[[#This Row],[Quantity]]</f>
        <v>#VALUE!</v>
      </c>
      <c r="E362" s="56" t="e">
        <f>Table1[[#This Row],[Units]]</f>
        <v>#VALUE!</v>
      </c>
      <c r="F362" s="58" t="e">
        <f>Table1[[#This Row],[Engineer''s Estimate (EE)]]</f>
        <v>#VALUE!</v>
      </c>
      <c r="G362" s="59" t="e">
        <f>'CMGC Cost Estimate'!$D362*'CMGC Cost Estimate'!$F362</f>
        <v>#VALUE!</v>
      </c>
      <c r="H362" s="60" t="e">
        <f>'CMGC Cost Estimate'!$G362/G$500</f>
        <v>#VALUE!</v>
      </c>
      <c r="I362" s="58" t="e">
        <f>Table1[[#This Row],[Low Bidder 
or CM/GC]]</f>
        <v>#VALUE!</v>
      </c>
      <c r="J362" s="59" t="e">
        <f>'CMGC Cost Estimate'!$I362*'CMGC Cost Estimate'!$D362</f>
        <v>#VALUE!</v>
      </c>
      <c r="K362" s="61" t="e">
        <f>'CMGC Cost Estimate'!$J362/J$500</f>
        <v>#VALUE!</v>
      </c>
      <c r="L362" s="58" t="e">
        <f>TRIMMEAN(Table1[[#This Row],[Low Bidder 
or CM/GC]:[Bidder 23]],2/COUNT(Table1[[#This Row],[Low Bidder 
or CM/GC]:[Bidder 23]]))</f>
        <v>#VALUE!</v>
      </c>
      <c r="M362" s="59" t="e">
        <f>IF('CMGC Cost Estimate'!$D362=0,0,'CMGC Cost Estimate'!$D362*'CMGC Cost Estimate'!$L362)</f>
        <v>#VALUE!</v>
      </c>
      <c r="N362" s="60" t="e">
        <f>'CMGC Cost Estimate'!$M362/M$500</f>
        <v>#VALUE!</v>
      </c>
      <c r="O362" s="80" t="e">
        <f>MIN(Table1[[#This Row],[Low Bidder 
or CM/GC]:[Bidder 23]])*D362</f>
        <v>#VALUE!</v>
      </c>
      <c r="P362" s="66" t="e">
        <f>Table24[[#This Row],[CM/GC
Amount]]</f>
        <v>#VALUE!</v>
      </c>
      <c r="Q362" s="81" t="e">
        <f>MAX(Table1[[#This Row],[Low Bidder 
or CM/GC]:[Bidder 23]])*D362</f>
        <v>#VALUE!</v>
      </c>
      <c r="R362" s="38" t="e">
        <f>('CMGC Cost Estimate'!$J362-'CMGC Cost Estimate'!$G362)/'CMGC Cost Estimate'!$G362</f>
        <v>#VALUE!</v>
      </c>
      <c r="S362" s="39" t="e">
        <f>('CMGC Cost Estimate'!$J362-'CMGC Cost Estimate'!$M362)/'CMGC Cost Estimate'!$M362</f>
        <v>#VALUE!</v>
      </c>
      <c r="T362" s="37" t="e">
        <f>'CMGC Cost Estimate'!$J362-'CMGC Cost Estimate'!$G362</f>
        <v>#VALUE!</v>
      </c>
      <c r="U362" s="29" t="e">
        <f>RANK('CMGC Cost Estimate'!$J362,'CMGC Cost Estimate'!$J$3:$J$499)</f>
        <v>#VALUE!</v>
      </c>
      <c r="V362" s="40" t="e">
        <f>LARGE('CMGC Cost Estimate'!$J$3:$J$499,COUNT(J$3:'CMGC Cost Estimate'!$J362))+IF(ISNUMBER(V361),V361,0)</f>
        <v>#VALUE!</v>
      </c>
      <c r="W362" s="29" t="e">
        <f>IF(V362/J$500&lt;0.8,COUNT(V$3:V362)+1,1)</f>
        <v>#VALUE!</v>
      </c>
      <c r="X362" s="41" t="e">
        <f>IF('CMGC Cost Estimate'!$U362&lt;=MAX('CMGC Cost Estimate'!$W$3:$W$499),"YES","NO")</f>
        <v>#VALUE!</v>
      </c>
      <c r="Y362" s="42" t="e">
        <f>IF(AND('CMGC Cost Estimate'!$X362="YES",OR('CMGC Cost Estimate'!$R362&gt;0.2,'CMGC Cost Estimate'!$R362&lt;-0.2)),"ANALYZE"," ")</f>
        <v>#VALUE!</v>
      </c>
      <c r="Z362" s="73" t="e">
        <f>IF(AND('CMGC Cost Estimate'!$X362="YES",OR('CMGC Cost Estimate'!$S362&gt;0.2,'CMGC Cost Estimate'!$S362&lt;-0.2)),"ANALYZE"," ")</f>
        <v>#VALUE!</v>
      </c>
      <c r="AA362" s="69" t="e">
        <f>RANK('CMGC Cost Estimate'!$G362,'CMGC Cost Estimate'!$G$3:$G$499)</f>
        <v>#VALUE!</v>
      </c>
      <c r="AB362" s="70" t="e">
        <f>LARGE('CMGC Cost Estimate'!$G$3:$G$499,COUNT(G$3:'CMGC Cost Estimate'!$G362))+IF(ISNUMBER(AB361),AB361,0)</f>
        <v>#VALUE!</v>
      </c>
      <c r="AC362" s="71" t="e">
        <f>IF(AB362/G$500&lt;0.8,COUNT(V$3:V362)+1,1)</f>
        <v>#VALUE!</v>
      </c>
      <c r="AD362" s="95" t="e">
        <f>IF('CMGC Cost Estimate'!$AA362&lt;=MAX('CMGC Cost Estimate'!$AC$3:$AC$499),"YES","NO")</f>
        <v>#VALUE!</v>
      </c>
      <c r="AE362" s="96" t="e">
        <f>IF(AND('Standard Cost Estimate'!$AD362="YES",ABS('Standard Cost Estimate'!$R362)&gt;0.2),"ANALYZE"," ")</f>
        <v>#VALUE!</v>
      </c>
      <c r="AF362" s="77"/>
    </row>
    <row r="363" spans="1:32" x14ac:dyDescent="0.35">
      <c r="A363" s="56" t="e">
        <f>Table1[[#This Row],[Item Line Number]]</f>
        <v>#VALUE!</v>
      </c>
      <c r="B363" s="56" t="e">
        <f>Table1[[#This Row],[Item Number]]</f>
        <v>#VALUE!</v>
      </c>
      <c r="C363" s="57" t="e">
        <f>Table1[[#This Row],[Item Description]]</f>
        <v>#VALUE!</v>
      </c>
      <c r="D363" s="56" t="e">
        <f>Table1[[#This Row],[Quantity]]</f>
        <v>#VALUE!</v>
      </c>
      <c r="E363" s="56" t="e">
        <f>Table1[[#This Row],[Units]]</f>
        <v>#VALUE!</v>
      </c>
      <c r="F363" s="58" t="e">
        <f>Table1[[#This Row],[Engineer''s Estimate (EE)]]</f>
        <v>#VALUE!</v>
      </c>
      <c r="G363" s="59" t="e">
        <f>'CMGC Cost Estimate'!$D363*'CMGC Cost Estimate'!$F363</f>
        <v>#VALUE!</v>
      </c>
      <c r="H363" s="60" t="e">
        <f>'CMGC Cost Estimate'!$G363/G$500</f>
        <v>#VALUE!</v>
      </c>
      <c r="I363" s="58" t="e">
        <f>Table1[[#This Row],[Low Bidder 
or CM/GC]]</f>
        <v>#VALUE!</v>
      </c>
      <c r="J363" s="59" t="e">
        <f>'CMGC Cost Estimate'!$I363*'CMGC Cost Estimate'!$D363</f>
        <v>#VALUE!</v>
      </c>
      <c r="K363" s="61" t="e">
        <f>'CMGC Cost Estimate'!$J363/J$500</f>
        <v>#VALUE!</v>
      </c>
      <c r="L363" s="58" t="e">
        <f>TRIMMEAN(Table1[[#This Row],[Low Bidder 
or CM/GC]:[Bidder 23]],2/COUNT(Table1[[#This Row],[Low Bidder 
or CM/GC]:[Bidder 23]]))</f>
        <v>#VALUE!</v>
      </c>
      <c r="M363" s="59" t="e">
        <f>IF('CMGC Cost Estimate'!$D363=0,0,'CMGC Cost Estimate'!$D363*'CMGC Cost Estimate'!$L363)</f>
        <v>#VALUE!</v>
      </c>
      <c r="N363" s="60" t="e">
        <f>'CMGC Cost Estimate'!$M363/M$500</f>
        <v>#VALUE!</v>
      </c>
      <c r="O363" s="80" t="e">
        <f>MIN(Table1[[#This Row],[Low Bidder 
or CM/GC]:[Bidder 23]])*D363</f>
        <v>#VALUE!</v>
      </c>
      <c r="P363" s="66" t="e">
        <f>Table24[[#This Row],[CM/GC
Amount]]</f>
        <v>#VALUE!</v>
      </c>
      <c r="Q363" s="81" t="e">
        <f>MAX(Table1[[#This Row],[Low Bidder 
or CM/GC]:[Bidder 23]])*D363</f>
        <v>#VALUE!</v>
      </c>
      <c r="R363" s="38" t="e">
        <f>('CMGC Cost Estimate'!$J363-'CMGC Cost Estimate'!$G363)/'CMGC Cost Estimate'!$G363</f>
        <v>#VALUE!</v>
      </c>
      <c r="S363" s="39" t="e">
        <f>('CMGC Cost Estimate'!$J363-'CMGC Cost Estimate'!$M363)/'CMGC Cost Estimate'!$M363</f>
        <v>#VALUE!</v>
      </c>
      <c r="T363" s="37" t="e">
        <f>'CMGC Cost Estimate'!$J363-'CMGC Cost Estimate'!$G363</f>
        <v>#VALUE!</v>
      </c>
      <c r="U363" s="29" t="e">
        <f>RANK('CMGC Cost Estimate'!$J363,'CMGC Cost Estimate'!$J$3:$J$499)</f>
        <v>#VALUE!</v>
      </c>
      <c r="V363" s="40" t="e">
        <f>LARGE('CMGC Cost Estimate'!$J$3:$J$499,COUNT(J$3:'CMGC Cost Estimate'!$J363))+IF(ISNUMBER(V362),V362,0)</f>
        <v>#VALUE!</v>
      </c>
      <c r="W363" s="29" t="e">
        <f>IF(V363/J$500&lt;0.8,COUNT(V$3:V363)+1,1)</f>
        <v>#VALUE!</v>
      </c>
      <c r="X363" s="41" t="e">
        <f>IF('CMGC Cost Estimate'!$U363&lt;=MAX('CMGC Cost Estimate'!$W$3:$W$499),"YES","NO")</f>
        <v>#VALUE!</v>
      </c>
      <c r="Y363" s="42" t="e">
        <f>IF(AND('CMGC Cost Estimate'!$X363="YES",OR('CMGC Cost Estimate'!$R363&gt;0.2,'CMGC Cost Estimate'!$R363&lt;-0.2)),"ANALYZE"," ")</f>
        <v>#VALUE!</v>
      </c>
      <c r="Z363" s="73" t="e">
        <f>IF(AND('CMGC Cost Estimate'!$X363="YES",OR('CMGC Cost Estimate'!$S363&gt;0.2,'CMGC Cost Estimate'!$S363&lt;-0.2)),"ANALYZE"," ")</f>
        <v>#VALUE!</v>
      </c>
      <c r="AA363" s="69" t="e">
        <f>RANK('CMGC Cost Estimate'!$G363,'CMGC Cost Estimate'!$G$3:$G$499)</f>
        <v>#VALUE!</v>
      </c>
      <c r="AB363" s="70" t="e">
        <f>LARGE('CMGC Cost Estimate'!$G$3:$G$499,COUNT(G$3:'CMGC Cost Estimate'!$G363))+IF(ISNUMBER(AB362),AB362,0)</f>
        <v>#VALUE!</v>
      </c>
      <c r="AC363" s="71" t="e">
        <f>IF(AB363/G$500&lt;0.8,COUNT(V$3:V363)+1,1)</f>
        <v>#VALUE!</v>
      </c>
      <c r="AD363" s="95" t="e">
        <f>IF('CMGC Cost Estimate'!$AA363&lt;=MAX('CMGC Cost Estimate'!$AC$3:$AC$499),"YES","NO")</f>
        <v>#VALUE!</v>
      </c>
      <c r="AE363" s="96" t="e">
        <f>IF(AND('Standard Cost Estimate'!$AD363="YES",ABS('Standard Cost Estimate'!$R363)&gt;0.2),"ANALYZE"," ")</f>
        <v>#VALUE!</v>
      </c>
      <c r="AF363" s="77"/>
    </row>
    <row r="364" spans="1:32" x14ac:dyDescent="0.35">
      <c r="A364" s="56" t="e">
        <f>Table1[[#This Row],[Item Line Number]]</f>
        <v>#VALUE!</v>
      </c>
      <c r="B364" s="56" t="e">
        <f>Table1[[#This Row],[Item Number]]</f>
        <v>#VALUE!</v>
      </c>
      <c r="C364" s="57" t="e">
        <f>Table1[[#This Row],[Item Description]]</f>
        <v>#VALUE!</v>
      </c>
      <c r="D364" s="56" t="e">
        <f>Table1[[#This Row],[Quantity]]</f>
        <v>#VALUE!</v>
      </c>
      <c r="E364" s="56" t="e">
        <f>Table1[[#This Row],[Units]]</f>
        <v>#VALUE!</v>
      </c>
      <c r="F364" s="58" t="e">
        <f>Table1[[#This Row],[Engineer''s Estimate (EE)]]</f>
        <v>#VALUE!</v>
      </c>
      <c r="G364" s="59" t="e">
        <f>'CMGC Cost Estimate'!$D364*'CMGC Cost Estimate'!$F364</f>
        <v>#VALUE!</v>
      </c>
      <c r="H364" s="60" t="e">
        <f>'CMGC Cost Estimate'!$G364/G$500</f>
        <v>#VALUE!</v>
      </c>
      <c r="I364" s="58" t="e">
        <f>Table1[[#This Row],[Low Bidder 
or CM/GC]]</f>
        <v>#VALUE!</v>
      </c>
      <c r="J364" s="59" t="e">
        <f>'CMGC Cost Estimate'!$I364*'CMGC Cost Estimate'!$D364</f>
        <v>#VALUE!</v>
      </c>
      <c r="K364" s="61" t="e">
        <f>'CMGC Cost Estimate'!$J364/J$500</f>
        <v>#VALUE!</v>
      </c>
      <c r="L364" s="58" t="e">
        <f>TRIMMEAN(Table1[[#This Row],[Low Bidder 
or CM/GC]:[Bidder 23]],2/COUNT(Table1[[#This Row],[Low Bidder 
or CM/GC]:[Bidder 23]]))</f>
        <v>#VALUE!</v>
      </c>
      <c r="M364" s="59" t="e">
        <f>IF('CMGC Cost Estimate'!$D364=0,0,'CMGC Cost Estimate'!$D364*'CMGC Cost Estimate'!$L364)</f>
        <v>#VALUE!</v>
      </c>
      <c r="N364" s="60" t="e">
        <f>'CMGC Cost Estimate'!$M364/M$500</f>
        <v>#VALUE!</v>
      </c>
      <c r="O364" s="80" t="e">
        <f>MIN(Table1[[#This Row],[Low Bidder 
or CM/GC]:[Bidder 23]])*D364</f>
        <v>#VALUE!</v>
      </c>
      <c r="P364" s="66" t="e">
        <f>Table24[[#This Row],[CM/GC
Amount]]</f>
        <v>#VALUE!</v>
      </c>
      <c r="Q364" s="81" t="e">
        <f>MAX(Table1[[#This Row],[Low Bidder 
or CM/GC]:[Bidder 23]])*D364</f>
        <v>#VALUE!</v>
      </c>
      <c r="R364" s="38" t="e">
        <f>('CMGC Cost Estimate'!$J364-'CMGC Cost Estimate'!$G364)/'CMGC Cost Estimate'!$G364</f>
        <v>#VALUE!</v>
      </c>
      <c r="S364" s="39" t="e">
        <f>('CMGC Cost Estimate'!$J364-'CMGC Cost Estimate'!$M364)/'CMGC Cost Estimate'!$M364</f>
        <v>#VALUE!</v>
      </c>
      <c r="T364" s="37" t="e">
        <f>'CMGC Cost Estimate'!$J364-'CMGC Cost Estimate'!$G364</f>
        <v>#VALUE!</v>
      </c>
      <c r="U364" s="29" t="e">
        <f>RANK('CMGC Cost Estimate'!$J364,'CMGC Cost Estimate'!$J$3:$J$499)</f>
        <v>#VALUE!</v>
      </c>
      <c r="V364" s="40" t="e">
        <f>LARGE('CMGC Cost Estimate'!$J$3:$J$499,COUNT(J$3:'CMGC Cost Estimate'!$J364))+IF(ISNUMBER(V363),V363,0)</f>
        <v>#VALUE!</v>
      </c>
      <c r="W364" s="29" t="e">
        <f>IF(V364/J$500&lt;0.8,COUNT(V$3:V364)+1,1)</f>
        <v>#VALUE!</v>
      </c>
      <c r="X364" s="41" t="e">
        <f>IF('CMGC Cost Estimate'!$U364&lt;=MAX('CMGC Cost Estimate'!$W$3:$W$499),"YES","NO")</f>
        <v>#VALUE!</v>
      </c>
      <c r="Y364" s="42" t="e">
        <f>IF(AND('CMGC Cost Estimate'!$X364="YES",OR('CMGC Cost Estimate'!$R364&gt;0.2,'CMGC Cost Estimate'!$R364&lt;-0.2)),"ANALYZE"," ")</f>
        <v>#VALUE!</v>
      </c>
      <c r="Z364" s="73" t="e">
        <f>IF(AND('CMGC Cost Estimate'!$X364="YES",OR('CMGC Cost Estimate'!$S364&gt;0.2,'CMGC Cost Estimate'!$S364&lt;-0.2)),"ANALYZE"," ")</f>
        <v>#VALUE!</v>
      </c>
      <c r="AA364" s="69" t="e">
        <f>RANK('CMGC Cost Estimate'!$G364,'CMGC Cost Estimate'!$G$3:$G$499)</f>
        <v>#VALUE!</v>
      </c>
      <c r="AB364" s="70" t="e">
        <f>LARGE('CMGC Cost Estimate'!$G$3:$G$499,COUNT(G$3:'CMGC Cost Estimate'!$G364))+IF(ISNUMBER(AB363),AB363,0)</f>
        <v>#VALUE!</v>
      </c>
      <c r="AC364" s="71" t="e">
        <f>IF(AB364/G$500&lt;0.8,COUNT(V$3:V364)+1,1)</f>
        <v>#VALUE!</v>
      </c>
      <c r="AD364" s="95" t="e">
        <f>IF('CMGC Cost Estimate'!$AA364&lt;=MAX('CMGC Cost Estimate'!$AC$3:$AC$499),"YES","NO")</f>
        <v>#VALUE!</v>
      </c>
      <c r="AE364" s="96" t="e">
        <f>IF(AND('Standard Cost Estimate'!$AD364="YES",ABS('Standard Cost Estimate'!$R364)&gt;0.2),"ANALYZE"," ")</f>
        <v>#VALUE!</v>
      </c>
      <c r="AF364" s="77"/>
    </row>
    <row r="365" spans="1:32" x14ac:dyDescent="0.35">
      <c r="A365" s="56" t="e">
        <f>Table1[[#This Row],[Item Line Number]]</f>
        <v>#VALUE!</v>
      </c>
      <c r="B365" s="56" t="e">
        <f>Table1[[#This Row],[Item Number]]</f>
        <v>#VALUE!</v>
      </c>
      <c r="C365" s="57" t="e">
        <f>Table1[[#This Row],[Item Description]]</f>
        <v>#VALUE!</v>
      </c>
      <c r="D365" s="56" t="e">
        <f>Table1[[#This Row],[Quantity]]</f>
        <v>#VALUE!</v>
      </c>
      <c r="E365" s="56" t="e">
        <f>Table1[[#This Row],[Units]]</f>
        <v>#VALUE!</v>
      </c>
      <c r="F365" s="58" t="e">
        <f>Table1[[#This Row],[Engineer''s Estimate (EE)]]</f>
        <v>#VALUE!</v>
      </c>
      <c r="G365" s="59" t="e">
        <f>'CMGC Cost Estimate'!$D365*'CMGC Cost Estimate'!$F365</f>
        <v>#VALUE!</v>
      </c>
      <c r="H365" s="60" t="e">
        <f>'CMGC Cost Estimate'!$G365/G$500</f>
        <v>#VALUE!</v>
      </c>
      <c r="I365" s="58" t="e">
        <f>Table1[[#This Row],[Low Bidder 
or CM/GC]]</f>
        <v>#VALUE!</v>
      </c>
      <c r="J365" s="59" t="e">
        <f>'CMGC Cost Estimate'!$I365*'CMGC Cost Estimate'!$D365</f>
        <v>#VALUE!</v>
      </c>
      <c r="K365" s="61" t="e">
        <f>'CMGC Cost Estimate'!$J365/J$500</f>
        <v>#VALUE!</v>
      </c>
      <c r="L365" s="58" t="e">
        <f>TRIMMEAN(Table1[[#This Row],[Low Bidder 
or CM/GC]:[Bidder 23]],2/COUNT(Table1[[#This Row],[Low Bidder 
or CM/GC]:[Bidder 23]]))</f>
        <v>#VALUE!</v>
      </c>
      <c r="M365" s="59" t="e">
        <f>IF('CMGC Cost Estimate'!$D365=0,0,'CMGC Cost Estimate'!$D365*'CMGC Cost Estimate'!$L365)</f>
        <v>#VALUE!</v>
      </c>
      <c r="N365" s="60" t="e">
        <f>'CMGC Cost Estimate'!$M365/M$500</f>
        <v>#VALUE!</v>
      </c>
      <c r="O365" s="80" t="e">
        <f>MIN(Table1[[#This Row],[Low Bidder 
or CM/GC]:[Bidder 23]])*D365</f>
        <v>#VALUE!</v>
      </c>
      <c r="P365" s="66" t="e">
        <f>Table24[[#This Row],[CM/GC
Amount]]</f>
        <v>#VALUE!</v>
      </c>
      <c r="Q365" s="81" t="e">
        <f>MAX(Table1[[#This Row],[Low Bidder 
or CM/GC]:[Bidder 23]])*D365</f>
        <v>#VALUE!</v>
      </c>
      <c r="R365" s="38" t="e">
        <f>('CMGC Cost Estimate'!$J365-'CMGC Cost Estimate'!$G365)/'CMGC Cost Estimate'!$G365</f>
        <v>#VALUE!</v>
      </c>
      <c r="S365" s="39" t="e">
        <f>('CMGC Cost Estimate'!$J365-'CMGC Cost Estimate'!$M365)/'CMGC Cost Estimate'!$M365</f>
        <v>#VALUE!</v>
      </c>
      <c r="T365" s="37" t="e">
        <f>'CMGC Cost Estimate'!$J365-'CMGC Cost Estimate'!$G365</f>
        <v>#VALUE!</v>
      </c>
      <c r="U365" s="29" t="e">
        <f>RANK('CMGC Cost Estimate'!$J365,'CMGC Cost Estimate'!$J$3:$J$499)</f>
        <v>#VALUE!</v>
      </c>
      <c r="V365" s="40" t="e">
        <f>LARGE('CMGC Cost Estimate'!$J$3:$J$499,COUNT(J$3:'CMGC Cost Estimate'!$J365))+IF(ISNUMBER(V364),V364,0)</f>
        <v>#VALUE!</v>
      </c>
      <c r="W365" s="29" t="e">
        <f>IF(V365/J$500&lt;0.8,COUNT(V$3:V365)+1,1)</f>
        <v>#VALUE!</v>
      </c>
      <c r="X365" s="41" t="e">
        <f>IF('CMGC Cost Estimate'!$U365&lt;=MAX('CMGC Cost Estimate'!$W$3:$W$499),"YES","NO")</f>
        <v>#VALUE!</v>
      </c>
      <c r="Y365" s="42" t="e">
        <f>IF(AND('CMGC Cost Estimate'!$X365="YES",OR('CMGC Cost Estimate'!$R365&gt;0.2,'CMGC Cost Estimate'!$R365&lt;-0.2)),"ANALYZE"," ")</f>
        <v>#VALUE!</v>
      </c>
      <c r="Z365" s="73" t="e">
        <f>IF(AND('CMGC Cost Estimate'!$X365="YES",OR('CMGC Cost Estimate'!$S365&gt;0.2,'CMGC Cost Estimate'!$S365&lt;-0.2)),"ANALYZE"," ")</f>
        <v>#VALUE!</v>
      </c>
      <c r="AA365" s="69" t="e">
        <f>RANK('CMGC Cost Estimate'!$G365,'CMGC Cost Estimate'!$G$3:$G$499)</f>
        <v>#VALUE!</v>
      </c>
      <c r="AB365" s="70" t="e">
        <f>LARGE('CMGC Cost Estimate'!$G$3:$G$499,COUNT(G$3:'CMGC Cost Estimate'!$G365))+IF(ISNUMBER(AB364),AB364,0)</f>
        <v>#VALUE!</v>
      </c>
      <c r="AC365" s="71" t="e">
        <f>IF(AB365/G$500&lt;0.8,COUNT(V$3:V365)+1,1)</f>
        <v>#VALUE!</v>
      </c>
      <c r="AD365" s="95" t="e">
        <f>IF('CMGC Cost Estimate'!$AA365&lt;=MAX('CMGC Cost Estimate'!$AC$3:$AC$499),"YES","NO")</f>
        <v>#VALUE!</v>
      </c>
      <c r="AE365" s="96" t="e">
        <f>IF(AND('Standard Cost Estimate'!$AD365="YES",ABS('Standard Cost Estimate'!$R365)&gt;0.2),"ANALYZE"," ")</f>
        <v>#VALUE!</v>
      </c>
      <c r="AF365" s="77"/>
    </row>
    <row r="366" spans="1:32" x14ac:dyDescent="0.35">
      <c r="A366" s="56" t="e">
        <f>Table1[[#This Row],[Item Line Number]]</f>
        <v>#VALUE!</v>
      </c>
      <c r="B366" s="56" t="e">
        <f>Table1[[#This Row],[Item Number]]</f>
        <v>#VALUE!</v>
      </c>
      <c r="C366" s="57" t="e">
        <f>Table1[[#This Row],[Item Description]]</f>
        <v>#VALUE!</v>
      </c>
      <c r="D366" s="56" t="e">
        <f>Table1[[#This Row],[Quantity]]</f>
        <v>#VALUE!</v>
      </c>
      <c r="E366" s="56" t="e">
        <f>Table1[[#This Row],[Units]]</f>
        <v>#VALUE!</v>
      </c>
      <c r="F366" s="58" t="e">
        <f>Table1[[#This Row],[Engineer''s Estimate (EE)]]</f>
        <v>#VALUE!</v>
      </c>
      <c r="G366" s="59" t="e">
        <f>'CMGC Cost Estimate'!$D366*'CMGC Cost Estimate'!$F366</f>
        <v>#VALUE!</v>
      </c>
      <c r="H366" s="60" t="e">
        <f>'CMGC Cost Estimate'!$G366/G$500</f>
        <v>#VALUE!</v>
      </c>
      <c r="I366" s="58" t="e">
        <f>Table1[[#This Row],[Low Bidder 
or CM/GC]]</f>
        <v>#VALUE!</v>
      </c>
      <c r="J366" s="59" t="e">
        <f>'CMGC Cost Estimate'!$I366*'CMGC Cost Estimate'!$D366</f>
        <v>#VALUE!</v>
      </c>
      <c r="K366" s="61" t="e">
        <f>'CMGC Cost Estimate'!$J366/J$500</f>
        <v>#VALUE!</v>
      </c>
      <c r="L366" s="58" t="e">
        <f>TRIMMEAN(Table1[[#This Row],[Low Bidder 
or CM/GC]:[Bidder 23]],2/COUNT(Table1[[#This Row],[Low Bidder 
or CM/GC]:[Bidder 23]]))</f>
        <v>#VALUE!</v>
      </c>
      <c r="M366" s="59" t="e">
        <f>IF('CMGC Cost Estimate'!$D366=0,0,'CMGC Cost Estimate'!$D366*'CMGC Cost Estimate'!$L366)</f>
        <v>#VALUE!</v>
      </c>
      <c r="N366" s="60" t="e">
        <f>'CMGC Cost Estimate'!$M366/M$500</f>
        <v>#VALUE!</v>
      </c>
      <c r="O366" s="80" t="e">
        <f>MIN(Table1[[#This Row],[Low Bidder 
or CM/GC]:[Bidder 23]])*D366</f>
        <v>#VALUE!</v>
      </c>
      <c r="P366" s="66" t="e">
        <f>Table24[[#This Row],[CM/GC
Amount]]</f>
        <v>#VALUE!</v>
      </c>
      <c r="Q366" s="81" t="e">
        <f>MAX(Table1[[#This Row],[Low Bidder 
or CM/GC]:[Bidder 23]])*D366</f>
        <v>#VALUE!</v>
      </c>
      <c r="R366" s="38" t="e">
        <f>('CMGC Cost Estimate'!$J366-'CMGC Cost Estimate'!$G366)/'CMGC Cost Estimate'!$G366</f>
        <v>#VALUE!</v>
      </c>
      <c r="S366" s="39" t="e">
        <f>('CMGC Cost Estimate'!$J366-'CMGC Cost Estimate'!$M366)/'CMGC Cost Estimate'!$M366</f>
        <v>#VALUE!</v>
      </c>
      <c r="T366" s="37" t="e">
        <f>'CMGC Cost Estimate'!$J366-'CMGC Cost Estimate'!$G366</f>
        <v>#VALUE!</v>
      </c>
      <c r="U366" s="29" t="e">
        <f>RANK('CMGC Cost Estimate'!$J366,'CMGC Cost Estimate'!$J$3:$J$499)</f>
        <v>#VALUE!</v>
      </c>
      <c r="V366" s="40" t="e">
        <f>LARGE('CMGC Cost Estimate'!$J$3:$J$499,COUNT(J$3:'CMGC Cost Estimate'!$J366))+IF(ISNUMBER(V365),V365,0)</f>
        <v>#VALUE!</v>
      </c>
      <c r="W366" s="29" t="e">
        <f>IF(V366/J$500&lt;0.8,COUNT(V$3:V366)+1,1)</f>
        <v>#VALUE!</v>
      </c>
      <c r="X366" s="41" t="e">
        <f>IF('CMGC Cost Estimate'!$U366&lt;=MAX('CMGC Cost Estimate'!$W$3:$W$499),"YES","NO")</f>
        <v>#VALUE!</v>
      </c>
      <c r="Y366" s="42" t="e">
        <f>IF(AND('CMGC Cost Estimate'!$X366="YES",OR('CMGC Cost Estimate'!$R366&gt;0.2,'CMGC Cost Estimate'!$R366&lt;-0.2)),"ANALYZE"," ")</f>
        <v>#VALUE!</v>
      </c>
      <c r="Z366" s="73" t="e">
        <f>IF(AND('CMGC Cost Estimate'!$X366="YES",OR('CMGC Cost Estimate'!$S366&gt;0.2,'CMGC Cost Estimate'!$S366&lt;-0.2)),"ANALYZE"," ")</f>
        <v>#VALUE!</v>
      </c>
      <c r="AA366" s="69" t="e">
        <f>RANK('CMGC Cost Estimate'!$G366,'CMGC Cost Estimate'!$G$3:$G$499)</f>
        <v>#VALUE!</v>
      </c>
      <c r="AB366" s="70" t="e">
        <f>LARGE('CMGC Cost Estimate'!$G$3:$G$499,COUNT(G$3:'CMGC Cost Estimate'!$G366))+IF(ISNUMBER(AB365),AB365,0)</f>
        <v>#VALUE!</v>
      </c>
      <c r="AC366" s="71" t="e">
        <f>IF(AB366/G$500&lt;0.8,COUNT(V$3:V366)+1,1)</f>
        <v>#VALUE!</v>
      </c>
      <c r="AD366" s="95" t="e">
        <f>IF('CMGC Cost Estimate'!$AA366&lt;=MAX('CMGC Cost Estimate'!$AC$3:$AC$499),"YES","NO")</f>
        <v>#VALUE!</v>
      </c>
      <c r="AE366" s="96" t="e">
        <f>IF(AND('Standard Cost Estimate'!$AD366="YES",ABS('Standard Cost Estimate'!$R366)&gt;0.2),"ANALYZE"," ")</f>
        <v>#VALUE!</v>
      </c>
      <c r="AF366" s="77"/>
    </row>
    <row r="367" spans="1:32" x14ac:dyDescent="0.35">
      <c r="A367" s="56" t="e">
        <f>Table1[[#This Row],[Item Line Number]]</f>
        <v>#VALUE!</v>
      </c>
      <c r="B367" s="56" t="e">
        <f>Table1[[#This Row],[Item Number]]</f>
        <v>#VALUE!</v>
      </c>
      <c r="C367" s="57" t="e">
        <f>Table1[[#This Row],[Item Description]]</f>
        <v>#VALUE!</v>
      </c>
      <c r="D367" s="56" t="e">
        <f>Table1[[#This Row],[Quantity]]</f>
        <v>#VALUE!</v>
      </c>
      <c r="E367" s="56" t="e">
        <f>Table1[[#This Row],[Units]]</f>
        <v>#VALUE!</v>
      </c>
      <c r="F367" s="58" t="e">
        <f>Table1[[#This Row],[Engineer''s Estimate (EE)]]</f>
        <v>#VALUE!</v>
      </c>
      <c r="G367" s="59" t="e">
        <f>'CMGC Cost Estimate'!$D367*'CMGC Cost Estimate'!$F367</f>
        <v>#VALUE!</v>
      </c>
      <c r="H367" s="60" t="e">
        <f>'CMGC Cost Estimate'!$G367/G$500</f>
        <v>#VALUE!</v>
      </c>
      <c r="I367" s="58" t="e">
        <f>Table1[[#This Row],[Low Bidder 
or CM/GC]]</f>
        <v>#VALUE!</v>
      </c>
      <c r="J367" s="59" t="e">
        <f>'CMGC Cost Estimate'!$I367*'CMGC Cost Estimate'!$D367</f>
        <v>#VALUE!</v>
      </c>
      <c r="K367" s="61" t="e">
        <f>'CMGC Cost Estimate'!$J367/J$500</f>
        <v>#VALUE!</v>
      </c>
      <c r="L367" s="58" t="e">
        <f>TRIMMEAN(Table1[[#This Row],[Low Bidder 
or CM/GC]:[Bidder 23]],2/COUNT(Table1[[#This Row],[Low Bidder 
or CM/GC]:[Bidder 23]]))</f>
        <v>#VALUE!</v>
      </c>
      <c r="M367" s="59" t="e">
        <f>IF('CMGC Cost Estimate'!$D367=0,0,'CMGC Cost Estimate'!$D367*'CMGC Cost Estimate'!$L367)</f>
        <v>#VALUE!</v>
      </c>
      <c r="N367" s="60" t="e">
        <f>'CMGC Cost Estimate'!$M367/M$500</f>
        <v>#VALUE!</v>
      </c>
      <c r="O367" s="80" t="e">
        <f>MIN(Table1[[#This Row],[Low Bidder 
or CM/GC]:[Bidder 23]])*D367</f>
        <v>#VALUE!</v>
      </c>
      <c r="P367" s="66" t="e">
        <f>Table24[[#This Row],[CM/GC
Amount]]</f>
        <v>#VALUE!</v>
      </c>
      <c r="Q367" s="81" t="e">
        <f>MAX(Table1[[#This Row],[Low Bidder 
or CM/GC]:[Bidder 23]])*D367</f>
        <v>#VALUE!</v>
      </c>
      <c r="R367" s="38" t="e">
        <f>('CMGC Cost Estimate'!$J367-'CMGC Cost Estimate'!$G367)/'CMGC Cost Estimate'!$G367</f>
        <v>#VALUE!</v>
      </c>
      <c r="S367" s="39" t="e">
        <f>('CMGC Cost Estimate'!$J367-'CMGC Cost Estimate'!$M367)/'CMGC Cost Estimate'!$M367</f>
        <v>#VALUE!</v>
      </c>
      <c r="T367" s="37" t="e">
        <f>'CMGC Cost Estimate'!$J367-'CMGC Cost Estimate'!$G367</f>
        <v>#VALUE!</v>
      </c>
      <c r="U367" s="29" t="e">
        <f>RANK('CMGC Cost Estimate'!$J367,'CMGC Cost Estimate'!$J$3:$J$499)</f>
        <v>#VALUE!</v>
      </c>
      <c r="V367" s="40" t="e">
        <f>LARGE('CMGC Cost Estimate'!$J$3:$J$499,COUNT(J$3:'CMGC Cost Estimate'!$J367))+IF(ISNUMBER(V366),V366,0)</f>
        <v>#VALUE!</v>
      </c>
      <c r="W367" s="29" t="e">
        <f>IF(V367/J$500&lt;0.8,COUNT(V$3:V367)+1,1)</f>
        <v>#VALUE!</v>
      </c>
      <c r="X367" s="41" t="e">
        <f>IF('CMGC Cost Estimate'!$U367&lt;=MAX('CMGC Cost Estimate'!$W$3:$W$499),"YES","NO")</f>
        <v>#VALUE!</v>
      </c>
      <c r="Y367" s="42" t="e">
        <f>IF(AND('CMGC Cost Estimate'!$X367="YES",OR('CMGC Cost Estimate'!$R367&gt;0.2,'CMGC Cost Estimate'!$R367&lt;-0.2)),"ANALYZE"," ")</f>
        <v>#VALUE!</v>
      </c>
      <c r="Z367" s="73" t="e">
        <f>IF(AND('CMGC Cost Estimate'!$X367="YES",OR('CMGC Cost Estimate'!$S367&gt;0.2,'CMGC Cost Estimate'!$S367&lt;-0.2)),"ANALYZE"," ")</f>
        <v>#VALUE!</v>
      </c>
      <c r="AA367" s="69" t="e">
        <f>RANK('CMGC Cost Estimate'!$G367,'CMGC Cost Estimate'!$G$3:$G$499)</f>
        <v>#VALUE!</v>
      </c>
      <c r="AB367" s="70" t="e">
        <f>LARGE('CMGC Cost Estimate'!$G$3:$G$499,COUNT(G$3:'CMGC Cost Estimate'!$G367))+IF(ISNUMBER(AB366),AB366,0)</f>
        <v>#VALUE!</v>
      </c>
      <c r="AC367" s="71" t="e">
        <f>IF(AB367/G$500&lt;0.8,COUNT(V$3:V367)+1,1)</f>
        <v>#VALUE!</v>
      </c>
      <c r="AD367" s="95" t="e">
        <f>IF('CMGC Cost Estimate'!$AA367&lt;=MAX('CMGC Cost Estimate'!$AC$3:$AC$499),"YES","NO")</f>
        <v>#VALUE!</v>
      </c>
      <c r="AE367" s="96" t="e">
        <f>IF(AND('Standard Cost Estimate'!$AD367="YES",ABS('Standard Cost Estimate'!$R367)&gt;0.2),"ANALYZE"," ")</f>
        <v>#VALUE!</v>
      </c>
      <c r="AF367" s="77"/>
    </row>
    <row r="368" spans="1:32" x14ac:dyDescent="0.35">
      <c r="A368" s="56" t="e">
        <f>Table1[[#This Row],[Item Line Number]]</f>
        <v>#VALUE!</v>
      </c>
      <c r="B368" s="56" t="e">
        <f>Table1[[#This Row],[Item Number]]</f>
        <v>#VALUE!</v>
      </c>
      <c r="C368" s="57" t="e">
        <f>Table1[[#This Row],[Item Description]]</f>
        <v>#VALUE!</v>
      </c>
      <c r="D368" s="56" t="e">
        <f>Table1[[#This Row],[Quantity]]</f>
        <v>#VALUE!</v>
      </c>
      <c r="E368" s="56" t="e">
        <f>Table1[[#This Row],[Units]]</f>
        <v>#VALUE!</v>
      </c>
      <c r="F368" s="58" t="e">
        <f>Table1[[#This Row],[Engineer''s Estimate (EE)]]</f>
        <v>#VALUE!</v>
      </c>
      <c r="G368" s="59" t="e">
        <f>'CMGC Cost Estimate'!$D368*'CMGC Cost Estimate'!$F368</f>
        <v>#VALUE!</v>
      </c>
      <c r="H368" s="60" t="e">
        <f>'CMGC Cost Estimate'!$G368/G$500</f>
        <v>#VALUE!</v>
      </c>
      <c r="I368" s="58" t="e">
        <f>Table1[[#This Row],[Low Bidder 
or CM/GC]]</f>
        <v>#VALUE!</v>
      </c>
      <c r="J368" s="59" t="e">
        <f>'CMGC Cost Estimate'!$I368*'CMGC Cost Estimate'!$D368</f>
        <v>#VALUE!</v>
      </c>
      <c r="K368" s="61" t="e">
        <f>'CMGC Cost Estimate'!$J368/J$500</f>
        <v>#VALUE!</v>
      </c>
      <c r="L368" s="58" t="e">
        <f>TRIMMEAN(Table1[[#This Row],[Low Bidder 
or CM/GC]:[Bidder 23]],2/COUNT(Table1[[#This Row],[Low Bidder 
or CM/GC]:[Bidder 23]]))</f>
        <v>#VALUE!</v>
      </c>
      <c r="M368" s="59" t="e">
        <f>IF('CMGC Cost Estimate'!$D368=0,0,'CMGC Cost Estimate'!$D368*'CMGC Cost Estimate'!$L368)</f>
        <v>#VALUE!</v>
      </c>
      <c r="N368" s="60" t="e">
        <f>'CMGC Cost Estimate'!$M368/M$500</f>
        <v>#VALUE!</v>
      </c>
      <c r="O368" s="80" t="e">
        <f>MIN(Table1[[#This Row],[Low Bidder 
or CM/GC]:[Bidder 23]])*D368</f>
        <v>#VALUE!</v>
      </c>
      <c r="P368" s="66" t="e">
        <f>Table24[[#This Row],[CM/GC
Amount]]</f>
        <v>#VALUE!</v>
      </c>
      <c r="Q368" s="81" t="e">
        <f>MAX(Table1[[#This Row],[Low Bidder 
or CM/GC]:[Bidder 23]])*D368</f>
        <v>#VALUE!</v>
      </c>
      <c r="R368" s="38" t="e">
        <f>('CMGC Cost Estimate'!$J368-'CMGC Cost Estimate'!$G368)/'CMGC Cost Estimate'!$G368</f>
        <v>#VALUE!</v>
      </c>
      <c r="S368" s="39" t="e">
        <f>('CMGC Cost Estimate'!$J368-'CMGC Cost Estimate'!$M368)/'CMGC Cost Estimate'!$M368</f>
        <v>#VALUE!</v>
      </c>
      <c r="T368" s="37" t="e">
        <f>'CMGC Cost Estimate'!$J368-'CMGC Cost Estimate'!$G368</f>
        <v>#VALUE!</v>
      </c>
      <c r="U368" s="29" t="e">
        <f>RANK('CMGC Cost Estimate'!$J368,'CMGC Cost Estimate'!$J$3:$J$499)</f>
        <v>#VALUE!</v>
      </c>
      <c r="V368" s="40" t="e">
        <f>LARGE('CMGC Cost Estimate'!$J$3:$J$499,COUNT(J$3:'CMGC Cost Estimate'!$J368))+IF(ISNUMBER(V367),V367,0)</f>
        <v>#VALUE!</v>
      </c>
      <c r="W368" s="29" t="e">
        <f>IF(V368/J$500&lt;0.8,COUNT(V$3:V368)+1,1)</f>
        <v>#VALUE!</v>
      </c>
      <c r="X368" s="41" t="e">
        <f>IF('CMGC Cost Estimate'!$U368&lt;=MAX('CMGC Cost Estimate'!$W$3:$W$499),"YES","NO")</f>
        <v>#VALUE!</v>
      </c>
      <c r="Y368" s="42" t="e">
        <f>IF(AND('CMGC Cost Estimate'!$X368="YES",OR('CMGC Cost Estimate'!$R368&gt;0.2,'CMGC Cost Estimate'!$R368&lt;-0.2)),"ANALYZE"," ")</f>
        <v>#VALUE!</v>
      </c>
      <c r="Z368" s="73" t="e">
        <f>IF(AND('CMGC Cost Estimate'!$X368="YES",OR('CMGC Cost Estimate'!$S368&gt;0.2,'CMGC Cost Estimate'!$S368&lt;-0.2)),"ANALYZE"," ")</f>
        <v>#VALUE!</v>
      </c>
      <c r="AA368" s="69" t="e">
        <f>RANK('CMGC Cost Estimate'!$G368,'CMGC Cost Estimate'!$G$3:$G$499)</f>
        <v>#VALUE!</v>
      </c>
      <c r="AB368" s="70" t="e">
        <f>LARGE('CMGC Cost Estimate'!$G$3:$G$499,COUNT(G$3:'CMGC Cost Estimate'!$G368))+IF(ISNUMBER(AB367),AB367,0)</f>
        <v>#VALUE!</v>
      </c>
      <c r="AC368" s="71" t="e">
        <f>IF(AB368/G$500&lt;0.8,COUNT(V$3:V368)+1,1)</f>
        <v>#VALUE!</v>
      </c>
      <c r="AD368" s="95" t="e">
        <f>IF('CMGC Cost Estimate'!$AA368&lt;=MAX('CMGC Cost Estimate'!$AC$3:$AC$499),"YES","NO")</f>
        <v>#VALUE!</v>
      </c>
      <c r="AE368" s="96" t="e">
        <f>IF(AND('Standard Cost Estimate'!$AD368="YES",ABS('Standard Cost Estimate'!$R368)&gt;0.2),"ANALYZE"," ")</f>
        <v>#VALUE!</v>
      </c>
      <c r="AF368" s="77"/>
    </row>
    <row r="369" spans="1:32" x14ac:dyDescent="0.35">
      <c r="A369" s="56" t="e">
        <f>Table1[[#This Row],[Item Line Number]]</f>
        <v>#VALUE!</v>
      </c>
      <c r="B369" s="56" t="e">
        <f>Table1[[#This Row],[Item Number]]</f>
        <v>#VALUE!</v>
      </c>
      <c r="C369" s="57" t="e">
        <f>Table1[[#This Row],[Item Description]]</f>
        <v>#VALUE!</v>
      </c>
      <c r="D369" s="56" t="e">
        <f>Table1[[#This Row],[Quantity]]</f>
        <v>#VALUE!</v>
      </c>
      <c r="E369" s="56" t="e">
        <f>Table1[[#This Row],[Units]]</f>
        <v>#VALUE!</v>
      </c>
      <c r="F369" s="58" t="e">
        <f>Table1[[#This Row],[Engineer''s Estimate (EE)]]</f>
        <v>#VALUE!</v>
      </c>
      <c r="G369" s="59" t="e">
        <f>'CMGC Cost Estimate'!$D369*'CMGC Cost Estimate'!$F369</f>
        <v>#VALUE!</v>
      </c>
      <c r="H369" s="60" t="e">
        <f>'CMGC Cost Estimate'!$G369/G$500</f>
        <v>#VALUE!</v>
      </c>
      <c r="I369" s="58" t="e">
        <f>Table1[[#This Row],[Low Bidder 
or CM/GC]]</f>
        <v>#VALUE!</v>
      </c>
      <c r="J369" s="59" t="e">
        <f>'CMGC Cost Estimate'!$I369*'CMGC Cost Estimate'!$D369</f>
        <v>#VALUE!</v>
      </c>
      <c r="K369" s="61" t="e">
        <f>'CMGC Cost Estimate'!$J369/J$500</f>
        <v>#VALUE!</v>
      </c>
      <c r="L369" s="58" t="e">
        <f>TRIMMEAN(Table1[[#This Row],[Low Bidder 
or CM/GC]:[Bidder 23]],2/COUNT(Table1[[#This Row],[Low Bidder 
or CM/GC]:[Bidder 23]]))</f>
        <v>#VALUE!</v>
      </c>
      <c r="M369" s="59" t="e">
        <f>IF('CMGC Cost Estimate'!$D369=0,0,'CMGC Cost Estimate'!$D369*'CMGC Cost Estimate'!$L369)</f>
        <v>#VALUE!</v>
      </c>
      <c r="N369" s="60" t="e">
        <f>'CMGC Cost Estimate'!$M369/M$500</f>
        <v>#VALUE!</v>
      </c>
      <c r="O369" s="80" t="e">
        <f>MIN(Table1[[#This Row],[Low Bidder 
or CM/GC]:[Bidder 23]])*D369</f>
        <v>#VALUE!</v>
      </c>
      <c r="P369" s="66" t="e">
        <f>Table24[[#This Row],[CM/GC
Amount]]</f>
        <v>#VALUE!</v>
      </c>
      <c r="Q369" s="81" t="e">
        <f>MAX(Table1[[#This Row],[Low Bidder 
or CM/GC]:[Bidder 23]])*D369</f>
        <v>#VALUE!</v>
      </c>
      <c r="R369" s="38" t="e">
        <f>('CMGC Cost Estimate'!$J369-'CMGC Cost Estimate'!$G369)/'CMGC Cost Estimate'!$G369</f>
        <v>#VALUE!</v>
      </c>
      <c r="S369" s="39" t="e">
        <f>('CMGC Cost Estimate'!$J369-'CMGC Cost Estimate'!$M369)/'CMGC Cost Estimate'!$M369</f>
        <v>#VALUE!</v>
      </c>
      <c r="T369" s="37" t="e">
        <f>'CMGC Cost Estimate'!$J369-'CMGC Cost Estimate'!$G369</f>
        <v>#VALUE!</v>
      </c>
      <c r="U369" s="29" t="e">
        <f>RANK('CMGC Cost Estimate'!$J369,'CMGC Cost Estimate'!$J$3:$J$499)</f>
        <v>#VALUE!</v>
      </c>
      <c r="V369" s="40" t="e">
        <f>LARGE('CMGC Cost Estimate'!$J$3:$J$499,COUNT(J$3:'CMGC Cost Estimate'!$J369))+IF(ISNUMBER(V368),V368,0)</f>
        <v>#VALUE!</v>
      </c>
      <c r="W369" s="29" t="e">
        <f>IF(V369/J$500&lt;0.8,COUNT(V$3:V369)+1,1)</f>
        <v>#VALUE!</v>
      </c>
      <c r="X369" s="41" t="e">
        <f>IF('CMGC Cost Estimate'!$U369&lt;=MAX('CMGC Cost Estimate'!$W$3:$W$499),"YES","NO")</f>
        <v>#VALUE!</v>
      </c>
      <c r="Y369" s="42" t="e">
        <f>IF(AND('CMGC Cost Estimate'!$X369="YES",OR('CMGC Cost Estimate'!$R369&gt;0.2,'CMGC Cost Estimate'!$R369&lt;-0.2)),"ANALYZE"," ")</f>
        <v>#VALUE!</v>
      </c>
      <c r="Z369" s="73" t="e">
        <f>IF(AND('CMGC Cost Estimate'!$X369="YES",OR('CMGC Cost Estimate'!$S369&gt;0.2,'CMGC Cost Estimate'!$S369&lt;-0.2)),"ANALYZE"," ")</f>
        <v>#VALUE!</v>
      </c>
      <c r="AA369" s="69" t="e">
        <f>RANK('CMGC Cost Estimate'!$G369,'CMGC Cost Estimate'!$G$3:$G$499)</f>
        <v>#VALUE!</v>
      </c>
      <c r="AB369" s="70" t="e">
        <f>LARGE('CMGC Cost Estimate'!$G$3:$G$499,COUNT(G$3:'CMGC Cost Estimate'!$G369))+IF(ISNUMBER(AB368),AB368,0)</f>
        <v>#VALUE!</v>
      </c>
      <c r="AC369" s="71" t="e">
        <f>IF(AB369/G$500&lt;0.8,COUNT(V$3:V369)+1,1)</f>
        <v>#VALUE!</v>
      </c>
      <c r="AD369" s="95" t="e">
        <f>IF('CMGC Cost Estimate'!$AA369&lt;=MAX('CMGC Cost Estimate'!$AC$3:$AC$499),"YES","NO")</f>
        <v>#VALUE!</v>
      </c>
      <c r="AE369" s="96" t="e">
        <f>IF(AND('Standard Cost Estimate'!$AD369="YES",ABS('Standard Cost Estimate'!$R369)&gt;0.2),"ANALYZE"," ")</f>
        <v>#VALUE!</v>
      </c>
      <c r="AF369" s="77"/>
    </row>
    <row r="370" spans="1:32" x14ac:dyDescent="0.35">
      <c r="A370" s="56" t="e">
        <f>Table1[[#This Row],[Item Line Number]]</f>
        <v>#VALUE!</v>
      </c>
      <c r="B370" s="56" t="e">
        <f>Table1[[#This Row],[Item Number]]</f>
        <v>#VALUE!</v>
      </c>
      <c r="C370" s="57" t="e">
        <f>Table1[[#This Row],[Item Description]]</f>
        <v>#VALUE!</v>
      </c>
      <c r="D370" s="56" t="e">
        <f>Table1[[#This Row],[Quantity]]</f>
        <v>#VALUE!</v>
      </c>
      <c r="E370" s="56" t="e">
        <f>Table1[[#This Row],[Units]]</f>
        <v>#VALUE!</v>
      </c>
      <c r="F370" s="58" t="e">
        <f>Table1[[#This Row],[Engineer''s Estimate (EE)]]</f>
        <v>#VALUE!</v>
      </c>
      <c r="G370" s="59" t="e">
        <f>'CMGC Cost Estimate'!$D370*'CMGC Cost Estimate'!$F370</f>
        <v>#VALUE!</v>
      </c>
      <c r="H370" s="60" t="e">
        <f>'CMGC Cost Estimate'!$G370/G$500</f>
        <v>#VALUE!</v>
      </c>
      <c r="I370" s="58" t="e">
        <f>Table1[[#This Row],[Low Bidder 
or CM/GC]]</f>
        <v>#VALUE!</v>
      </c>
      <c r="J370" s="59" t="e">
        <f>'CMGC Cost Estimate'!$I370*'CMGC Cost Estimate'!$D370</f>
        <v>#VALUE!</v>
      </c>
      <c r="K370" s="61" t="e">
        <f>'CMGC Cost Estimate'!$J370/J$500</f>
        <v>#VALUE!</v>
      </c>
      <c r="L370" s="58" t="e">
        <f>TRIMMEAN(Table1[[#This Row],[Low Bidder 
or CM/GC]:[Bidder 23]],2/COUNT(Table1[[#This Row],[Low Bidder 
or CM/GC]:[Bidder 23]]))</f>
        <v>#VALUE!</v>
      </c>
      <c r="M370" s="59" t="e">
        <f>IF('CMGC Cost Estimate'!$D370=0,0,'CMGC Cost Estimate'!$D370*'CMGC Cost Estimate'!$L370)</f>
        <v>#VALUE!</v>
      </c>
      <c r="N370" s="60" t="e">
        <f>'CMGC Cost Estimate'!$M370/M$500</f>
        <v>#VALUE!</v>
      </c>
      <c r="O370" s="80" t="e">
        <f>MIN(Table1[[#This Row],[Low Bidder 
or CM/GC]:[Bidder 23]])*D370</f>
        <v>#VALUE!</v>
      </c>
      <c r="P370" s="66" t="e">
        <f>Table24[[#This Row],[CM/GC
Amount]]</f>
        <v>#VALUE!</v>
      </c>
      <c r="Q370" s="81" t="e">
        <f>MAX(Table1[[#This Row],[Low Bidder 
or CM/GC]:[Bidder 23]])*D370</f>
        <v>#VALUE!</v>
      </c>
      <c r="R370" s="38" t="e">
        <f>('CMGC Cost Estimate'!$J370-'CMGC Cost Estimate'!$G370)/'CMGC Cost Estimate'!$G370</f>
        <v>#VALUE!</v>
      </c>
      <c r="S370" s="39" t="e">
        <f>('CMGC Cost Estimate'!$J370-'CMGC Cost Estimate'!$M370)/'CMGC Cost Estimate'!$M370</f>
        <v>#VALUE!</v>
      </c>
      <c r="T370" s="37" t="e">
        <f>'CMGC Cost Estimate'!$J370-'CMGC Cost Estimate'!$G370</f>
        <v>#VALUE!</v>
      </c>
      <c r="U370" s="29" t="e">
        <f>RANK('CMGC Cost Estimate'!$J370,'CMGC Cost Estimate'!$J$3:$J$499)</f>
        <v>#VALUE!</v>
      </c>
      <c r="V370" s="40" t="e">
        <f>LARGE('CMGC Cost Estimate'!$J$3:$J$499,COUNT(J$3:'CMGC Cost Estimate'!$J370))+IF(ISNUMBER(V369),V369,0)</f>
        <v>#VALUE!</v>
      </c>
      <c r="W370" s="29" t="e">
        <f>IF(V370/J$500&lt;0.8,COUNT(V$3:V370)+1,1)</f>
        <v>#VALUE!</v>
      </c>
      <c r="X370" s="41" t="e">
        <f>IF('CMGC Cost Estimate'!$U370&lt;=MAX('CMGC Cost Estimate'!$W$3:$W$499),"YES","NO")</f>
        <v>#VALUE!</v>
      </c>
      <c r="Y370" s="42" t="e">
        <f>IF(AND('CMGC Cost Estimate'!$X370="YES",OR('CMGC Cost Estimate'!$R370&gt;0.2,'CMGC Cost Estimate'!$R370&lt;-0.2)),"ANALYZE"," ")</f>
        <v>#VALUE!</v>
      </c>
      <c r="Z370" s="73" t="e">
        <f>IF(AND('CMGC Cost Estimate'!$X370="YES",OR('CMGC Cost Estimate'!$S370&gt;0.2,'CMGC Cost Estimate'!$S370&lt;-0.2)),"ANALYZE"," ")</f>
        <v>#VALUE!</v>
      </c>
      <c r="AA370" s="69" t="e">
        <f>RANK('CMGC Cost Estimate'!$G370,'CMGC Cost Estimate'!$G$3:$G$499)</f>
        <v>#VALUE!</v>
      </c>
      <c r="AB370" s="70" t="e">
        <f>LARGE('CMGC Cost Estimate'!$G$3:$G$499,COUNT(G$3:'CMGC Cost Estimate'!$G370))+IF(ISNUMBER(AB369),AB369,0)</f>
        <v>#VALUE!</v>
      </c>
      <c r="AC370" s="71" t="e">
        <f>IF(AB370/G$500&lt;0.8,COUNT(V$3:V370)+1,1)</f>
        <v>#VALUE!</v>
      </c>
      <c r="AD370" s="95" t="e">
        <f>IF('CMGC Cost Estimate'!$AA370&lt;=MAX('CMGC Cost Estimate'!$AC$3:$AC$499),"YES","NO")</f>
        <v>#VALUE!</v>
      </c>
      <c r="AE370" s="96" t="e">
        <f>IF(AND('Standard Cost Estimate'!$AD370="YES",ABS('Standard Cost Estimate'!$R370)&gt;0.2),"ANALYZE"," ")</f>
        <v>#VALUE!</v>
      </c>
      <c r="AF370" s="77"/>
    </row>
    <row r="371" spans="1:32" x14ac:dyDescent="0.35">
      <c r="A371" s="56" t="e">
        <f>Table1[[#This Row],[Item Line Number]]</f>
        <v>#VALUE!</v>
      </c>
      <c r="B371" s="56" t="e">
        <f>Table1[[#This Row],[Item Number]]</f>
        <v>#VALUE!</v>
      </c>
      <c r="C371" s="57" t="e">
        <f>Table1[[#This Row],[Item Description]]</f>
        <v>#VALUE!</v>
      </c>
      <c r="D371" s="56" t="e">
        <f>Table1[[#This Row],[Quantity]]</f>
        <v>#VALUE!</v>
      </c>
      <c r="E371" s="56" t="e">
        <f>Table1[[#This Row],[Units]]</f>
        <v>#VALUE!</v>
      </c>
      <c r="F371" s="58" t="e">
        <f>Table1[[#This Row],[Engineer''s Estimate (EE)]]</f>
        <v>#VALUE!</v>
      </c>
      <c r="G371" s="59" t="e">
        <f>'CMGC Cost Estimate'!$D371*'CMGC Cost Estimate'!$F371</f>
        <v>#VALUE!</v>
      </c>
      <c r="H371" s="60" t="e">
        <f>'CMGC Cost Estimate'!$G371/G$500</f>
        <v>#VALUE!</v>
      </c>
      <c r="I371" s="58" t="e">
        <f>Table1[[#This Row],[Low Bidder 
or CM/GC]]</f>
        <v>#VALUE!</v>
      </c>
      <c r="J371" s="59" t="e">
        <f>'CMGC Cost Estimate'!$I371*'CMGC Cost Estimate'!$D371</f>
        <v>#VALUE!</v>
      </c>
      <c r="K371" s="61" t="e">
        <f>'CMGC Cost Estimate'!$J371/J$500</f>
        <v>#VALUE!</v>
      </c>
      <c r="L371" s="58" t="e">
        <f>TRIMMEAN(Table1[[#This Row],[Low Bidder 
or CM/GC]:[Bidder 23]],2/COUNT(Table1[[#This Row],[Low Bidder 
or CM/GC]:[Bidder 23]]))</f>
        <v>#VALUE!</v>
      </c>
      <c r="M371" s="59" t="e">
        <f>IF('CMGC Cost Estimate'!$D371=0,0,'CMGC Cost Estimate'!$D371*'CMGC Cost Estimate'!$L371)</f>
        <v>#VALUE!</v>
      </c>
      <c r="N371" s="60" t="e">
        <f>'CMGC Cost Estimate'!$M371/M$500</f>
        <v>#VALUE!</v>
      </c>
      <c r="O371" s="80" t="e">
        <f>MIN(Table1[[#This Row],[Low Bidder 
or CM/GC]:[Bidder 23]])*D371</f>
        <v>#VALUE!</v>
      </c>
      <c r="P371" s="66" t="e">
        <f>Table24[[#This Row],[CM/GC
Amount]]</f>
        <v>#VALUE!</v>
      </c>
      <c r="Q371" s="81" t="e">
        <f>MAX(Table1[[#This Row],[Low Bidder 
or CM/GC]:[Bidder 23]])*D371</f>
        <v>#VALUE!</v>
      </c>
      <c r="R371" s="38" t="e">
        <f>('CMGC Cost Estimate'!$J371-'CMGC Cost Estimate'!$G371)/'CMGC Cost Estimate'!$G371</f>
        <v>#VALUE!</v>
      </c>
      <c r="S371" s="39" t="e">
        <f>('CMGC Cost Estimate'!$J371-'CMGC Cost Estimate'!$M371)/'CMGC Cost Estimate'!$M371</f>
        <v>#VALUE!</v>
      </c>
      <c r="T371" s="37" t="e">
        <f>'CMGC Cost Estimate'!$J371-'CMGC Cost Estimate'!$G371</f>
        <v>#VALUE!</v>
      </c>
      <c r="U371" s="29" t="e">
        <f>RANK('CMGC Cost Estimate'!$J371,'CMGC Cost Estimate'!$J$3:$J$499)</f>
        <v>#VALUE!</v>
      </c>
      <c r="V371" s="40" t="e">
        <f>LARGE('CMGC Cost Estimate'!$J$3:$J$499,COUNT(J$3:'CMGC Cost Estimate'!$J371))+IF(ISNUMBER(V370),V370,0)</f>
        <v>#VALUE!</v>
      </c>
      <c r="W371" s="29" t="e">
        <f>IF(V371/J$500&lt;0.8,COUNT(V$3:V371)+1,1)</f>
        <v>#VALUE!</v>
      </c>
      <c r="X371" s="41" t="e">
        <f>IF('CMGC Cost Estimate'!$U371&lt;=MAX('CMGC Cost Estimate'!$W$3:$W$499),"YES","NO")</f>
        <v>#VALUE!</v>
      </c>
      <c r="Y371" s="42" t="e">
        <f>IF(AND('CMGC Cost Estimate'!$X371="YES",OR('CMGC Cost Estimate'!$R371&gt;0.2,'CMGC Cost Estimate'!$R371&lt;-0.2)),"ANALYZE"," ")</f>
        <v>#VALUE!</v>
      </c>
      <c r="Z371" s="73" t="e">
        <f>IF(AND('CMGC Cost Estimate'!$X371="YES",OR('CMGC Cost Estimate'!$S371&gt;0.2,'CMGC Cost Estimate'!$S371&lt;-0.2)),"ANALYZE"," ")</f>
        <v>#VALUE!</v>
      </c>
      <c r="AA371" s="69" t="e">
        <f>RANK('CMGC Cost Estimate'!$G371,'CMGC Cost Estimate'!$G$3:$G$499)</f>
        <v>#VALUE!</v>
      </c>
      <c r="AB371" s="70" t="e">
        <f>LARGE('CMGC Cost Estimate'!$G$3:$G$499,COUNT(G$3:'CMGC Cost Estimate'!$G371))+IF(ISNUMBER(AB370),AB370,0)</f>
        <v>#VALUE!</v>
      </c>
      <c r="AC371" s="71" t="e">
        <f>IF(AB371/G$500&lt;0.8,COUNT(V$3:V371)+1,1)</f>
        <v>#VALUE!</v>
      </c>
      <c r="AD371" s="95" t="e">
        <f>IF('CMGC Cost Estimate'!$AA371&lt;=MAX('CMGC Cost Estimate'!$AC$3:$AC$499),"YES","NO")</f>
        <v>#VALUE!</v>
      </c>
      <c r="AE371" s="96" t="e">
        <f>IF(AND('Standard Cost Estimate'!$AD371="YES",ABS('Standard Cost Estimate'!$R371)&gt;0.2),"ANALYZE"," ")</f>
        <v>#VALUE!</v>
      </c>
      <c r="AF371" s="77"/>
    </row>
    <row r="372" spans="1:32" x14ac:dyDescent="0.35">
      <c r="A372" s="56" t="e">
        <f>Table1[[#This Row],[Item Line Number]]</f>
        <v>#VALUE!</v>
      </c>
      <c r="B372" s="56" t="e">
        <f>Table1[[#This Row],[Item Number]]</f>
        <v>#VALUE!</v>
      </c>
      <c r="C372" s="57" t="e">
        <f>Table1[[#This Row],[Item Description]]</f>
        <v>#VALUE!</v>
      </c>
      <c r="D372" s="56" t="e">
        <f>Table1[[#This Row],[Quantity]]</f>
        <v>#VALUE!</v>
      </c>
      <c r="E372" s="56" t="e">
        <f>Table1[[#This Row],[Units]]</f>
        <v>#VALUE!</v>
      </c>
      <c r="F372" s="58" t="e">
        <f>Table1[[#This Row],[Engineer''s Estimate (EE)]]</f>
        <v>#VALUE!</v>
      </c>
      <c r="G372" s="59" t="e">
        <f>'CMGC Cost Estimate'!$D372*'CMGC Cost Estimate'!$F372</f>
        <v>#VALUE!</v>
      </c>
      <c r="H372" s="60" t="e">
        <f>'CMGC Cost Estimate'!$G372/G$500</f>
        <v>#VALUE!</v>
      </c>
      <c r="I372" s="58" t="e">
        <f>Table1[[#This Row],[Low Bidder 
or CM/GC]]</f>
        <v>#VALUE!</v>
      </c>
      <c r="J372" s="59" t="e">
        <f>'CMGC Cost Estimate'!$I372*'CMGC Cost Estimate'!$D372</f>
        <v>#VALUE!</v>
      </c>
      <c r="K372" s="61" t="e">
        <f>'CMGC Cost Estimate'!$J372/J$500</f>
        <v>#VALUE!</v>
      </c>
      <c r="L372" s="58" t="e">
        <f>TRIMMEAN(Table1[[#This Row],[Low Bidder 
or CM/GC]:[Bidder 23]],2/COUNT(Table1[[#This Row],[Low Bidder 
or CM/GC]:[Bidder 23]]))</f>
        <v>#VALUE!</v>
      </c>
      <c r="M372" s="59" t="e">
        <f>IF('CMGC Cost Estimate'!$D372=0,0,'CMGC Cost Estimate'!$D372*'CMGC Cost Estimate'!$L372)</f>
        <v>#VALUE!</v>
      </c>
      <c r="N372" s="60" t="e">
        <f>'CMGC Cost Estimate'!$M372/M$500</f>
        <v>#VALUE!</v>
      </c>
      <c r="O372" s="80" t="e">
        <f>MIN(Table1[[#This Row],[Low Bidder 
or CM/GC]:[Bidder 23]])*D372</f>
        <v>#VALUE!</v>
      </c>
      <c r="P372" s="66" t="e">
        <f>Table24[[#This Row],[CM/GC
Amount]]</f>
        <v>#VALUE!</v>
      </c>
      <c r="Q372" s="81" t="e">
        <f>MAX(Table1[[#This Row],[Low Bidder 
or CM/GC]:[Bidder 23]])*D372</f>
        <v>#VALUE!</v>
      </c>
      <c r="R372" s="38" t="e">
        <f>('CMGC Cost Estimate'!$J372-'CMGC Cost Estimate'!$G372)/'CMGC Cost Estimate'!$G372</f>
        <v>#VALUE!</v>
      </c>
      <c r="S372" s="39" t="e">
        <f>('CMGC Cost Estimate'!$J372-'CMGC Cost Estimate'!$M372)/'CMGC Cost Estimate'!$M372</f>
        <v>#VALUE!</v>
      </c>
      <c r="T372" s="37" t="e">
        <f>'CMGC Cost Estimate'!$J372-'CMGC Cost Estimate'!$G372</f>
        <v>#VALUE!</v>
      </c>
      <c r="U372" s="29" t="e">
        <f>RANK('CMGC Cost Estimate'!$J372,'CMGC Cost Estimate'!$J$3:$J$499)</f>
        <v>#VALUE!</v>
      </c>
      <c r="V372" s="40" t="e">
        <f>LARGE('CMGC Cost Estimate'!$J$3:$J$499,COUNT(J$3:'CMGC Cost Estimate'!$J372))+IF(ISNUMBER(V371),V371,0)</f>
        <v>#VALUE!</v>
      </c>
      <c r="W372" s="29" t="e">
        <f>IF(V372/J$500&lt;0.8,COUNT(V$3:V372)+1,1)</f>
        <v>#VALUE!</v>
      </c>
      <c r="X372" s="41" t="e">
        <f>IF('CMGC Cost Estimate'!$U372&lt;=MAX('CMGC Cost Estimate'!$W$3:$W$499),"YES","NO")</f>
        <v>#VALUE!</v>
      </c>
      <c r="Y372" s="42" t="e">
        <f>IF(AND('CMGC Cost Estimate'!$X372="YES",OR('CMGC Cost Estimate'!$R372&gt;0.2,'CMGC Cost Estimate'!$R372&lt;-0.2)),"ANALYZE"," ")</f>
        <v>#VALUE!</v>
      </c>
      <c r="Z372" s="73" t="e">
        <f>IF(AND('CMGC Cost Estimate'!$X372="YES",OR('CMGC Cost Estimate'!$S372&gt;0.2,'CMGC Cost Estimate'!$S372&lt;-0.2)),"ANALYZE"," ")</f>
        <v>#VALUE!</v>
      </c>
      <c r="AA372" s="69" t="e">
        <f>RANK('CMGC Cost Estimate'!$G372,'CMGC Cost Estimate'!$G$3:$G$499)</f>
        <v>#VALUE!</v>
      </c>
      <c r="AB372" s="70" t="e">
        <f>LARGE('CMGC Cost Estimate'!$G$3:$G$499,COUNT(G$3:'CMGC Cost Estimate'!$G372))+IF(ISNUMBER(AB371),AB371,0)</f>
        <v>#VALUE!</v>
      </c>
      <c r="AC372" s="71" t="e">
        <f>IF(AB372/G$500&lt;0.8,COUNT(V$3:V372)+1,1)</f>
        <v>#VALUE!</v>
      </c>
      <c r="AD372" s="95" t="e">
        <f>IF('CMGC Cost Estimate'!$AA372&lt;=MAX('CMGC Cost Estimate'!$AC$3:$AC$499),"YES","NO")</f>
        <v>#VALUE!</v>
      </c>
      <c r="AE372" s="96" t="e">
        <f>IF(AND('Standard Cost Estimate'!$AD372="YES",ABS('Standard Cost Estimate'!$R372)&gt;0.2),"ANALYZE"," ")</f>
        <v>#VALUE!</v>
      </c>
      <c r="AF372" s="77"/>
    </row>
    <row r="373" spans="1:32" x14ac:dyDescent="0.35">
      <c r="A373" s="56" t="e">
        <f>Table1[[#This Row],[Item Line Number]]</f>
        <v>#VALUE!</v>
      </c>
      <c r="B373" s="56" t="e">
        <f>Table1[[#This Row],[Item Number]]</f>
        <v>#VALUE!</v>
      </c>
      <c r="C373" s="57" t="e">
        <f>Table1[[#This Row],[Item Description]]</f>
        <v>#VALUE!</v>
      </c>
      <c r="D373" s="56" t="e">
        <f>Table1[[#This Row],[Quantity]]</f>
        <v>#VALUE!</v>
      </c>
      <c r="E373" s="56" t="e">
        <f>Table1[[#This Row],[Units]]</f>
        <v>#VALUE!</v>
      </c>
      <c r="F373" s="58" t="e">
        <f>Table1[[#This Row],[Engineer''s Estimate (EE)]]</f>
        <v>#VALUE!</v>
      </c>
      <c r="G373" s="59" t="e">
        <f>'CMGC Cost Estimate'!$D373*'CMGC Cost Estimate'!$F373</f>
        <v>#VALUE!</v>
      </c>
      <c r="H373" s="60" t="e">
        <f>'CMGC Cost Estimate'!$G373/G$500</f>
        <v>#VALUE!</v>
      </c>
      <c r="I373" s="58" t="e">
        <f>Table1[[#This Row],[Low Bidder 
or CM/GC]]</f>
        <v>#VALUE!</v>
      </c>
      <c r="J373" s="59" t="e">
        <f>'CMGC Cost Estimate'!$I373*'CMGC Cost Estimate'!$D373</f>
        <v>#VALUE!</v>
      </c>
      <c r="K373" s="61" t="e">
        <f>'CMGC Cost Estimate'!$J373/J$500</f>
        <v>#VALUE!</v>
      </c>
      <c r="L373" s="58" t="e">
        <f>TRIMMEAN(Table1[[#This Row],[Low Bidder 
or CM/GC]:[Bidder 23]],2/COUNT(Table1[[#This Row],[Low Bidder 
or CM/GC]:[Bidder 23]]))</f>
        <v>#VALUE!</v>
      </c>
      <c r="M373" s="59" t="e">
        <f>IF('CMGC Cost Estimate'!$D373=0,0,'CMGC Cost Estimate'!$D373*'CMGC Cost Estimate'!$L373)</f>
        <v>#VALUE!</v>
      </c>
      <c r="N373" s="60" t="e">
        <f>'CMGC Cost Estimate'!$M373/M$500</f>
        <v>#VALUE!</v>
      </c>
      <c r="O373" s="80" t="e">
        <f>MIN(Table1[[#This Row],[Low Bidder 
or CM/GC]:[Bidder 23]])*D373</f>
        <v>#VALUE!</v>
      </c>
      <c r="P373" s="66" t="e">
        <f>Table24[[#This Row],[CM/GC
Amount]]</f>
        <v>#VALUE!</v>
      </c>
      <c r="Q373" s="81" t="e">
        <f>MAX(Table1[[#This Row],[Low Bidder 
or CM/GC]:[Bidder 23]])*D373</f>
        <v>#VALUE!</v>
      </c>
      <c r="R373" s="38" t="e">
        <f>('CMGC Cost Estimate'!$J373-'CMGC Cost Estimate'!$G373)/'CMGC Cost Estimate'!$G373</f>
        <v>#VALUE!</v>
      </c>
      <c r="S373" s="39" t="e">
        <f>('CMGC Cost Estimate'!$J373-'CMGC Cost Estimate'!$M373)/'CMGC Cost Estimate'!$M373</f>
        <v>#VALUE!</v>
      </c>
      <c r="T373" s="37" t="e">
        <f>'CMGC Cost Estimate'!$J373-'CMGC Cost Estimate'!$G373</f>
        <v>#VALUE!</v>
      </c>
      <c r="U373" s="29" t="e">
        <f>RANK('CMGC Cost Estimate'!$J373,'CMGC Cost Estimate'!$J$3:$J$499)</f>
        <v>#VALUE!</v>
      </c>
      <c r="V373" s="40" t="e">
        <f>LARGE('CMGC Cost Estimate'!$J$3:$J$499,COUNT(J$3:'CMGC Cost Estimate'!$J373))+IF(ISNUMBER(V372),V372,0)</f>
        <v>#VALUE!</v>
      </c>
      <c r="W373" s="29" t="e">
        <f>IF(V373/J$500&lt;0.8,COUNT(V$3:V373)+1,1)</f>
        <v>#VALUE!</v>
      </c>
      <c r="X373" s="41" t="e">
        <f>IF('CMGC Cost Estimate'!$U373&lt;=MAX('CMGC Cost Estimate'!$W$3:$W$499),"YES","NO")</f>
        <v>#VALUE!</v>
      </c>
      <c r="Y373" s="42" t="e">
        <f>IF(AND('CMGC Cost Estimate'!$X373="YES",OR('CMGC Cost Estimate'!$R373&gt;0.2,'CMGC Cost Estimate'!$R373&lt;-0.2)),"ANALYZE"," ")</f>
        <v>#VALUE!</v>
      </c>
      <c r="Z373" s="73" t="e">
        <f>IF(AND('CMGC Cost Estimate'!$X373="YES",OR('CMGC Cost Estimate'!$S373&gt;0.2,'CMGC Cost Estimate'!$S373&lt;-0.2)),"ANALYZE"," ")</f>
        <v>#VALUE!</v>
      </c>
      <c r="AA373" s="69" t="e">
        <f>RANK('CMGC Cost Estimate'!$G373,'CMGC Cost Estimate'!$G$3:$G$499)</f>
        <v>#VALUE!</v>
      </c>
      <c r="AB373" s="70" t="e">
        <f>LARGE('CMGC Cost Estimate'!$G$3:$G$499,COUNT(G$3:'CMGC Cost Estimate'!$G373))+IF(ISNUMBER(AB372),AB372,0)</f>
        <v>#VALUE!</v>
      </c>
      <c r="AC373" s="71" t="e">
        <f>IF(AB373/G$500&lt;0.8,COUNT(V$3:V373)+1,1)</f>
        <v>#VALUE!</v>
      </c>
      <c r="AD373" s="95" t="e">
        <f>IF('CMGC Cost Estimate'!$AA373&lt;=MAX('CMGC Cost Estimate'!$AC$3:$AC$499),"YES","NO")</f>
        <v>#VALUE!</v>
      </c>
      <c r="AE373" s="96" t="e">
        <f>IF(AND('Standard Cost Estimate'!$AD373="YES",ABS('Standard Cost Estimate'!$R373)&gt;0.2),"ANALYZE"," ")</f>
        <v>#VALUE!</v>
      </c>
      <c r="AF373" s="77"/>
    </row>
    <row r="374" spans="1:32" x14ac:dyDescent="0.35">
      <c r="A374" s="56" t="e">
        <f>Table1[[#This Row],[Item Line Number]]</f>
        <v>#VALUE!</v>
      </c>
      <c r="B374" s="56" t="e">
        <f>Table1[[#This Row],[Item Number]]</f>
        <v>#VALUE!</v>
      </c>
      <c r="C374" s="57" t="e">
        <f>Table1[[#This Row],[Item Description]]</f>
        <v>#VALUE!</v>
      </c>
      <c r="D374" s="56" t="e">
        <f>Table1[[#This Row],[Quantity]]</f>
        <v>#VALUE!</v>
      </c>
      <c r="E374" s="56" t="e">
        <f>Table1[[#This Row],[Units]]</f>
        <v>#VALUE!</v>
      </c>
      <c r="F374" s="58" t="e">
        <f>Table1[[#This Row],[Engineer''s Estimate (EE)]]</f>
        <v>#VALUE!</v>
      </c>
      <c r="G374" s="59" t="e">
        <f>'CMGC Cost Estimate'!$D374*'CMGC Cost Estimate'!$F374</f>
        <v>#VALUE!</v>
      </c>
      <c r="H374" s="60" t="e">
        <f>'CMGC Cost Estimate'!$G374/G$500</f>
        <v>#VALUE!</v>
      </c>
      <c r="I374" s="58" t="e">
        <f>Table1[[#This Row],[Low Bidder 
or CM/GC]]</f>
        <v>#VALUE!</v>
      </c>
      <c r="J374" s="59" t="e">
        <f>'CMGC Cost Estimate'!$I374*'CMGC Cost Estimate'!$D374</f>
        <v>#VALUE!</v>
      </c>
      <c r="K374" s="61" t="e">
        <f>'CMGC Cost Estimate'!$J374/J$500</f>
        <v>#VALUE!</v>
      </c>
      <c r="L374" s="58" t="e">
        <f>TRIMMEAN(Table1[[#This Row],[Low Bidder 
or CM/GC]:[Bidder 23]],2/COUNT(Table1[[#This Row],[Low Bidder 
or CM/GC]:[Bidder 23]]))</f>
        <v>#VALUE!</v>
      </c>
      <c r="M374" s="59" t="e">
        <f>IF('CMGC Cost Estimate'!$D374=0,0,'CMGC Cost Estimate'!$D374*'CMGC Cost Estimate'!$L374)</f>
        <v>#VALUE!</v>
      </c>
      <c r="N374" s="60" t="e">
        <f>'CMGC Cost Estimate'!$M374/M$500</f>
        <v>#VALUE!</v>
      </c>
      <c r="O374" s="80" t="e">
        <f>MIN(Table1[[#This Row],[Low Bidder 
or CM/GC]:[Bidder 23]])*D374</f>
        <v>#VALUE!</v>
      </c>
      <c r="P374" s="66" t="e">
        <f>Table24[[#This Row],[CM/GC
Amount]]</f>
        <v>#VALUE!</v>
      </c>
      <c r="Q374" s="81" t="e">
        <f>MAX(Table1[[#This Row],[Low Bidder 
or CM/GC]:[Bidder 23]])*D374</f>
        <v>#VALUE!</v>
      </c>
      <c r="R374" s="38" t="e">
        <f>('CMGC Cost Estimate'!$J374-'CMGC Cost Estimate'!$G374)/'CMGC Cost Estimate'!$G374</f>
        <v>#VALUE!</v>
      </c>
      <c r="S374" s="39" t="e">
        <f>('CMGC Cost Estimate'!$J374-'CMGC Cost Estimate'!$M374)/'CMGC Cost Estimate'!$M374</f>
        <v>#VALUE!</v>
      </c>
      <c r="T374" s="37" t="e">
        <f>'CMGC Cost Estimate'!$J374-'CMGC Cost Estimate'!$G374</f>
        <v>#VALUE!</v>
      </c>
      <c r="U374" s="29" t="e">
        <f>RANK('CMGC Cost Estimate'!$J374,'CMGC Cost Estimate'!$J$3:$J$499)</f>
        <v>#VALUE!</v>
      </c>
      <c r="V374" s="40" t="e">
        <f>LARGE('CMGC Cost Estimate'!$J$3:$J$499,COUNT(J$3:'CMGC Cost Estimate'!$J374))+IF(ISNUMBER(V373),V373,0)</f>
        <v>#VALUE!</v>
      </c>
      <c r="W374" s="29" t="e">
        <f>IF(V374/J$500&lt;0.8,COUNT(V$3:V374)+1,1)</f>
        <v>#VALUE!</v>
      </c>
      <c r="X374" s="41" t="e">
        <f>IF('CMGC Cost Estimate'!$U374&lt;=MAX('CMGC Cost Estimate'!$W$3:$W$499),"YES","NO")</f>
        <v>#VALUE!</v>
      </c>
      <c r="Y374" s="42" t="e">
        <f>IF(AND('CMGC Cost Estimate'!$X374="YES",OR('CMGC Cost Estimate'!$R374&gt;0.2,'CMGC Cost Estimate'!$R374&lt;-0.2)),"ANALYZE"," ")</f>
        <v>#VALUE!</v>
      </c>
      <c r="Z374" s="73" t="e">
        <f>IF(AND('CMGC Cost Estimate'!$X374="YES",OR('CMGC Cost Estimate'!$S374&gt;0.2,'CMGC Cost Estimate'!$S374&lt;-0.2)),"ANALYZE"," ")</f>
        <v>#VALUE!</v>
      </c>
      <c r="AA374" s="69" t="e">
        <f>RANK('CMGC Cost Estimate'!$G374,'CMGC Cost Estimate'!$G$3:$G$499)</f>
        <v>#VALUE!</v>
      </c>
      <c r="AB374" s="70" t="e">
        <f>LARGE('CMGC Cost Estimate'!$G$3:$G$499,COUNT(G$3:'CMGC Cost Estimate'!$G374))+IF(ISNUMBER(AB373),AB373,0)</f>
        <v>#VALUE!</v>
      </c>
      <c r="AC374" s="71" t="e">
        <f>IF(AB374/G$500&lt;0.8,COUNT(V$3:V374)+1,1)</f>
        <v>#VALUE!</v>
      </c>
      <c r="AD374" s="95" t="e">
        <f>IF('CMGC Cost Estimate'!$AA374&lt;=MAX('CMGC Cost Estimate'!$AC$3:$AC$499),"YES","NO")</f>
        <v>#VALUE!</v>
      </c>
      <c r="AE374" s="96" t="e">
        <f>IF(AND('Standard Cost Estimate'!$AD374="YES",ABS('Standard Cost Estimate'!$R374)&gt;0.2),"ANALYZE"," ")</f>
        <v>#VALUE!</v>
      </c>
      <c r="AF374" s="77"/>
    </row>
    <row r="375" spans="1:32" x14ac:dyDescent="0.35">
      <c r="A375" s="56" t="e">
        <f>Table1[[#This Row],[Item Line Number]]</f>
        <v>#VALUE!</v>
      </c>
      <c r="B375" s="56" t="e">
        <f>Table1[[#This Row],[Item Number]]</f>
        <v>#VALUE!</v>
      </c>
      <c r="C375" s="57" t="e">
        <f>Table1[[#This Row],[Item Description]]</f>
        <v>#VALUE!</v>
      </c>
      <c r="D375" s="56" t="e">
        <f>Table1[[#This Row],[Quantity]]</f>
        <v>#VALUE!</v>
      </c>
      <c r="E375" s="56" t="e">
        <f>Table1[[#This Row],[Units]]</f>
        <v>#VALUE!</v>
      </c>
      <c r="F375" s="58" t="e">
        <f>Table1[[#This Row],[Engineer''s Estimate (EE)]]</f>
        <v>#VALUE!</v>
      </c>
      <c r="G375" s="59" t="e">
        <f>'CMGC Cost Estimate'!$D375*'CMGC Cost Estimate'!$F375</f>
        <v>#VALUE!</v>
      </c>
      <c r="H375" s="60" t="e">
        <f>'CMGC Cost Estimate'!$G375/G$500</f>
        <v>#VALUE!</v>
      </c>
      <c r="I375" s="58" t="e">
        <f>Table1[[#This Row],[Low Bidder 
or CM/GC]]</f>
        <v>#VALUE!</v>
      </c>
      <c r="J375" s="59" t="e">
        <f>'CMGC Cost Estimate'!$I375*'CMGC Cost Estimate'!$D375</f>
        <v>#VALUE!</v>
      </c>
      <c r="K375" s="61" t="e">
        <f>'CMGC Cost Estimate'!$J375/J$500</f>
        <v>#VALUE!</v>
      </c>
      <c r="L375" s="58" t="e">
        <f>TRIMMEAN(Table1[[#This Row],[Low Bidder 
or CM/GC]:[Bidder 23]],2/COUNT(Table1[[#This Row],[Low Bidder 
or CM/GC]:[Bidder 23]]))</f>
        <v>#VALUE!</v>
      </c>
      <c r="M375" s="59" t="e">
        <f>IF('CMGC Cost Estimate'!$D375=0,0,'CMGC Cost Estimate'!$D375*'CMGC Cost Estimate'!$L375)</f>
        <v>#VALUE!</v>
      </c>
      <c r="N375" s="60" t="e">
        <f>'CMGC Cost Estimate'!$M375/M$500</f>
        <v>#VALUE!</v>
      </c>
      <c r="O375" s="80" t="e">
        <f>MIN(Table1[[#This Row],[Low Bidder 
or CM/GC]:[Bidder 23]])*D375</f>
        <v>#VALUE!</v>
      </c>
      <c r="P375" s="66" t="e">
        <f>Table24[[#This Row],[CM/GC
Amount]]</f>
        <v>#VALUE!</v>
      </c>
      <c r="Q375" s="81" t="e">
        <f>MAX(Table1[[#This Row],[Low Bidder 
or CM/GC]:[Bidder 23]])*D375</f>
        <v>#VALUE!</v>
      </c>
      <c r="R375" s="38" t="e">
        <f>('CMGC Cost Estimate'!$J375-'CMGC Cost Estimate'!$G375)/'CMGC Cost Estimate'!$G375</f>
        <v>#VALUE!</v>
      </c>
      <c r="S375" s="39" t="e">
        <f>('CMGC Cost Estimate'!$J375-'CMGC Cost Estimate'!$M375)/'CMGC Cost Estimate'!$M375</f>
        <v>#VALUE!</v>
      </c>
      <c r="T375" s="37" t="e">
        <f>'CMGC Cost Estimate'!$J375-'CMGC Cost Estimate'!$G375</f>
        <v>#VALUE!</v>
      </c>
      <c r="U375" s="29" t="e">
        <f>RANK('CMGC Cost Estimate'!$J375,'CMGC Cost Estimate'!$J$3:$J$499)</f>
        <v>#VALUE!</v>
      </c>
      <c r="V375" s="40" t="e">
        <f>LARGE('CMGC Cost Estimate'!$J$3:$J$499,COUNT(J$3:'CMGC Cost Estimate'!$J375))+IF(ISNUMBER(V374),V374,0)</f>
        <v>#VALUE!</v>
      </c>
      <c r="W375" s="29" t="e">
        <f>IF(V375/J$500&lt;0.8,COUNT(V$3:V375)+1,1)</f>
        <v>#VALUE!</v>
      </c>
      <c r="X375" s="41" t="e">
        <f>IF('CMGC Cost Estimate'!$U375&lt;=MAX('CMGC Cost Estimate'!$W$3:$W$499),"YES","NO")</f>
        <v>#VALUE!</v>
      </c>
      <c r="Y375" s="42" t="e">
        <f>IF(AND('CMGC Cost Estimate'!$X375="YES",OR('CMGC Cost Estimate'!$R375&gt;0.2,'CMGC Cost Estimate'!$R375&lt;-0.2)),"ANALYZE"," ")</f>
        <v>#VALUE!</v>
      </c>
      <c r="Z375" s="73" t="e">
        <f>IF(AND('CMGC Cost Estimate'!$X375="YES",OR('CMGC Cost Estimate'!$S375&gt;0.2,'CMGC Cost Estimate'!$S375&lt;-0.2)),"ANALYZE"," ")</f>
        <v>#VALUE!</v>
      </c>
      <c r="AA375" s="69" t="e">
        <f>RANK('CMGC Cost Estimate'!$G375,'CMGC Cost Estimate'!$G$3:$G$499)</f>
        <v>#VALUE!</v>
      </c>
      <c r="AB375" s="70" t="e">
        <f>LARGE('CMGC Cost Estimate'!$G$3:$G$499,COUNT(G$3:'CMGC Cost Estimate'!$G375))+IF(ISNUMBER(AB374),AB374,0)</f>
        <v>#VALUE!</v>
      </c>
      <c r="AC375" s="71" t="e">
        <f>IF(AB375/G$500&lt;0.8,COUNT(V$3:V375)+1,1)</f>
        <v>#VALUE!</v>
      </c>
      <c r="AD375" s="95" t="e">
        <f>IF('CMGC Cost Estimate'!$AA375&lt;=MAX('CMGC Cost Estimate'!$AC$3:$AC$499),"YES","NO")</f>
        <v>#VALUE!</v>
      </c>
      <c r="AE375" s="96" t="e">
        <f>IF(AND('Standard Cost Estimate'!$AD375="YES",ABS('Standard Cost Estimate'!$R375)&gt;0.2),"ANALYZE"," ")</f>
        <v>#VALUE!</v>
      </c>
      <c r="AF375" s="77"/>
    </row>
    <row r="376" spans="1:32" x14ac:dyDescent="0.35">
      <c r="A376" s="56" t="e">
        <f>Table1[[#This Row],[Item Line Number]]</f>
        <v>#VALUE!</v>
      </c>
      <c r="B376" s="56" t="e">
        <f>Table1[[#This Row],[Item Number]]</f>
        <v>#VALUE!</v>
      </c>
      <c r="C376" s="57" t="e">
        <f>Table1[[#This Row],[Item Description]]</f>
        <v>#VALUE!</v>
      </c>
      <c r="D376" s="56" t="e">
        <f>Table1[[#This Row],[Quantity]]</f>
        <v>#VALUE!</v>
      </c>
      <c r="E376" s="56" t="e">
        <f>Table1[[#This Row],[Units]]</f>
        <v>#VALUE!</v>
      </c>
      <c r="F376" s="58" t="e">
        <f>Table1[[#This Row],[Engineer''s Estimate (EE)]]</f>
        <v>#VALUE!</v>
      </c>
      <c r="G376" s="59" t="e">
        <f>'CMGC Cost Estimate'!$D376*'CMGC Cost Estimate'!$F376</f>
        <v>#VALUE!</v>
      </c>
      <c r="H376" s="60" t="e">
        <f>'CMGC Cost Estimate'!$G376/G$500</f>
        <v>#VALUE!</v>
      </c>
      <c r="I376" s="58" t="e">
        <f>Table1[[#This Row],[Low Bidder 
or CM/GC]]</f>
        <v>#VALUE!</v>
      </c>
      <c r="J376" s="59" t="e">
        <f>'CMGC Cost Estimate'!$I376*'CMGC Cost Estimate'!$D376</f>
        <v>#VALUE!</v>
      </c>
      <c r="K376" s="61" t="e">
        <f>'CMGC Cost Estimate'!$J376/J$500</f>
        <v>#VALUE!</v>
      </c>
      <c r="L376" s="58" t="e">
        <f>TRIMMEAN(Table1[[#This Row],[Low Bidder 
or CM/GC]:[Bidder 23]],2/COUNT(Table1[[#This Row],[Low Bidder 
or CM/GC]:[Bidder 23]]))</f>
        <v>#VALUE!</v>
      </c>
      <c r="M376" s="59" t="e">
        <f>IF('CMGC Cost Estimate'!$D376=0,0,'CMGC Cost Estimate'!$D376*'CMGC Cost Estimate'!$L376)</f>
        <v>#VALUE!</v>
      </c>
      <c r="N376" s="60" t="e">
        <f>'CMGC Cost Estimate'!$M376/M$500</f>
        <v>#VALUE!</v>
      </c>
      <c r="O376" s="80" t="e">
        <f>MIN(Table1[[#This Row],[Low Bidder 
or CM/GC]:[Bidder 23]])*D376</f>
        <v>#VALUE!</v>
      </c>
      <c r="P376" s="66" t="e">
        <f>Table24[[#This Row],[CM/GC
Amount]]</f>
        <v>#VALUE!</v>
      </c>
      <c r="Q376" s="81" t="e">
        <f>MAX(Table1[[#This Row],[Low Bidder 
or CM/GC]:[Bidder 23]])*D376</f>
        <v>#VALUE!</v>
      </c>
      <c r="R376" s="38" t="e">
        <f>('CMGC Cost Estimate'!$J376-'CMGC Cost Estimate'!$G376)/'CMGC Cost Estimate'!$G376</f>
        <v>#VALUE!</v>
      </c>
      <c r="S376" s="39" t="e">
        <f>('CMGC Cost Estimate'!$J376-'CMGC Cost Estimate'!$M376)/'CMGC Cost Estimate'!$M376</f>
        <v>#VALUE!</v>
      </c>
      <c r="T376" s="37" t="e">
        <f>'CMGC Cost Estimate'!$J376-'CMGC Cost Estimate'!$G376</f>
        <v>#VALUE!</v>
      </c>
      <c r="U376" s="29" t="e">
        <f>RANK('CMGC Cost Estimate'!$J376,'CMGC Cost Estimate'!$J$3:$J$499)</f>
        <v>#VALUE!</v>
      </c>
      <c r="V376" s="40" t="e">
        <f>LARGE('CMGC Cost Estimate'!$J$3:$J$499,COUNT(J$3:'CMGC Cost Estimate'!$J376))+IF(ISNUMBER(V375),V375,0)</f>
        <v>#VALUE!</v>
      </c>
      <c r="W376" s="29" t="e">
        <f>IF(V376/J$500&lt;0.8,COUNT(V$3:V376)+1,1)</f>
        <v>#VALUE!</v>
      </c>
      <c r="X376" s="41" t="e">
        <f>IF('CMGC Cost Estimate'!$U376&lt;=MAX('CMGC Cost Estimate'!$W$3:$W$499),"YES","NO")</f>
        <v>#VALUE!</v>
      </c>
      <c r="Y376" s="42" t="e">
        <f>IF(AND('CMGC Cost Estimate'!$X376="YES",OR('CMGC Cost Estimate'!$R376&gt;0.2,'CMGC Cost Estimate'!$R376&lt;-0.2)),"ANALYZE"," ")</f>
        <v>#VALUE!</v>
      </c>
      <c r="Z376" s="73" t="e">
        <f>IF(AND('CMGC Cost Estimate'!$X376="YES",OR('CMGC Cost Estimate'!$S376&gt;0.2,'CMGC Cost Estimate'!$S376&lt;-0.2)),"ANALYZE"," ")</f>
        <v>#VALUE!</v>
      </c>
      <c r="AA376" s="69" t="e">
        <f>RANK('CMGC Cost Estimate'!$G376,'CMGC Cost Estimate'!$G$3:$G$499)</f>
        <v>#VALUE!</v>
      </c>
      <c r="AB376" s="70" t="e">
        <f>LARGE('CMGC Cost Estimate'!$G$3:$G$499,COUNT(G$3:'CMGC Cost Estimate'!$G376))+IF(ISNUMBER(AB375),AB375,0)</f>
        <v>#VALUE!</v>
      </c>
      <c r="AC376" s="71" t="e">
        <f>IF(AB376/G$500&lt;0.8,COUNT(V$3:V376)+1,1)</f>
        <v>#VALUE!</v>
      </c>
      <c r="AD376" s="95" t="e">
        <f>IF('CMGC Cost Estimate'!$AA376&lt;=MAX('CMGC Cost Estimate'!$AC$3:$AC$499),"YES","NO")</f>
        <v>#VALUE!</v>
      </c>
      <c r="AE376" s="96" t="e">
        <f>IF(AND('Standard Cost Estimate'!$AD376="YES",ABS('Standard Cost Estimate'!$R376)&gt;0.2),"ANALYZE"," ")</f>
        <v>#VALUE!</v>
      </c>
      <c r="AF376" s="77"/>
    </row>
    <row r="377" spans="1:32" x14ac:dyDescent="0.35">
      <c r="A377" s="56" t="e">
        <f>Table1[[#This Row],[Item Line Number]]</f>
        <v>#VALUE!</v>
      </c>
      <c r="B377" s="56" t="e">
        <f>Table1[[#This Row],[Item Number]]</f>
        <v>#VALUE!</v>
      </c>
      <c r="C377" s="57" t="e">
        <f>Table1[[#This Row],[Item Description]]</f>
        <v>#VALUE!</v>
      </c>
      <c r="D377" s="56" t="e">
        <f>Table1[[#This Row],[Quantity]]</f>
        <v>#VALUE!</v>
      </c>
      <c r="E377" s="56" t="e">
        <f>Table1[[#This Row],[Units]]</f>
        <v>#VALUE!</v>
      </c>
      <c r="F377" s="58" t="e">
        <f>Table1[[#This Row],[Engineer''s Estimate (EE)]]</f>
        <v>#VALUE!</v>
      </c>
      <c r="G377" s="59" t="e">
        <f>'CMGC Cost Estimate'!$D377*'CMGC Cost Estimate'!$F377</f>
        <v>#VALUE!</v>
      </c>
      <c r="H377" s="60" t="e">
        <f>'CMGC Cost Estimate'!$G377/G$500</f>
        <v>#VALUE!</v>
      </c>
      <c r="I377" s="58" t="e">
        <f>Table1[[#This Row],[Low Bidder 
or CM/GC]]</f>
        <v>#VALUE!</v>
      </c>
      <c r="J377" s="59" t="e">
        <f>'CMGC Cost Estimate'!$I377*'CMGC Cost Estimate'!$D377</f>
        <v>#VALUE!</v>
      </c>
      <c r="K377" s="61" t="e">
        <f>'CMGC Cost Estimate'!$J377/J$500</f>
        <v>#VALUE!</v>
      </c>
      <c r="L377" s="58" t="e">
        <f>TRIMMEAN(Table1[[#This Row],[Low Bidder 
or CM/GC]:[Bidder 23]],2/COUNT(Table1[[#This Row],[Low Bidder 
or CM/GC]:[Bidder 23]]))</f>
        <v>#VALUE!</v>
      </c>
      <c r="M377" s="59" t="e">
        <f>IF('CMGC Cost Estimate'!$D377=0,0,'CMGC Cost Estimate'!$D377*'CMGC Cost Estimate'!$L377)</f>
        <v>#VALUE!</v>
      </c>
      <c r="N377" s="60" t="e">
        <f>'CMGC Cost Estimate'!$M377/M$500</f>
        <v>#VALUE!</v>
      </c>
      <c r="O377" s="80" t="e">
        <f>MIN(Table1[[#This Row],[Low Bidder 
or CM/GC]:[Bidder 23]])*D377</f>
        <v>#VALUE!</v>
      </c>
      <c r="P377" s="66" t="e">
        <f>Table24[[#This Row],[CM/GC
Amount]]</f>
        <v>#VALUE!</v>
      </c>
      <c r="Q377" s="81" t="e">
        <f>MAX(Table1[[#This Row],[Low Bidder 
or CM/GC]:[Bidder 23]])*D377</f>
        <v>#VALUE!</v>
      </c>
      <c r="R377" s="38" t="e">
        <f>('CMGC Cost Estimate'!$J377-'CMGC Cost Estimate'!$G377)/'CMGC Cost Estimate'!$G377</f>
        <v>#VALUE!</v>
      </c>
      <c r="S377" s="39" t="e">
        <f>('CMGC Cost Estimate'!$J377-'CMGC Cost Estimate'!$M377)/'CMGC Cost Estimate'!$M377</f>
        <v>#VALUE!</v>
      </c>
      <c r="T377" s="37" t="e">
        <f>'CMGC Cost Estimate'!$J377-'CMGC Cost Estimate'!$G377</f>
        <v>#VALUE!</v>
      </c>
      <c r="U377" s="29" t="e">
        <f>RANK('CMGC Cost Estimate'!$J377,'CMGC Cost Estimate'!$J$3:$J$499)</f>
        <v>#VALUE!</v>
      </c>
      <c r="V377" s="40" t="e">
        <f>LARGE('CMGC Cost Estimate'!$J$3:$J$499,COUNT(J$3:'CMGC Cost Estimate'!$J377))+IF(ISNUMBER(V376),V376,0)</f>
        <v>#VALUE!</v>
      </c>
      <c r="W377" s="29" t="e">
        <f>IF(V377/J$500&lt;0.8,COUNT(V$3:V377)+1,1)</f>
        <v>#VALUE!</v>
      </c>
      <c r="X377" s="41" t="e">
        <f>IF('CMGC Cost Estimate'!$U377&lt;=MAX('CMGC Cost Estimate'!$W$3:$W$499),"YES","NO")</f>
        <v>#VALUE!</v>
      </c>
      <c r="Y377" s="42" t="e">
        <f>IF(AND('CMGC Cost Estimate'!$X377="YES",OR('CMGC Cost Estimate'!$R377&gt;0.2,'CMGC Cost Estimate'!$R377&lt;-0.2)),"ANALYZE"," ")</f>
        <v>#VALUE!</v>
      </c>
      <c r="Z377" s="73" t="e">
        <f>IF(AND('CMGC Cost Estimate'!$X377="YES",OR('CMGC Cost Estimate'!$S377&gt;0.2,'CMGC Cost Estimate'!$S377&lt;-0.2)),"ANALYZE"," ")</f>
        <v>#VALUE!</v>
      </c>
      <c r="AA377" s="69" t="e">
        <f>RANK('CMGC Cost Estimate'!$G377,'CMGC Cost Estimate'!$G$3:$G$499)</f>
        <v>#VALUE!</v>
      </c>
      <c r="AB377" s="70" t="e">
        <f>LARGE('CMGC Cost Estimate'!$G$3:$G$499,COUNT(G$3:'CMGC Cost Estimate'!$G377))+IF(ISNUMBER(AB376),AB376,0)</f>
        <v>#VALUE!</v>
      </c>
      <c r="AC377" s="71" t="e">
        <f>IF(AB377/G$500&lt;0.8,COUNT(V$3:V377)+1,1)</f>
        <v>#VALUE!</v>
      </c>
      <c r="AD377" s="95" t="e">
        <f>IF('CMGC Cost Estimate'!$AA377&lt;=MAX('CMGC Cost Estimate'!$AC$3:$AC$499),"YES","NO")</f>
        <v>#VALUE!</v>
      </c>
      <c r="AE377" s="96" t="e">
        <f>IF(AND('Standard Cost Estimate'!$AD377="YES",ABS('Standard Cost Estimate'!$R377)&gt;0.2),"ANALYZE"," ")</f>
        <v>#VALUE!</v>
      </c>
      <c r="AF377" s="77"/>
    </row>
    <row r="378" spans="1:32" x14ac:dyDescent="0.35">
      <c r="A378" s="56" t="e">
        <f>Table1[[#This Row],[Item Line Number]]</f>
        <v>#VALUE!</v>
      </c>
      <c r="B378" s="56" t="e">
        <f>Table1[[#This Row],[Item Number]]</f>
        <v>#VALUE!</v>
      </c>
      <c r="C378" s="57" t="e">
        <f>Table1[[#This Row],[Item Description]]</f>
        <v>#VALUE!</v>
      </c>
      <c r="D378" s="56" t="e">
        <f>Table1[[#This Row],[Quantity]]</f>
        <v>#VALUE!</v>
      </c>
      <c r="E378" s="56" t="e">
        <f>Table1[[#This Row],[Units]]</f>
        <v>#VALUE!</v>
      </c>
      <c r="F378" s="58" t="e">
        <f>Table1[[#This Row],[Engineer''s Estimate (EE)]]</f>
        <v>#VALUE!</v>
      </c>
      <c r="G378" s="59" t="e">
        <f>'CMGC Cost Estimate'!$D378*'CMGC Cost Estimate'!$F378</f>
        <v>#VALUE!</v>
      </c>
      <c r="H378" s="60" t="e">
        <f>'CMGC Cost Estimate'!$G378/G$500</f>
        <v>#VALUE!</v>
      </c>
      <c r="I378" s="58" t="e">
        <f>Table1[[#This Row],[Low Bidder 
or CM/GC]]</f>
        <v>#VALUE!</v>
      </c>
      <c r="J378" s="59" t="e">
        <f>'CMGC Cost Estimate'!$I378*'CMGC Cost Estimate'!$D378</f>
        <v>#VALUE!</v>
      </c>
      <c r="K378" s="61" t="e">
        <f>'CMGC Cost Estimate'!$J378/J$500</f>
        <v>#VALUE!</v>
      </c>
      <c r="L378" s="58" t="e">
        <f>TRIMMEAN(Table1[[#This Row],[Low Bidder 
or CM/GC]:[Bidder 23]],2/COUNT(Table1[[#This Row],[Low Bidder 
or CM/GC]:[Bidder 23]]))</f>
        <v>#VALUE!</v>
      </c>
      <c r="M378" s="59" t="e">
        <f>IF('CMGC Cost Estimate'!$D378=0,0,'CMGC Cost Estimate'!$D378*'CMGC Cost Estimate'!$L378)</f>
        <v>#VALUE!</v>
      </c>
      <c r="N378" s="60" t="e">
        <f>'CMGC Cost Estimate'!$M378/M$500</f>
        <v>#VALUE!</v>
      </c>
      <c r="O378" s="80" t="e">
        <f>MIN(Table1[[#This Row],[Low Bidder 
or CM/GC]:[Bidder 23]])*D378</f>
        <v>#VALUE!</v>
      </c>
      <c r="P378" s="66" t="e">
        <f>Table24[[#This Row],[CM/GC
Amount]]</f>
        <v>#VALUE!</v>
      </c>
      <c r="Q378" s="81" t="e">
        <f>MAX(Table1[[#This Row],[Low Bidder 
or CM/GC]:[Bidder 23]])*D378</f>
        <v>#VALUE!</v>
      </c>
      <c r="R378" s="38" t="e">
        <f>('CMGC Cost Estimate'!$J378-'CMGC Cost Estimate'!$G378)/'CMGC Cost Estimate'!$G378</f>
        <v>#VALUE!</v>
      </c>
      <c r="S378" s="39" t="e">
        <f>('CMGC Cost Estimate'!$J378-'CMGC Cost Estimate'!$M378)/'CMGC Cost Estimate'!$M378</f>
        <v>#VALUE!</v>
      </c>
      <c r="T378" s="37" t="e">
        <f>'CMGC Cost Estimate'!$J378-'CMGC Cost Estimate'!$G378</f>
        <v>#VALUE!</v>
      </c>
      <c r="U378" s="29" t="e">
        <f>RANK('CMGC Cost Estimate'!$J378,'CMGC Cost Estimate'!$J$3:$J$499)</f>
        <v>#VALUE!</v>
      </c>
      <c r="V378" s="40" t="e">
        <f>LARGE('CMGC Cost Estimate'!$J$3:$J$499,COUNT(J$3:'CMGC Cost Estimate'!$J378))+IF(ISNUMBER(V377),V377,0)</f>
        <v>#VALUE!</v>
      </c>
      <c r="W378" s="29" t="e">
        <f>IF(V378/J$500&lt;0.8,COUNT(V$3:V378)+1,1)</f>
        <v>#VALUE!</v>
      </c>
      <c r="X378" s="41" t="e">
        <f>IF('CMGC Cost Estimate'!$U378&lt;=MAX('CMGC Cost Estimate'!$W$3:$W$499),"YES","NO")</f>
        <v>#VALUE!</v>
      </c>
      <c r="Y378" s="42" t="e">
        <f>IF(AND('CMGC Cost Estimate'!$X378="YES",OR('CMGC Cost Estimate'!$R378&gt;0.2,'CMGC Cost Estimate'!$R378&lt;-0.2)),"ANALYZE"," ")</f>
        <v>#VALUE!</v>
      </c>
      <c r="Z378" s="73" t="e">
        <f>IF(AND('CMGC Cost Estimate'!$X378="YES",OR('CMGC Cost Estimate'!$S378&gt;0.2,'CMGC Cost Estimate'!$S378&lt;-0.2)),"ANALYZE"," ")</f>
        <v>#VALUE!</v>
      </c>
      <c r="AA378" s="69" t="e">
        <f>RANK('CMGC Cost Estimate'!$G378,'CMGC Cost Estimate'!$G$3:$G$499)</f>
        <v>#VALUE!</v>
      </c>
      <c r="AB378" s="70" t="e">
        <f>LARGE('CMGC Cost Estimate'!$G$3:$G$499,COUNT(G$3:'CMGC Cost Estimate'!$G378))+IF(ISNUMBER(AB377),AB377,0)</f>
        <v>#VALUE!</v>
      </c>
      <c r="AC378" s="71" t="e">
        <f>IF(AB378/G$500&lt;0.8,COUNT(V$3:V378)+1,1)</f>
        <v>#VALUE!</v>
      </c>
      <c r="AD378" s="95" t="e">
        <f>IF('CMGC Cost Estimate'!$AA378&lt;=MAX('CMGC Cost Estimate'!$AC$3:$AC$499),"YES","NO")</f>
        <v>#VALUE!</v>
      </c>
      <c r="AE378" s="96" t="e">
        <f>IF(AND('Standard Cost Estimate'!$AD378="YES",ABS('Standard Cost Estimate'!$R378)&gt;0.2),"ANALYZE"," ")</f>
        <v>#VALUE!</v>
      </c>
      <c r="AF378" s="77"/>
    </row>
    <row r="379" spans="1:32" x14ac:dyDescent="0.35">
      <c r="A379" s="56" t="e">
        <f>Table1[[#This Row],[Item Line Number]]</f>
        <v>#VALUE!</v>
      </c>
      <c r="B379" s="56" t="e">
        <f>Table1[[#This Row],[Item Number]]</f>
        <v>#VALUE!</v>
      </c>
      <c r="C379" s="57" t="e">
        <f>Table1[[#This Row],[Item Description]]</f>
        <v>#VALUE!</v>
      </c>
      <c r="D379" s="56" t="e">
        <f>Table1[[#This Row],[Quantity]]</f>
        <v>#VALUE!</v>
      </c>
      <c r="E379" s="56" t="e">
        <f>Table1[[#This Row],[Units]]</f>
        <v>#VALUE!</v>
      </c>
      <c r="F379" s="58" t="e">
        <f>Table1[[#This Row],[Engineer''s Estimate (EE)]]</f>
        <v>#VALUE!</v>
      </c>
      <c r="G379" s="59" t="e">
        <f>'CMGC Cost Estimate'!$D379*'CMGC Cost Estimate'!$F379</f>
        <v>#VALUE!</v>
      </c>
      <c r="H379" s="60" t="e">
        <f>'CMGC Cost Estimate'!$G379/G$500</f>
        <v>#VALUE!</v>
      </c>
      <c r="I379" s="58" t="e">
        <f>Table1[[#This Row],[Low Bidder 
or CM/GC]]</f>
        <v>#VALUE!</v>
      </c>
      <c r="J379" s="59" t="e">
        <f>'CMGC Cost Estimate'!$I379*'CMGC Cost Estimate'!$D379</f>
        <v>#VALUE!</v>
      </c>
      <c r="K379" s="61" t="e">
        <f>'CMGC Cost Estimate'!$J379/J$500</f>
        <v>#VALUE!</v>
      </c>
      <c r="L379" s="58" t="e">
        <f>TRIMMEAN(Table1[[#This Row],[Low Bidder 
or CM/GC]:[Bidder 23]],2/COUNT(Table1[[#This Row],[Low Bidder 
or CM/GC]:[Bidder 23]]))</f>
        <v>#VALUE!</v>
      </c>
      <c r="M379" s="59" t="e">
        <f>IF('CMGC Cost Estimate'!$D379=0,0,'CMGC Cost Estimate'!$D379*'CMGC Cost Estimate'!$L379)</f>
        <v>#VALUE!</v>
      </c>
      <c r="N379" s="60" t="e">
        <f>'CMGC Cost Estimate'!$M379/M$500</f>
        <v>#VALUE!</v>
      </c>
      <c r="O379" s="80" t="e">
        <f>MIN(Table1[[#This Row],[Low Bidder 
or CM/GC]:[Bidder 23]])*D379</f>
        <v>#VALUE!</v>
      </c>
      <c r="P379" s="66" t="e">
        <f>Table24[[#This Row],[CM/GC
Amount]]</f>
        <v>#VALUE!</v>
      </c>
      <c r="Q379" s="81" t="e">
        <f>MAX(Table1[[#This Row],[Low Bidder 
or CM/GC]:[Bidder 23]])*D379</f>
        <v>#VALUE!</v>
      </c>
      <c r="R379" s="38" t="e">
        <f>('CMGC Cost Estimate'!$J379-'CMGC Cost Estimate'!$G379)/'CMGC Cost Estimate'!$G379</f>
        <v>#VALUE!</v>
      </c>
      <c r="S379" s="39" t="e">
        <f>('CMGC Cost Estimate'!$J379-'CMGC Cost Estimate'!$M379)/'CMGC Cost Estimate'!$M379</f>
        <v>#VALUE!</v>
      </c>
      <c r="T379" s="37" t="e">
        <f>'CMGC Cost Estimate'!$J379-'CMGC Cost Estimate'!$G379</f>
        <v>#VALUE!</v>
      </c>
      <c r="U379" s="29" t="e">
        <f>RANK('CMGC Cost Estimate'!$J379,'CMGC Cost Estimate'!$J$3:$J$499)</f>
        <v>#VALUE!</v>
      </c>
      <c r="V379" s="40" t="e">
        <f>LARGE('CMGC Cost Estimate'!$J$3:$J$499,COUNT(J$3:'CMGC Cost Estimate'!$J379))+IF(ISNUMBER(V378),V378,0)</f>
        <v>#VALUE!</v>
      </c>
      <c r="W379" s="29" t="e">
        <f>IF(V379/J$500&lt;0.8,COUNT(V$3:V379)+1,1)</f>
        <v>#VALUE!</v>
      </c>
      <c r="X379" s="41" t="e">
        <f>IF('CMGC Cost Estimate'!$U379&lt;=MAX('CMGC Cost Estimate'!$W$3:$W$499),"YES","NO")</f>
        <v>#VALUE!</v>
      </c>
      <c r="Y379" s="42" t="e">
        <f>IF(AND('CMGC Cost Estimate'!$X379="YES",OR('CMGC Cost Estimate'!$R379&gt;0.2,'CMGC Cost Estimate'!$R379&lt;-0.2)),"ANALYZE"," ")</f>
        <v>#VALUE!</v>
      </c>
      <c r="Z379" s="73" t="e">
        <f>IF(AND('CMGC Cost Estimate'!$X379="YES",OR('CMGC Cost Estimate'!$S379&gt;0.2,'CMGC Cost Estimate'!$S379&lt;-0.2)),"ANALYZE"," ")</f>
        <v>#VALUE!</v>
      </c>
      <c r="AA379" s="69" t="e">
        <f>RANK('CMGC Cost Estimate'!$G379,'CMGC Cost Estimate'!$G$3:$G$499)</f>
        <v>#VALUE!</v>
      </c>
      <c r="AB379" s="70" t="e">
        <f>LARGE('CMGC Cost Estimate'!$G$3:$G$499,COUNT(G$3:'CMGC Cost Estimate'!$G379))+IF(ISNUMBER(AB378),AB378,0)</f>
        <v>#VALUE!</v>
      </c>
      <c r="AC379" s="71" t="e">
        <f>IF(AB379/G$500&lt;0.8,COUNT(V$3:V379)+1,1)</f>
        <v>#VALUE!</v>
      </c>
      <c r="AD379" s="95" t="e">
        <f>IF('CMGC Cost Estimate'!$AA379&lt;=MAX('CMGC Cost Estimate'!$AC$3:$AC$499),"YES","NO")</f>
        <v>#VALUE!</v>
      </c>
      <c r="AE379" s="96" t="e">
        <f>IF(AND('Standard Cost Estimate'!$AD379="YES",ABS('Standard Cost Estimate'!$R379)&gt;0.2),"ANALYZE"," ")</f>
        <v>#VALUE!</v>
      </c>
      <c r="AF379" s="77"/>
    </row>
    <row r="380" spans="1:32" x14ac:dyDescent="0.35">
      <c r="A380" s="56" t="e">
        <f>Table1[[#This Row],[Item Line Number]]</f>
        <v>#VALUE!</v>
      </c>
      <c r="B380" s="56" t="e">
        <f>Table1[[#This Row],[Item Number]]</f>
        <v>#VALUE!</v>
      </c>
      <c r="C380" s="57" t="e">
        <f>Table1[[#This Row],[Item Description]]</f>
        <v>#VALUE!</v>
      </c>
      <c r="D380" s="56" t="e">
        <f>Table1[[#This Row],[Quantity]]</f>
        <v>#VALUE!</v>
      </c>
      <c r="E380" s="56" t="e">
        <f>Table1[[#This Row],[Units]]</f>
        <v>#VALUE!</v>
      </c>
      <c r="F380" s="58" t="e">
        <f>Table1[[#This Row],[Engineer''s Estimate (EE)]]</f>
        <v>#VALUE!</v>
      </c>
      <c r="G380" s="59" t="e">
        <f>'CMGC Cost Estimate'!$D380*'CMGC Cost Estimate'!$F380</f>
        <v>#VALUE!</v>
      </c>
      <c r="H380" s="60" t="e">
        <f>'CMGC Cost Estimate'!$G380/G$500</f>
        <v>#VALUE!</v>
      </c>
      <c r="I380" s="58" t="e">
        <f>Table1[[#This Row],[Low Bidder 
or CM/GC]]</f>
        <v>#VALUE!</v>
      </c>
      <c r="J380" s="59" t="e">
        <f>'CMGC Cost Estimate'!$I380*'CMGC Cost Estimate'!$D380</f>
        <v>#VALUE!</v>
      </c>
      <c r="K380" s="61" t="e">
        <f>'CMGC Cost Estimate'!$J380/J$500</f>
        <v>#VALUE!</v>
      </c>
      <c r="L380" s="58" t="e">
        <f>TRIMMEAN(Table1[[#This Row],[Low Bidder 
or CM/GC]:[Bidder 23]],2/COUNT(Table1[[#This Row],[Low Bidder 
or CM/GC]:[Bidder 23]]))</f>
        <v>#VALUE!</v>
      </c>
      <c r="M380" s="59" t="e">
        <f>IF('CMGC Cost Estimate'!$D380=0,0,'CMGC Cost Estimate'!$D380*'CMGC Cost Estimate'!$L380)</f>
        <v>#VALUE!</v>
      </c>
      <c r="N380" s="60" t="e">
        <f>'CMGC Cost Estimate'!$M380/M$500</f>
        <v>#VALUE!</v>
      </c>
      <c r="O380" s="80" t="e">
        <f>MIN(Table1[[#This Row],[Low Bidder 
or CM/GC]:[Bidder 23]])*D380</f>
        <v>#VALUE!</v>
      </c>
      <c r="P380" s="66" t="e">
        <f>Table24[[#This Row],[CM/GC
Amount]]</f>
        <v>#VALUE!</v>
      </c>
      <c r="Q380" s="81" t="e">
        <f>MAX(Table1[[#This Row],[Low Bidder 
or CM/GC]:[Bidder 23]])*D380</f>
        <v>#VALUE!</v>
      </c>
      <c r="R380" s="38" t="e">
        <f>('CMGC Cost Estimate'!$J380-'CMGC Cost Estimate'!$G380)/'CMGC Cost Estimate'!$G380</f>
        <v>#VALUE!</v>
      </c>
      <c r="S380" s="39" t="e">
        <f>('CMGC Cost Estimate'!$J380-'CMGC Cost Estimate'!$M380)/'CMGC Cost Estimate'!$M380</f>
        <v>#VALUE!</v>
      </c>
      <c r="T380" s="37" t="e">
        <f>'CMGC Cost Estimate'!$J380-'CMGC Cost Estimate'!$G380</f>
        <v>#VALUE!</v>
      </c>
      <c r="U380" s="29" t="e">
        <f>RANK('CMGC Cost Estimate'!$J380,'CMGC Cost Estimate'!$J$3:$J$499)</f>
        <v>#VALUE!</v>
      </c>
      <c r="V380" s="40" t="e">
        <f>LARGE('CMGC Cost Estimate'!$J$3:$J$499,COUNT(J$3:'CMGC Cost Estimate'!$J380))+IF(ISNUMBER(V379),V379,0)</f>
        <v>#VALUE!</v>
      </c>
      <c r="W380" s="29" t="e">
        <f>IF(V380/J$500&lt;0.8,COUNT(V$3:V380)+1,1)</f>
        <v>#VALUE!</v>
      </c>
      <c r="X380" s="41" t="e">
        <f>IF('CMGC Cost Estimate'!$U380&lt;=MAX('CMGC Cost Estimate'!$W$3:$W$499),"YES","NO")</f>
        <v>#VALUE!</v>
      </c>
      <c r="Y380" s="42" t="e">
        <f>IF(AND('CMGC Cost Estimate'!$X380="YES",OR('CMGC Cost Estimate'!$R380&gt;0.2,'CMGC Cost Estimate'!$R380&lt;-0.2)),"ANALYZE"," ")</f>
        <v>#VALUE!</v>
      </c>
      <c r="Z380" s="73" t="e">
        <f>IF(AND('CMGC Cost Estimate'!$X380="YES",OR('CMGC Cost Estimate'!$S380&gt;0.2,'CMGC Cost Estimate'!$S380&lt;-0.2)),"ANALYZE"," ")</f>
        <v>#VALUE!</v>
      </c>
      <c r="AA380" s="69" t="e">
        <f>RANK('CMGC Cost Estimate'!$G380,'CMGC Cost Estimate'!$G$3:$G$499)</f>
        <v>#VALUE!</v>
      </c>
      <c r="AB380" s="70" t="e">
        <f>LARGE('CMGC Cost Estimate'!$G$3:$G$499,COUNT(G$3:'CMGC Cost Estimate'!$G380))+IF(ISNUMBER(AB379),AB379,0)</f>
        <v>#VALUE!</v>
      </c>
      <c r="AC380" s="71" t="e">
        <f>IF(AB380/G$500&lt;0.8,COUNT(V$3:V380)+1,1)</f>
        <v>#VALUE!</v>
      </c>
      <c r="AD380" s="95" t="e">
        <f>IF('CMGC Cost Estimate'!$AA380&lt;=MAX('CMGC Cost Estimate'!$AC$3:$AC$499),"YES","NO")</f>
        <v>#VALUE!</v>
      </c>
      <c r="AE380" s="96" t="e">
        <f>IF(AND('Standard Cost Estimate'!$AD380="YES",ABS('Standard Cost Estimate'!$R380)&gt;0.2),"ANALYZE"," ")</f>
        <v>#VALUE!</v>
      </c>
      <c r="AF380" s="77"/>
    </row>
    <row r="381" spans="1:32" x14ac:dyDescent="0.35">
      <c r="A381" s="56" t="e">
        <f>Table1[[#This Row],[Item Line Number]]</f>
        <v>#VALUE!</v>
      </c>
      <c r="B381" s="56" t="e">
        <f>Table1[[#This Row],[Item Number]]</f>
        <v>#VALUE!</v>
      </c>
      <c r="C381" s="57" t="e">
        <f>Table1[[#This Row],[Item Description]]</f>
        <v>#VALUE!</v>
      </c>
      <c r="D381" s="56" t="e">
        <f>Table1[[#This Row],[Quantity]]</f>
        <v>#VALUE!</v>
      </c>
      <c r="E381" s="56" t="e">
        <f>Table1[[#This Row],[Units]]</f>
        <v>#VALUE!</v>
      </c>
      <c r="F381" s="58" t="e">
        <f>Table1[[#This Row],[Engineer''s Estimate (EE)]]</f>
        <v>#VALUE!</v>
      </c>
      <c r="G381" s="59" t="e">
        <f>'CMGC Cost Estimate'!$D381*'CMGC Cost Estimate'!$F381</f>
        <v>#VALUE!</v>
      </c>
      <c r="H381" s="60" t="e">
        <f>'CMGC Cost Estimate'!$G381/G$500</f>
        <v>#VALUE!</v>
      </c>
      <c r="I381" s="58" t="e">
        <f>Table1[[#This Row],[Low Bidder 
or CM/GC]]</f>
        <v>#VALUE!</v>
      </c>
      <c r="J381" s="59" t="e">
        <f>'CMGC Cost Estimate'!$I381*'CMGC Cost Estimate'!$D381</f>
        <v>#VALUE!</v>
      </c>
      <c r="K381" s="61" t="e">
        <f>'CMGC Cost Estimate'!$J381/J$500</f>
        <v>#VALUE!</v>
      </c>
      <c r="L381" s="58" t="e">
        <f>TRIMMEAN(Table1[[#This Row],[Low Bidder 
or CM/GC]:[Bidder 23]],2/COUNT(Table1[[#This Row],[Low Bidder 
or CM/GC]:[Bidder 23]]))</f>
        <v>#VALUE!</v>
      </c>
      <c r="M381" s="59" t="e">
        <f>IF('CMGC Cost Estimate'!$D381=0,0,'CMGC Cost Estimate'!$D381*'CMGC Cost Estimate'!$L381)</f>
        <v>#VALUE!</v>
      </c>
      <c r="N381" s="60" t="e">
        <f>'CMGC Cost Estimate'!$M381/M$500</f>
        <v>#VALUE!</v>
      </c>
      <c r="O381" s="80" t="e">
        <f>MIN(Table1[[#This Row],[Low Bidder 
or CM/GC]:[Bidder 23]])*D381</f>
        <v>#VALUE!</v>
      </c>
      <c r="P381" s="66" t="e">
        <f>Table24[[#This Row],[CM/GC
Amount]]</f>
        <v>#VALUE!</v>
      </c>
      <c r="Q381" s="81" t="e">
        <f>MAX(Table1[[#This Row],[Low Bidder 
or CM/GC]:[Bidder 23]])*D381</f>
        <v>#VALUE!</v>
      </c>
      <c r="R381" s="38" t="e">
        <f>('CMGC Cost Estimate'!$J381-'CMGC Cost Estimate'!$G381)/'CMGC Cost Estimate'!$G381</f>
        <v>#VALUE!</v>
      </c>
      <c r="S381" s="39" t="e">
        <f>('CMGC Cost Estimate'!$J381-'CMGC Cost Estimate'!$M381)/'CMGC Cost Estimate'!$M381</f>
        <v>#VALUE!</v>
      </c>
      <c r="T381" s="37" t="e">
        <f>'CMGC Cost Estimate'!$J381-'CMGC Cost Estimate'!$G381</f>
        <v>#VALUE!</v>
      </c>
      <c r="U381" s="29" t="e">
        <f>RANK('CMGC Cost Estimate'!$J381,'CMGC Cost Estimate'!$J$3:$J$499)</f>
        <v>#VALUE!</v>
      </c>
      <c r="V381" s="40" t="e">
        <f>LARGE('CMGC Cost Estimate'!$J$3:$J$499,COUNT(J$3:'CMGC Cost Estimate'!$J381))+IF(ISNUMBER(V380),V380,0)</f>
        <v>#VALUE!</v>
      </c>
      <c r="W381" s="29" t="e">
        <f>IF(V381/J$500&lt;0.8,COUNT(V$3:V381)+1,1)</f>
        <v>#VALUE!</v>
      </c>
      <c r="X381" s="41" t="e">
        <f>IF('CMGC Cost Estimate'!$U381&lt;=MAX('CMGC Cost Estimate'!$W$3:$W$499),"YES","NO")</f>
        <v>#VALUE!</v>
      </c>
      <c r="Y381" s="42" t="e">
        <f>IF(AND('CMGC Cost Estimate'!$X381="YES",OR('CMGC Cost Estimate'!$R381&gt;0.2,'CMGC Cost Estimate'!$R381&lt;-0.2)),"ANALYZE"," ")</f>
        <v>#VALUE!</v>
      </c>
      <c r="Z381" s="73" t="e">
        <f>IF(AND('CMGC Cost Estimate'!$X381="YES",OR('CMGC Cost Estimate'!$S381&gt;0.2,'CMGC Cost Estimate'!$S381&lt;-0.2)),"ANALYZE"," ")</f>
        <v>#VALUE!</v>
      </c>
      <c r="AA381" s="69" t="e">
        <f>RANK('CMGC Cost Estimate'!$G381,'CMGC Cost Estimate'!$G$3:$G$499)</f>
        <v>#VALUE!</v>
      </c>
      <c r="AB381" s="70" t="e">
        <f>LARGE('CMGC Cost Estimate'!$G$3:$G$499,COUNT(G$3:'CMGC Cost Estimate'!$G381))+IF(ISNUMBER(AB380),AB380,0)</f>
        <v>#VALUE!</v>
      </c>
      <c r="AC381" s="71" t="e">
        <f>IF(AB381/G$500&lt;0.8,COUNT(V$3:V381)+1,1)</f>
        <v>#VALUE!</v>
      </c>
      <c r="AD381" s="95" t="e">
        <f>IF('CMGC Cost Estimate'!$AA381&lt;=MAX('CMGC Cost Estimate'!$AC$3:$AC$499),"YES","NO")</f>
        <v>#VALUE!</v>
      </c>
      <c r="AE381" s="96" t="e">
        <f>IF(AND('Standard Cost Estimate'!$AD381="YES",ABS('Standard Cost Estimate'!$R381)&gt;0.2),"ANALYZE"," ")</f>
        <v>#VALUE!</v>
      </c>
      <c r="AF381" s="77"/>
    </row>
    <row r="382" spans="1:32" x14ac:dyDescent="0.35">
      <c r="A382" s="56" t="e">
        <f>Table1[[#This Row],[Item Line Number]]</f>
        <v>#VALUE!</v>
      </c>
      <c r="B382" s="56" t="e">
        <f>Table1[[#This Row],[Item Number]]</f>
        <v>#VALUE!</v>
      </c>
      <c r="C382" s="57" t="e">
        <f>Table1[[#This Row],[Item Description]]</f>
        <v>#VALUE!</v>
      </c>
      <c r="D382" s="56" t="e">
        <f>Table1[[#This Row],[Quantity]]</f>
        <v>#VALUE!</v>
      </c>
      <c r="E382" s="56" t="e">
        <f>Table1[[#This Row],[Units]]</f>
        <v>#VALUE!</v>
      </c>
      <c r="F382" s="58" t="e">
        <f>Table1[[#This Row],[Engineer''s Estimate (EE)]]</f>
        <v>#VALUE!</v>
      </c>
      <c r="G382" s="59" t="e">
        <f>'CMGC Cost Estimate'!$D382*'CMGC Cost Estimate'!$F382</f>
        <v>#VALUE!</v>
      </c>
      <c r="H382" s="60" t="e">
        <f>'CMGC Cost Estimate'!$G382/G$500</f>
        <v>#VALUE!</v>
      </c>
      <c r="I382" s="58" t="e">
        <f>Table1[[#This Row],[Low Bidder 
or CM/GC]]</f>
        <v>#VALUE!</v>
      </c>
      <c r="J382" s="59" t="e">
        <f>'CMGC Cost Estimate'!$I382*'CMGC Cost Estimate'!$D382</f>
        <v>#VALUE!</v>
      </c>
      <c r="K382" s="61" t="e">
        <f>'CMGC Cost Estimate'!$J382/J$500</f>
        <v>#VALUE!</v>
      </c>
      <c r="L382" s="58" t="e">
        <f>TRIMMEAN(Table1[[#This Row],[Low Bidder 
or CM/GC]:[Bidder 23]],2/COUNT(Table1[[#This Row],[Low Bidder 
or CM/GC]:[Bidder 23]]))</f>
        <v>#VALUE!</v>
      </c>
      <c r="M382" s="59" t="e">
        <f>IF('CMGC Cost Estimate'!$D382=0,0,'CMGC Cost Estimate'!$D382*'CMGC Cost Estimate'!$L382)</f>
        <v>#VALUE!</v>
      </c>
      <c r="N382" s="60" t="e">
        <f>'CMGC Cost Estimate'!$M382/M$500</f>
        <v>#VALUE!</v>
      </c>
      <c r="O382" s="80" t="e">
        <f>MIN(Table1[[#This Row],[Low Bidder 
or CM/GC]:[Bidder 23]])*D382</f>
        <v>#VALUE!</v>
      </c>
      <c r="P382" s="66" t="e">
        <f>Table24[[#This Row],[CM/GC
Amount]]</f>
        <v>#VALUE!</v>
      </c>
      <c r="Q382" s="81" t="e">
        <f>MAX(Table1[[#This Row],[Low Bidder 
or CM/GC]:[Bidder 23]])*D382</f>
        <v>#VALUE!</v>
      </c>
      <c r="R382" s="38" t="e">
        <f>('CMGC Cost Estimate'!$J382-'CMGC Cost Estimate'!$G382)/'CMGC Cost Estimate'!$G382</f>
        <v>#VALUE!</v>
      </c>
      <c r="S382" s="39" t="e">
        <f>('CMGC Cost Estimate'!$J382-'CMGC Cost Estimate'!$M382)/'CMGC Cost Estimate'!$M382</f>
        <v>#VALUE!</v>
      </c>
      <c r="T382" s="37" t="e">
        <f>'CMGC Cost Estimate'!$J382-'CMGC Cost Estimate'!$G382</f>
        <v>#VALUE!</v>
      </c>
      <c r="U382" s="29" t="e">
        <f>RANK('CMGC Cost Estimate'!$J382,'CMGC Cost Estimate'!$J$3:$J$499)</f>
        <v>#VALUE!</v>
      </c>
      <c r="V382" s="40" t="e">
        <f>LARGE('CMGC Cost Estimate'!$J$3:$J$499,COUNT(J$3:'CMGC Cost Estimate'!$J382))+IF(ISNUMBER(V381),V381,0)</f>
        <v>#VALUE!</v>
      </c>
      <c r="W382" s="29" t="e">
        <f>IF(V382/J$500&lt;0.8,COUNT(V$3:V382)+1,1)</f>
        <v>#VALUE!</v>
      </c>
      <c r="X382" s="41" t="e">
        <f>IF('CMGC Cost Estimate'!$U382&lt;=MAX('CMGC Cost Estimate'!$W$3:$W$499),"YES","NO")</f>
        <v>#VALUE!</v>
      </c>
      <c r="Y382" s="42" t="e">
        <f>IF(AND('CMGC Cost Estimate'!$X382="YES",OR('CMGC Cost Estimate'!$R382&gt;0.2,'CMGC Cost Estimate'!$R382&lt;-0.2)),"ANALYZE"," ")</f>
        <v>#VALUE!</v>
      </c>
      <c r="Z382" s="73" t="e">
        <f>IF(AND('CMGC Cost Estimate'!$X382="YES",OR('CMGC Cost Estimate'!$S382&gt;0.2,'CMGC Cost Estimate'!$S382&lt;-0.2)),"ANALYZE"," ")</f>
        <v>#VALUE!</v>
      </c>
      <c r="AA382" s="69" t="e">
        <f>RANK('CMGC Cost Estimate'!$G382,'CMGC Cost Estimate'!$G$3:$G$499)</f>
        <v>#VALUE!</v>
      </c>
      <c r="AB382" s="70" t="e">
        <f>LARGE('CMGC Cost Estimate'!$G$3:$G$499,COUNT(G$3:'CMGC Cost Estimate'!$G382))+IF(ISNUMBER(AB381),AB381,0)</f>
        <v>#VALUE!</v>
      </c>
      <c r="AC382" s="71" t="e">
        <f>IF(AB382/G$500&lt;0.8,COUNT(V$3:V382)+1,1)</f>
        <v>#VALUE!</v>
      </c>
      <c r="AD382" s="95" t="e">
        <f>IF('CMGC Cost Estimate'!$AA382&lt;=MAX('CMGC Cost Estimate'!$AC$3:$AC$499),"YES","NO")</f>
        <v>#VALUE!</v>
      </c>
      <c r="AE382" s="96" t="e">
        <f>IF(AND('Standard Cost Estimate'!$AD382="YES",ABS('Standard Cost Estimate'!$R382)&gt;0.2),"ANALYZE"," ")</f>
        <v>#VALUE!</v>
      </c>
      <c r="AF382" s="77"/>
    </row>
    <row r="383" spans="1:32" x14ac:dyDescent="0.35">
      <c r="A383" s="56" t="e">
        <f>Table1[[#This Row],[Item Line Number]]</f>
        <v>#VALUE!</v>
      </c>
      <c r="B383" s="56" t="e">
        <f>Table1[[#This Row],[Item Number]]</f>
        <v>#VALUE!</v>
      </c>
      <c r="C383" s="57" t="e">
        <f>Table1[[#This Row],[Item Description]]</f>
        <v>#VALUE!</v>
      </c>
      <c r="D383" s="56" t="e">
        <f>Table1[[#This Row],[Quantity]]</f>
        <v>#VALUE!</v>
      </c>
      <c r="E383" s="56" t="e">
        <f>Table1[[#This Row],[Units]]</f>
        <v>#VALUE!</v>
      </c>
      <c r="F383" s="58" t="e">
        <f>Table1[[#This Row],[Engineer''s Estimate (EE)]]</f>
        <v>#VALUE!</v>
      </c>
      <c r="G383" s="59" t="e">
        <f>'CMGC Cost Estimate'!$D383*'CMGC Cost Estimate'!$F383</f>
        <v>#VALUE!</v>
      </c>
      <c r="H383" s="60" t="e">
        <f>'CMGC Cost Estimate'!$G383/G$500</f>
        <v>#VALUE!</v>
      </c>
      <c r="I383" s="58" t="e">
        <f>Table1[[#This Row],[Low Bidder 
or CM/GC]]</f>
        <v>#VALUE!</v>
      </c>
      <c r="J383" s="59" t="e">
        <f>'CMGC Cost Estimate'!$I383*'CMGC Cost Estimate'!$D383</f>
        <v>#VALUE!</v>
      </c>
      <c r="K383" s="61" t="e">
        <f>'CMGC Cost Estimate'!$J383/J$500</f>
        <v>#VALUE!</v>
      </c>
      <c r="L383" s="58" t="e">
        <f>TRIMMEAN(Table1[[#This Row],[Low Bidder 
or CM/GC]:[Bidder 23]],2/COUNT(Table1[[#This Row],[Low Bidder 
or CM/GC]:[Bidder 23]]))</f>
        <v>#VALUE!</v>
      </c>
      <c r="M383" s="59" t="e">
        <f>IF('CMGC Cost Estimate'!$D383=0,0,'CMGC Cost Estimate'!$D383*'CMGC Cost Estimate'!$L383)</f>
        <v>#VALUE!</v>
      </c>
      <c r="N383" s="60" t="e">
        <f>'CMGC Cost Estimate'!$M383/M$500</f>
        <v>#VALUE!</v>
      </c>
      <c r="O383" s="80" t="e">
        <f>MIN(Table1[[#This Row],[Low Bidder 
or CM/GC]:[Bidder 23]])*D383</f>
        <v>#VALUE!</v>
      </c>
      <c r="P383" s="66" t="e">
        <f>Table24[[#This Row],[CM/GC
Amount]]</f>
        <v>#VALUE!</v>
      </c>
      <c r="Q383" s="81" t="e">
        <f>MAX(Table1[[#This Row],[Low Bidder 
or CM/GC]:[Bidder 23]])*D383</f>
        <v>#VALUE!</v>
      </c>
      <c r="R383" s="38" t="e">
        <f>('CMGC Cost Estimate'!$J383-'CMGC Cost Estimate'!$G383)/'CMGC Cost Estimate'!$G383</f>
        <v>#VALUE!</v>
      </c>
      <c r="S383" s="39" t="e">
        <f>('CMGC Cost Estimate'!$J383-'CMGC Cost Estimate'!$M383)/'CMGC Cost Estimate'!$M383</f>
        <v>#VALUE!</v>
      </c>
      <c r="T383" s="37" t="e">
        <f>'CMGC Cost Estimate'!$J383-'CMGC Cost Estimate'!$G383</f>
        <v>#VALUE!</v>
      </c>
      <c r="U383" s="29" t="e">
        <f>RANK('CMGC Cost Estimate'!$J383,'CMGC Cost Estimate'!$J$3:$J$499)</f>
        <v>#VALUE!</v>
      </c>
      <c r="V383" s="40" t="e">
        <f>LARGE('CMGC Cost Estimate'!$J$3:$J$499,COUNT(J$3:'CMGC Cost Estimate'!$J383))+IF(ISNUMBER(V382),V382,0)</f>
        <v>#VALUE!</v>
      </c>
      <c r="W383" s="29" t="e">
        <f>IF(V383/J$500&lt;0.8,COUNT(V$3:V383)+1,1)</f>
        <v>#VALUE!</v>
      </c>
      <c r="X383" s="41" t="e">
        <f>IF('CMGC Cost Estimate'!$U383&lt;=MAX('CMGC Cost Estimate'!$W$3:$W$499),"YES","NO")</f>
        <v>#VALUE!</v>
      </c>
      <c r="Y383" s="42" t="e">
        <f>IF(AND('CMGC Cost Estimate'!$X383="YES",OR('CMGC Cost Estimate'!$R383&gt;0.2,'CMGC Cost Estimate'!$R383&lt;-0.2)),"ANALYZE"," ")</f>
        <v>#VALUE!</v>
      </c>
      <c r="Z383" s="73" t="e">
        <f>IF(AND('CMGC Cost Estimate'!$X383="YES",OR('CMGC Cost Estimate'!$S383&gt;0.2,'CMGC Cost Estimate'!$S383&lt;-0.2)),"ANALYZE"," ")</f>
        <v>#VALUE!</v>
      </c>
      <c r="AA383" s="69" t="e">
        <f>RANK('CMGC Cost Estimate'!$G383,'CMGC Cost Estimate'!$G$3:$G$499)</f>
        <v>#VALUE!</v>
      </c>
      <c r="AB383" s="70" t="e">
        <f>LARGE('CMGC Cost Estimate'!$G$3:$G$499,COUNT(G$3:'CMGC Cost Estimate'!$G383))+IF(ISNUMBER(AB382),AB382,0)</f>
        <v>#VALUE!</v>
      </c>
      <c r="AC383" s="71" t="e">
        <f>IF(AB383/G$500&lt;0.8,COUNT(V$3:V383)+1,1)</f>
        <v>#VALUE!</v>
      </c>
      <c r="AD383" s="95" t="e">
        <f>IF('CMGC Cost Estimate'!$AA383&lt;=MAX('CMGC Cost Estimate'!$AC$3:$AC$499),"YES","NO")</f>
        <v>#VALUE!</v>
      </c>
      <c r="AE383" s="96" t="e">
        <f>IF(AND('Standard Cost Estimate'!$AD383="YES",ABS('Standard Cost Estimate'!$R383)&gt;0.2),"ANALYZE"," ")</f>
        <v>#VALUE!</v>
      </c>
      <c r="AF383" s="77"/>
    </row>
    <row r="384" spans="1:32" x14ac:dyDescent="0.35">
      <c r="A384" s="56" t="e">
        <f>Table1[[#This Row],[Item Line Number]]</f>
        <v>#VALUE!</v>
      </c>
      <c r="B384" s="56" t="e">
        <f>Table1[[#This Row],[Item Number]]</f>
        <v>#VALUE!</v>
      </c>
      <c r="C384" s="57" t="e">
        <f>Table1[[#This Row],[Item Description]]</f>
        <v>#VALUE!</v>
      </c>
      <c r="D384" s="56" t="e">
        <f>Table1[[#This Row],[Quantity]]</f>
        <v>#VALUE!</v>
      </c>
      <c r="E384" s="56" t="e">
        <f>Table1[[#This Row],[Units]]</f>
        <v>#VALUE!</v>
      </c>
      <c r="F384" s="58" t="e">
        <f>Table1[[#This Row],[Engineer''s Estimate (EE)]]</f>
        <v>#VALUE!</v>
      </c>
      <c r="G384" s="59" t="e">
        <f>'CMGC Cost Estimate'!$D384*'CMGC Cost Estimate'!$F384</f>
        <v>#VALUE!</v>
      </c>
      <c r="H384" s="60" t="e">
        <f>'CMGC Cost Estimate'!$G384/G$500</f>
        <v>#VALUE!</v>
      </c>
      <c r="I384" s="58" t="e">
        <f>Table1[[#This Row],[Low Bidder 
or CM/GC]]</f>
        <v>#VALUE!</v>
      </c>
      <c r="J384" s="59" t="e">
        <f>'CMGC Cost Estimate'!$I384*'CMGC Cost Estimate'!$D384</f>
        <v>#VALUE!</v>
      </c>
      <c r="K384" s="61" t="e">
        <f>'CMGC Cost Estimate'!$J384/J$500</f>
        <v>#VALUE!</v>
      </c>
      <c r="L384" s="58" t="e">
        <f>TRIMMEAN(Table1[[#This Row],[Low Bidder 
or CM/GC]:[Bidder 23]],2/COUNT(Table1[[#This Row],[Low Bidder 
or CM/GC]:[Bidder 23]]))</f>
        <v>#VALUE!</v>
      </c>
      <c r="M384" s="59" t="e">
        <f>IF('CMGC Cost Estimate'!$D384=0,0,'CMGC Cost Estimate'!$D384*'CMGC Cost Estimate'!$L384)</f>
        <v>#VALUE!</v>
      </c>
      <c r="N384" s="60" t="e">
        <f>'CMGC Cost Estimate'!$M384/M$500</f>
        <v>#VALUE!</v>
      </c>
      <c r="O384" s="80" t="e">
        <f>MIN(Table1[[#This Row],[Low Bidder 
or CM/GC]:[Bidder 23]])*D384</f>
        <v>#VALUE!</v>
      </c>
      <c r="P384" s="66" t="e">
        <f>Table24[[#This Row],[CM/GC
Amount]]</f>
        <v>#VALUE!</v>
      </c>
      <c r="Q384" s="81" t="e">
        <f>MAX(Table1[[#This Row],[Low Bidder 
or CM/GC]:[Bidder 23]])*D384</f>
        <v>#VALUE!</v>
      </c>
      <c r="R384" s="38" t="e">
        <f>('CMGC Cost Estimate'!$J384-'CMGC Cost Estimate'!$G384)/'CMGC Cost Estimate'!$G384</f>
        <v>#VALUE!</v>
      </c>
      <c r="S384" s="39" t="e">
        <f>('CMGC Cost Estimate'!$J384-'CMGC Cost Estimate'!$M384)/'CMGC Cost Estimate'!$M384</f>
        <v>#VALUE!</v>
      </c>
      <c r="T384" s="37" t="e">
        <f>'CMGC Cost Estimate'!$J384-'CMGC Cost Estimate'!$G384</f>
        <v>#VALUE!</v>
      </c>
      <c r="U384" s="29" t="e">
        <f>RANK('CMGC Cost Estimate'!$J384,'CMGC Cost Estimate'!$J$3:$J$499)</f>
        <v>#VALUE!</v>
      </c>
      <c r="V384" s="40" t="e">
        <f>LARGE('CMGC Cost Estimate'!$J$3:$J$499,COUNT(J$3:'CMGC Cost Estimate'!$J384))+IF(ISNUMBER(V383),V383,0)</f>
        <v>#VALUE!</v>
      </c>
      <c r="W384" s="29" t="e">
        <f>IF(V384/J$500&lt;0.8,COUNT(V$3:V384)+1,1)</f>
        <v>#VALUE!</v>
      </c>
      <c r="X384" s="41" t="e">
        <f>IF('CMGC Cost Estimate'!$U384&lt;=MAX('CMGC Cost Estimate'!$W$3:$W$499),"YES","NO")</f>
        <v>#VALUE!</v>
      </c>
      <c r="Y384" s="42" t="e">
        <f>IF(AND('CMGC Cost Estimate'!$X384="YES",OR('CMGC Cost Estimate'!$R384&gt;0.2,'CMGC Cost Estimate'!$R384&lt;-0.2)),"ANALYZE"," ")</f>
        <v>#VALUE!</v>
      </c>
      <c r="Z384" s="73" t="e">
        <f>IF(AND('CMGC Cost Estimate'!$X384="YES",OR('CMGC Cost Estimate'!$S384&gt;0.2,'CMGC Cost Estimate'!$S384&lt;-0.2)),"ANALYZE"," ")</f>
        <v>#VALUE!</v>
      </c>
      <c r="AA384" s="69" t="e">
        <f>RANK('CMGC Cost Estimate'!$G384,'CMGC Cost Estimate'!$G$3:$G$499)</f>
        <v>#VALUE!</v>
      </c>
      <c r="AB384" s="70" t="e">
        <f>LARGE('CMGC Cost Estimate'!$G$3:$G$499,COUNT(G$3:'CMGC Cost Estimate'!$G384))+IF(ISNUMBER(AB383),AB383,0)</f>
        <v>#VALUE!</v>
      </c>
      <c r="AC384" s="71" t="e">
        <f>IF(AB384/G$500&lt;0.8,COUNT(V$3:V384)+1,1)</f>
        <v>#VALUE!</v>
      </c>
      <c r="AD384" s="95" t="e">
        <f>IF('CMGC Cost Estimate'!$AA384&lt;=MAX('CMGC Cost Estimate'!$AC$3:$AC$499),"YES","NO")</f>
        <v>#VALUE!</v>
      </c>
      <c r="AE384" s="96" t="e">
        <f>IF(AND('Standard Cost Estimate'!$AD384="YES",ABS('Standard Cost Estimate'!$R384)&gt;0.2),"ANALYZE"," ")</f>
        <v>#VALUE!</v>
      </c>
      <c r="AF384" s="77"/>
    </row>
    <row r="385" spans="1:32" x14ac:dyDescent="0.35">
      <c r="A385" s="56" t="e">
        <f>Table1[[#This Row],[Item Line Number]]</f>
        <v>#VALUE!</v>
      </c>
      <c r="B385" s="56" t="e">
        <f>Table1[[#This Row],[Item Number]]</f>
        <v>#VALUE!</v>
      </c>
      <c r="C385" s="57" t="e">
        <f>Table1[[#This Row],[Item Description]]</f>
        <v>#VALUE!</v>
      </c>
      <c r="D385" s="56" t="e">
        <f>Table1[[#This Row],[Quantity]]</f>
        <v>#VALUE!</v>
      </c>
      <c r="E385" s="56" t="e">
        <f>Table1[[#This Row],[Units]]</f>
        <v>#VALUE!</v>
      </c>
      <c r="F385" s="58" t="e">
        <f>Table1[[#This Row],[Engineer''s Estimate (EE)]]</f>
        <v>#VALUE!</v>
      </c>
      <c r="G385" s="59" t="e">
        <f>'CMGC Cost Estimate'!$D385*'CMGC Cost Estimate'!$F385</f>
        <v>#VALUE!</v>
      </c>
      <c r="H385" s="60" t="e">
        <f>'CMGC Cost Estimate'!$G385/G$500</f>
        <v>#VALUE!</v>
      </c>
      <c r="I385" s="58" t="e">
        <f>Table1[[#This Row],[Low Bidder 
or CM/GC]]</f>
        <v>#VALUE!</v>
      </c>
      <c r="J385" s="59" t="e">
        <f>'CMGC Cost Estimate'!$I385*'CMGC Cost Estimate'!$D385</f>
        <v>#VALUE!</v>
      </c>
      <c r="K385" s="61" t="e">
        <f>'CMGC Cost Estimate'!$J385/J$500</f>
        <v>#VALUE!</v>
      </c>
      <c r="L385" s="58" t="e">
        <f>TRIMMEAN(Table1[[#This Row],[Low Bidder 
or CM/GC]:[Bidder 23]],2/COUNT(Table1[[#This Row],[Low Bidder 
or CM/GC]:[Bidder 23]]))</f>
        <v>#VALUE!</v>
      </c>
      <c r="M385" s="59" t="e">
        <f>IF('CMGC Cost Estimate'!$D385=0,0,'CMGC Cost Estimate'!$D385*'CMGC Cost Estimate'!$L385)</f>
        <v>#VALUE!</v>
      </c>
      <c r="N385" s="60" t="e">
        <f>'CMGC Cost Estimate'!$M385/M$500</f>
        <v>#VALUE!</v>
      </c>
      <c r="O385" s="80" t="e">
        <f>MIN(Table1[[#This Row],[Low Bidder 
or CM/GC]:[Bidder 23]])*D385</f>
        <v>#VALUE!</v>
      </c>
      <c r="P385" s="66" t="e">
        <f>Table24[[#This Row],[CM/GC
Amount]]</f>
        <v>#VALUE!</v>
      </c>
      <c r="Q385" s="81" t="e">
        <f>MAX(Table1[[#This Row],[Low Bidder 
or CM/GC]:[Bidder 23]])*D385</f>
        <v>#VALUE!</v>
      </c>
      <c r="R385" s="38" t="e">
        <f>('CMGC Cost Estimate'!$J385-'CMGC Cost Estimate'!$G385)/'CMGC Cost Estimate'!$G385</f>
        <v>#VALUE!</v>
      </c>
      <c r="S385" s="39" t="e">
        <f>('CMGC Cost Estimate'!$J385-'CMGC Cost Estimate'!$M385)/'CMGC Cost Estimate'!$M385</f>
        <v>#VALUE!</v>
      </c>
      <c r="T385" s="37" t="e">
        <f>'CMGC Cost Estimate'!$J385-'CMGC Cost Estimate'!$G385</f>
        <v>#VALUE!</v>
      </c>
      <c r="U385" s="29" t="e">
        <f>RANK('CMGC Cost Estimate'!$J385,'CMGC Cost Estimate'!$J$3:$J$499)</f>
        <v>#VALUE!</v>
      </c>
      <c r="V385" s="40" t="e">
        <f>LARGE('CMGC Cost Estimate'!$J$3:$J$499,COUNT(J$3:'CMGC Cost Estimate'!$J385))+IF(ISNUMBER(V384),V384,0)</f>
        <v>#VALUE!</v>
      </c>
      <c r="W385" s="29" t="e">
        <f>IF(V385/J$500&lt;0.8,COUNT(V$3:V385)+1,1)</f>
        <v>#VALUE!</v>
      </c>
      <c r="X385" s="41" t="e">
        <f>IF('CMGC Cost Estimate'!$U385&lt;=MAX('CMGC Cost Estimate'!$W$3:$W$499),"YES","NO")</f>
        <v>#VALUE!</v>
      </c>
      <c r="Y385" s="42" t="e">
        <f>IF(AND('CMGC Cost Estimate'!$X385="YES",OR('CMGC Cost Estimate'!$R385&gt;0.2,'CMGC Cost Estimate'!$R385&lt;-0.2)),"ANALYZE"," ")</f>
        <v>#VALUE!</v>
      </c>
      <c r="Z385" s="73" t="e">
        <f>IF(AND('CMGC Cost Estimate'!$X385="YES",OR('CMGC Cost Estimate'!$S385&gt;0.2,'CMGC Cost Estimate'!$S385&lt;-0.2)),"ANALYZE"," ")</f>
        <v>#VALUE!</v>
      </c>
      <c r="AA385" s="69" t="e">
        <f>RANK('CMGC Cost Estimate'!$G385,'CMGC Cost Estimate'!$G$3:$G$499)</f>
        <v>#VALUE!</v>
      </c>
      <c r="AB385" s="70" t="e">
        <f>LARGE('CMGC Cost Estimate'!$G$3:$G$499,COUNT(G$3:'CMGC Cost Estimate'!$G385))+IF(ISNUMBER(AB384),AB384,0)</f>
        <v>#VALUE!</v>
      </c>
      <c r="AC385" s="71" t="e">
        <f>IF(AB385/G$500&lt;0.8,COUNT(V$3:V385)+1,1)</f>
        <v>#VALUE!</v>
      </c>
      <c r="AD385" s="95" t="e">
        <f>IF('CMGC Cost Estimate'!$AA385&lt;=MAX('CMGC Cost Estimate'!$AC$3:$AC$499),"YES","NO")</f>
        <v>#VALUE!</v>
      </c>
      <c r="AE385" s="96" t="e">
        <f>IF(AND('Standard Cost Estimate'!$AD385="YES",ABS('Standard Cost Estimate'!$R385)&gt;0.2),"ANALYZE"," ")</f>
        <v>#VALUE!</v>
      </c>
      <c r="AF385" s="77"/>
    </row>
    <row r="386" spans="1:32" x14ac:dyDescent="0.35">
      <c r="A386" s="56" t="e">
        <f>Table1[[#This Row],[Item Line Number]]</f>
        <v>#VALUE!</v>
      </c>
      <c r="B386" s="56" t="e">
        <f>Table1[[#This Row],[Item Number]]</f>
        <v>#VALUE!</v>
      </c>
      <c r="C386" s="57" t="e">
        <f>Table1[[#This Row],[Item Description]]</f>
        <v>#VALUE!</v>
      </c>
      <c r="D386" s="56" t="e">
        <f>Table1[[#This Row],[Quantity]]</f>
        <v>#VALUE!</v>
      </c>
      <c r="E386" s="56" t="e">
        <f>Table1[[#This Row],[Units]]</f>
        <v>#VALUE!</v>
      </c>
      <c r="F386" s="58" t="e">
        <f>Table1[[#This Row],[Engineer''s Estimate (EE)]]</f>
        <v>#VALUE!</v>
      </c>
      <c r="G386" s="59" t="e">
        <f>'CMGC Cost Estimate'!$D386*'CMGC Cost Estimate'!$F386</f>
        <v>#VALUE!</v>
      </c>
      <c r="H386" s="60" t="e">
        <f>'CMGC Cost Estimate'!$G386/G$500</f>
        <v>#VALUE!</v>
      </c>
      <c r="I386" s="58" t="e">
        <f>Table1[[#This Row],[Low Bidder 
or CM/GC]]</f>
        <v>#VALUE!</v>
      </c>
      <c r="J386" s="59" t="e">
        <f>'CMGC Cost Estimate'!$I386*'CMGC Cost Estimate'!$D386</f>
        <v>#VALUE!</v>
      </c>
      <c r="K386" s="61" t="e">
        <f>'CMGC Cost Estimate'!$J386/J$500</f>
        <v>#VALUE!</v>
      </c>
      <c r="L386" s="58" t="e">
        <f>TRIMMEAN(Table1[[#This Row],[Low Bidder 
or CM/GC]:[Bidder 23]],2/COUNT(Table1[[#This Row],[Low Bidder 
or CM/GC]:[Bidder 23]]))</f>
        <v>#VALUE!</v>
      </c>
      <c r="M386" s="59" t="e">
        <f>IF('CMGC Cost Estimate'!$D386=0,0,'CMGC Cost Estimate'!$D386*'CMGC Cost Estimate'!$L386)</f>
        <v>#VALUE!</v>
      </c>
      <c r="N386" s="60" t="e">
        <f>'CMGC Cost Estimate'!$M386/M$500</f>
        <v>#VALUE!</v>
      </c>
      <c r="O386" s="80" t="e">
        <f>MIN(Table1[[#This Row],[Low Bidder 
or CM/GC]:[Bidder 23]])*D386</f>
        <v>#VALUE!</v>
      </c>
      <c r="P386" s="66" t="e">
        <f>Table24[[#This Row],[CM/GC
Amount]]</f>
        <v>#VALUE!</v>
      </c>
      <c r="Q386" s="81" t="e">
        <f>MAX(Table1[[#This Row],[Low Bidder 
or CM/GC]:[Bidder 23]])*D386</f>
        <v>#VALUE!</v>
      </c>
      <c r="R386" s="38" t="e">
        <f>('CMGC Cost Estimate'!$J386-'CMGC Cost Estimate'!$G386)/'CMGC Cost Estimate'!$G386</f>
        <v>#VALUE!</v>
      </c>
      <c r="S386" s="39" t="e">
        <f>('CMGC Cost Estimate'!$J386-'CMGC Cost Estimate'!$M386)/'CMGC Cost Estimate'!$M386</f>
        <v>#VALUE!</v>
      </c>
      <c r="T386" s="37" t="e">
        <f>'CMGC Cost Estimate'!$J386-'CMGC Cost Estimate'!$G386</f>
        <v>#VALUE!</v>
      </c>
      <c r="U386" s="29" t="e">
        <f>RANK('CMGC Cost Estimate'!$J386,'CMGC Cost Estimate'!$J$3:$J$499)</f>
        <v>#VALUE!</v>
      </c>
      <c r="V386" s="40" t="e">
        <f>LARGE('CMGC Cost Estimate'!$J$3:$J$499,COUNT(J$3:'CMGC Cost Estimate'!$J386))+IF(ISNUMBER(V385),V385,0)</f>
        <v>#VALUE!</v>
      </c>
      <c r="W386" s="29" t="e">
        <f>IF(V386/J$500&lt;0.8,COUNT(V$3:V386)+1,1)</f>
        <v>#VALUE!</v>
      </c>
      <c r="X386" s="41" t="e">
        <f>IF('CMGC Cost Estimate'!$U386&lt;=MAX('CMGC Cost Estimate'!$W$3:$W$499),"YES","NO")</f>
        <v>#VALUE!</v>
      </c>
      <c r="Y386" s="42" t="e">
        <f>IF(AND('CMGC Cost Estimate'!$X386="YES",OR('CMGC Cost Estimate'!$R386&gt;0.2,'CMGC Cost Estimate'!$R386&lt;-0.2)),"ANALYZE"," ")</f>
        <v>#VALUE!</v>
      </c>
      <c r="Z386" s="73" t="e">
        <f>IF(AND('CMGC Cost Estimate'!$X386="YES",OR('CMGC Cost Estimate'!$S386&gt;0.2,'CMGC Cost Estimate'!$S386&lt;-0.2)),"ANALYZE"," ")</f>
        <v>#VALUE!</v>
      </c>
      <c r="AA386" s="69" t="e">
        <f>RANK('CMGC Cost Estimate'!$G386,'CMGC Cost Estimate'!$G$3:$G$499)</f>
        <v>#VALUE!</v>
      </c>
      <c r="AB386" s="70" t="e">
        <f>LARGE('CMGC Cost Estimate'!$G$3:$G$499,COUNT(G$3:'CMGC Cost Estimate'!$G386))+IF(ISNUMBER(AB385),AB385,0)</f>
        <v>#VALUE!</v>
      </c>
      <c r="AC386" s="71" t="e">
        <f>IF(AB386/G$500&lt;0.8,COUNT(V$3:V386)+1,1)</f>
        <v>#VALUE!</v>
      </c>
      <c r="AD386" s="95" t="e">
        <f>IF('CMGC Cost Estimate'!$AA386&lt;=MAX('CMGC Cost Estimate'!$AC$3:$AC$499),"YES","NO")</f>
        <v>#VALUE!</v>
      </c>
      <c r="AE386" s="96" t="e">
        <f>IF(AND('Standard Cost Estimate'!$AD386="YES",ABS('Standard Cost Estimate'!$R386)&gt;0.2),"ANALYZE"," ")</f>
        <v>#VALUE!</v>
      </c>
      <c r="AF386" s="77"/>
    </row>
    <row r="387" spans="1:32" x14ac:dyDescent="0.35">
      <c r="A387" s="56" t="e">
        <f>Table1[[#This Row],[Item Line Number]]</f>
        <v>#VALUE!</v>
      </c>
      <c r="B387" s="56" t="e">
        <f>Table1[[#This Row],[Item Number]]</f>
        <v>#VALUE!</v>
      </c>
      <c r="C387" s="57" t="e">
        <f>Table1[[#This Row],[Item Description]]</f>
        <v>#VALUE!</v>
      </c>
      <c r="D387" s="56" t="e">
        <f>Table1[[#This Row],[Quantity]]</f>
        <v>#VALUE!</v>
      </c>
      <c r="E387" s="56" t="e">
        <f>Table1[[#This Row],[Units]]</f>
        <v>#VALUE!</v>
      </c>
      <c r="F387" s="58" t="e">
        <f>Table1[[#This Row],[Engineer''s Estimate (EE)]]</f>
        <v>#VALUE!</v>
      </c>
      <c r="G387" s="59" t="e">
        <f>'CMGC Cost Estimate'!$D387*'CMGC Cost Estimate'!$F387</f>
        <v>#VALUE!</v>
      </c>
      <c r="H387" s="60" t="e">
        <f>'CMGC Cost Estimate'!$G387/G$500</f>
        <v>#VALUE!</v>
      </c>
      <c r="I387" s="58" t="e">
        <f>Table1[[#This Row],[Low Bidder 
or CM/GC]]</f>
        <v>#VALUE!</v>
      </c>
      <c r="J387" s="59" t="e">
        <f>'CMGC Cost Estimate'!$I387*'CMGC Cost Estimate'!$D387</f>
        <v>#VALUE!</v>
      </c>
      <c r="K387" s="61" t="e">
        <f>'CMGC Cost Estimate'!$J387/J$500</f>
        <v>#VALUE!</v>
      </c>
      <c r="L387" s="58" t="e">
        <f>TRIMMEAN(Table1[[#This Row],[Low Bidder 
or CM/GC]:[Bidder 23]],2/COUNT(Table1[[#This Row],[Low Bidder 
or CM/GC]:[Bidder 23]]))</f>
        <v>#VALUE!</v>
      </c>
      <c r="M387" s="59" t="e">
        <f>IF('CMGC Cost Estimate'!$D387=0,0,'CMGC Cost Estimate'!$D387*'CMGC Cost Estimate'!$L387)</f>
        <v>#VALUE!</v>
      </c>
      <c r="N387" s="60" t="e">
        <f>'CMGC Cost Estimate'!$M387/M$500</f>
        <v>#VALUE!</v>
      </c>
      <c r="O387" s="80" t="e">
        <f>MIN(Table1[[#This Row],[Low Bidder 
or CM/GC]:[Bidder 23]])*D387</f>
        <v>#VALUE!</v>
      </c>
      <c r="P387" s="66" t="e">
        <f>Table24[[#This Row],[CM/GC
Amount]]</f>
        <v>#VALUE!</v>
      </c>
      <c r="Q387" s="81" t="e">
        <f>MAX(Table1[[#This Row],[Low Bidder 
or CM/GC]:[Bidder 23]])*D387</f>
        <v>#VALUE!</v>
      </c>
      <c r="R387" s="38" t="e">
        <f>('CMGC Cost Estimate'!$J387-'CMGC Cost Estimate'!$G387)/'CMGC Cost Estimate'!$G387</f>
        <v>#VALUE!</v>
      </c>
      <c r="S387" s="39" t="e">
        <f>('CMGC Cost Estimate'!$J387-'CMGC Cost Estimate'!$M387)/'CMGC Cost Estimate'!$M387</f>
        <v>#VALUE!</v>
      </c>
      <c r="T387" s="37" t="e">
        <f>'CMGC Cost Estimate'!$J387-'CMGC Cost Estimate'!$G387</f>
        <v>#VALUE!</v>
      </c>
      <c r="U387" s="29" t="e">
        <f>RANK('CMGC Cost Estimate'!$J387,'CMGC Cost Estimate'!$J$3:$J$499)</f>
        <v>#VALUE!</v>
      </c>
      <c r="V387" s="40" t="e">
        <f>LARGE('CMGC Cost Estimate'!$J$3:$J$499,COUNT(J$3:'CMGC Cost Estimate'!$J387))+IF(ISNUMBER(V386),V386,0)</f>
        <v>#VALUE!</v>
      </c>
      <c r="W387" s="29" t="e">
        <f>IF(V387/J$500&lt;0.8,COUNT(V$3:V387)+1,1)</f>
        <v>#VALUE!</v>
      </c>
      <c r="X387" s="41" t="e">
        <f>IF('CMGC Cost Estimate'!$U387&lt;=MAX('CMGC Cost Estimate'!$W$3:$W$499),"YES","NO")</f>
        <v>#VALUE!</v>
      </c>
      <c r="Y387" s="42" t="e">
        <f>IF(AND('CMGC Cost Estimate'!$X387="YES",OR('CMGC Cost Estimate'!$R387&gt;0.2,'CMGC Cost Estimate'!$R387&lt;-0.2)),"ANALYZE"," ")</f>
        <v>#VALUE!</v>
      </c>
      <c r="Z387" s="73" t="e">
        <f>IF(AND('CMGC Cost Estimate'!$X387="YES",OR('CMGC Cost Estimate'!$S387&gt;0.2,'CMGC Cost Estimate'!$S387&lt;-0.2)),"ANALYZE"," ")</f>
        <v>#VALUE!</v>
      </c>
      <c r="AA387" s="69" t="e">
        <f>RANK('CMGC Cost Estimate'!$G387,'CMGC Cost Estimate'!$G$3:$G$499)</f>
        <v>#VALUE!</v>
      </c>
      <c r="AB387" s="70" t="e">
        <f>LARGE('CMGC Cost Estimate'!$G$3:$G$499,COUNT(G$3:'CMGC Cost Estimate'!$G387))+IF(ISNUMBER(AB386),AB386,0)</f>
        <v>#VALUE!</v>
      </c>
      <c r="AC387" s="71" t="e">
        <f>IF(AB387/G$500&lt;0.8,COUNT(V$3:V387)+1,1)</f>
        <v>#VALUE!</v>
      </c>
      <c r="AD387" s="95" t="e">
        <f>IF('CMGC Cost Estimate'!$AA387&lt;=MAX('CMGC Cost Estimate'!$AC$3:$AC$499),"YES","NO")</f>
        <v>#VALUE!</v>
      </c>
      <c r="AE387" s="96" t="e">
        <f>IF(AND('Standard Cost Estimate'!$AD387="YES",ABS('Standard Cost Estimate'!$R387)&gt;0.2),"ANALYZE"," ")</f>
        <v>#VALUE!</v>
      </c>
      <c r="AF387" s="77"/>
    </row>
    <row r="388" spans="1:32" x14ac:dyDescent="0.35">
      <c r="A388" s="56" t="e">
        <f>Table1[[#This Row],[Item Line Number]]</f>
        <v>#VALUE!</v>
      </c>
      <c r="B388" s="56" t="e">
        <f>Table1[[#This Row],[Item Number]]</f>
        <v>#VALUE!</v>
      </c>
      <c r="C388" s="57" t="e">
        <f>Table1[[#This Row],[Item Description]]</f>
        <v>#VALUE!</v>
      </c>
      <c r="D388" s="56" t="e">
        <f>Table1[[#This Row],[Quantity]]</f>
        <v>#VALUE!</v>
      </c>
      <c r="E388" s="56" t="e">
        <f>Table1[[#This Row],[Units]]</f>
        <v>#VALUE!</v>
      </c>
      <c r="F388" s="58" t="e">
        <f>Table1[[#This Row],[Engineer''s Estimate (EE)]]</f>
        <v>#VALUE!</v>
      </c>
      <c r="G388" s="59" t="e">
        <f>'CMGC Cost Estimate'!$D388*'CMGC Cost Estimate'!$F388</f>
        <v>#VALUE!</v>
      </c>
      <c r="H388" s="60" t="e">
        <f>'CMGC Cost Estimate'!$G388/G$500</f>
        <v>#VALUE!</v>
      </c>
      <c r="I388" s="58" t="e">
        <f>Table1[[#This Row],[Low Bidder 
or CM/GC]]</f>
        <v>#VALUE!</v>
      </c>
      <c r="J388" s="59" t="e">
        <f>'CMGC Cost Estimate'!$I388*'CMGC Cost Estimate'!$D388</f>
        <v>#VALUE!</v>
      </c>
      <c r="K388" s="61" t="e">
        <f>'CMGC Cost Estimate'!$J388/J$500</f>
        <v>#VALUE!</v>
      </c>
      <c r="L388" s="58" t="e">
        <f>TRIMMEAN(Table1[[#This Row],[Low Bidder 
or CM/GC]:[Bidder 23]],2/COUNT(Table1[[#This Row],[Low Bidder 
or CM/GC]:[Bidder 23]]))</f>
        <v>#VALUE!</v>
      </c>
      <c r="M388" s="59" t="e">
        <f>IF('CMGC Cost Estimate'!$D388=0,0,'CMGC Cost Estimate'!$D388*'CMGC Cost Estimate'!$L388)</f>
        <v>#VALUE!</v>
      </c>
      <c r="N388" s="60" t="e">
        <f>'CMGC Cost Estimate'!$M388/M$500</f>
        <v>#VALUE!</v>
      </c>
      <c r="O388" s="80" t="e">
        <f>MIN(Table1[[#This Row],[Low Bidder 
or CM/GC]:[Bidder 23]])*D388</f>
        <v>#VALUE!</v>
      </c>
      <c r="P388" s="66" t="e">
        <f>Table24[[#This Row],[CM/GC
Amount]]</f>
        <v>#VALUE!</v>
      </c>
      <c r="Q388" s="81" t="e">
        <f>MAX(Table1[[#This Row],[Low Bidder 
or CM/GC]:[Bidder 23]])*D388</f>
        <v>#VALUE!</v>
      </c>
      <c r="R388" s="38" t="e">
        <f>('CMGC Cost Estimate'!$J388-'CMGC Cost Estimate'!$G388)/'CMGC Cost Estimate'!$G388</f>
        <v>#VALUE!</v>
      </c>
      <c r="S388" s="39" t="e">
        <f>('CMGC Cost Estimate'!$J388-'CMGC Cost Estimate'!$M388)/'CMGC Cost Estimate'!$M388</f>
        <v>#VALUE!</v>
      </c>
      <c r="T388" s="37" t="e">
        <f>'CMGC Cost Estimate'!$J388-'CMGC Cost Estimate'!$G388</f>
        <v>#VALUE!</v>
      </c>
      <c r="U388" s="29" t="e">
        <f>RANK('CMGC Cost Estimate'!$J388,'CMGC Cost Estimate'!$J$3:$J$499)</f>
        <v>#VALUE!</v>
      </c>
      <c r="V388" s="40" t="e">
        <f>LARGE('CMGC Cost Estimate'!$J$3:$J$499,COUNT(J$3:'CMGC Cost Estimate'!$J388))+IF(ISNUMBER(V387),V387,0)</f>
        <v>#VALUE!</v>
      </c>
      <c r="W388" s="29" t="e">
        <f>IF(V388/J$500&lt;0.8,COUNT(V$3:V388)+1,1)</f>
        <v>#VALUE!</v>
      </c>
      <c r="X388" s="41" t="e">
        <f>IF('CMGC Cost Estimate'!$U388&lt;=MAX('CMGC Cost Estimate'!$W$3:$W$499),"YES","NO")</f>
        <v>#VALUE!</v>
      </c>
      <c r="Y388" s="42" t="e">
        <f>IF(AND('CMGC Cost Estimate'!$X388="YES",OR('CMGC Cost Estimate'!$R388&gt;0.2,'CMGC Cost Estimate'!$R388&lt;-0.2)),"ANALYZE"," ")</f>
        <v>#VALUE!</v>
      </c>
      <c r="Z388" s="73" t="e">
        <f>IF(AND('CMGC Cost Estimate'!$X388="YES",OR('CMGC Cost Estimate'!$S388&gt;0.2,'CMGC Cost Estimate'!$S388&lt;-0.2)),"ANALYZE"," ")</f>
        <v>#VALUE!</v>
      </c>
      <c r="AA388" s="69" t="e">
        <f>RANK('CMGC Cost Estimate'!$G388,'CMGC Cost Estimate'!$G$3:$G$499)</f>
        <v>#VALUE!</v>
      </c>
      <c r="AB388" s="70" t="e">
        <f>LARGE('CMGC Cost Estimate'!$G$3:$G$499,COUNT(G$3:'CMGC Cost Estimate'!$G388))+IF(ISNUMBER(AB387),AB387,0)</f>
        <v>#VALUE!</v>
      </c>
      <c r="AC388" s="71" t="e">
        <f>IF(AB388/G$500&lt;0.8,COUNT(V$3:V388)+1,1)</f>
        <v>#VALUE!</v>
      </c>
      <c r="AD388" s="95" t="e">
        <f>IF('CMGC Cost Estimate'!$AA388&lt;=MAX('CMGC Cost Estimate'!$AC$3:$AC$499),"YES","NO")</f>
        <v>#VALUE!</v>
      </c>
      <c r="AE388" s="96" t="e">
        <f>IF(AND('Standard Cost Estimate'!$AD388="YES",ABS('Standard Cost Estimate'!$R388)&gt;0.2),"ANALYZE"," ")</f>
        <v>#VALUE!</v>
      </c>
      <c r="AF388" s="77"/>
    </row>
    <row r="389" spans="1:32" x14ac:dyDescent="0.35">
      <c r="A389" s="56" t="e">
        <f>Table1[[#This Row],[Item Line Number]]</f>
        <v>#VALUE!</v>
      </c>
      <c r="B389" s="56" t="e">
        <f>Table1[[#This Row],[Item Number]]</f>
        <v>#VALUE!</v>
      </c>
      <c r="C389" s="57" t="e">
        <f>Table1[[#This Row],[Item Description]]</f>
        <v>#VALUE!</v>
      </c>
      <c r="D389" s="56" t="e">
        <f>Table1[[#This Row],[Quantity]]</f>
        <v>#VALUE!</v>
      </c>
      <c r="E389" s="56" t="e">
        <f>Table1[[#This Row],[Units]]</f>
        <v>#VALUE!</v>
      </c>
      <c r="F389" s="58" t="e">
        <f>Table1[[#This Row],[Engineer''s Estimate (EE)]]</f>
        <v>#VALUE!</v>
      </c>
      <c r="G389" s="59" t="e">
        <f>'CMGC Cost Estimate'!$D389*'CMGC Cost Estimate'!$F389</f>
        <v>#VALUE!</v>
      </c>
      <c r="H389" s="60" t="e">
        <f>'CMGC Cost Estimate'!$G389/G$500</f>
        <v>#VALUE!</v>
      </c>
      <c r="I389" s="58" t="e">
        <f>Table1[[#This Row],[Low Bidder 
or CM/GC]]</f>
        <v>#VALUE!</v>
      </c>
      <c r="J389" s="59" t="e">
        <f>'CMGC Cost Estimate'!$I389*'CMGC Cost Estimate'!$D389</f>
        <v>#VALUE!</v>
      </c>
      <c r="K389" s="61" t="e">
        <f>'CMGC Cost Estimate'!$J389/J$500</f>
        <v>#VALUE!</v>
      </c>
      <c r="L389" s="58" t="e">
        <f>TRIMMEAN(Table1[[#This Row],[Low Bidder 
or CM/GC]:[Bidder 23]],2/COUNT(Table1[[#This Row],[Low Bidder 
or CM/GC]:[Bidder 23]]))</f>
        <v>#VALUE!</v>
      </c>
      <c r="M389" s="59" t="e">
        <f>IF('CMGC Cost Estimate'!$D389=0,0,'CMGC Cost Estimate'!$D389*'CMGC Cost Estimate'!$L389)</f>
        <v>#VALUE!</v>
      </c>
      <c r="N389" s="60" t="e">
        <f>'CMGC Cost Estimate'!$M389/M$500</f>
        <v>#VALUE!</v>
      </c>
      <c r="O389" s="80" t="e">
        <f>MIN(Table1[[#This Row],[Low Bidder 
or CM/GC]:[Bidder 23]])*D389</f>
        <v>#VALUE!</v>
      </c>
      <c r="P389" s="66" t="e">
        <f>Table24[[#This Row],[CM/GC
Amount]]</f>
        <v>#VALUE!</v>
      </c>
      <c r="Q389" s="81" t="e">
        <f>MAX(Table1[[#This Row],[Low Bidder 
or CM/GC]:[Bidder 23]])*D389</f>
        <v>#VALUE!</v>
      </c>
      <c r="R389" s="38" t="e">
        <f>('CMGC Cost Estimate'!$J389-'CMGC Cost Estimate'!$G389)/'CMGC Cost Estimate'!$G389</f>
        <v>#VALUE!</v>
      </c>
      <c r="S389" s="39" t="e">
        <f>('CMGC Cost Estimate'!$J389-'CMGC Cost Estimate'!$M389)/'CMGC Cost Estimate'!$M389</f>
        <v>#VALUE!</v>
      </c>
      <c r="T389" s="37" t="e">
        <f>'CMGC Cost Estimate'!$J389-'CMGC Cost Estimate'!$G389</f>
        <v>#VALUE!</v>
      </c>
      <c r="U389" s="29" t="e">
        <f>RANK('CMGC Cost Estimate'!$J389,'CMGC Cost Estimate'!$J$3:$J$499)</f>
        <v>#VALUE!</v>
      </c>
      <c r="V389" s="40" t="e">
        <f>LARGE('CMGC Cost Estimate'!$J$3:$J$499,COUNT(J$3:'CMGC Cost Estimate'!$J389))+IF(ISNUMBER(V388),V388,0)</f>
        <v>#VALUE!</v>
      </c>
      <c r="W389" s="29" t="e">
        <f>IF(V389/J$500&lt;0.8,COUNT(V$3:V389)+1,1)</f>
        <v>#VALUE!</v>
      </c>
      <c r="X389" s="41" t="e">
        <f>IF('CMGC Cost Estimate'!$U389&lt;=MAX('CMGC Cost Estimate'!$W$3:$W$499),"YES","NO")</f>
        <v>#VALUE!</v>
      </c>
      <c r="Y389" s="42" t="e">
        <f>IF(AND('CMGC Cost Estimate'!$X389="YES",OR('CMGC Cost Estimate'!$R389&gt;0.2,'CMGC Cost Estimate'!$R389&lt;-0.2)),"ANALYZE"," ")</f>
        <v>#VALUE!</v>
      </c>
      <c r="Z389" s="73" t="e">
        <f>IF(AND('CMGC Cost Estimate'!$X389="YES",OR('CMGC Cost Estimate'!$S389&gt;0.2,'CMGC Cost Estimate'!$S389&lt;-0.2)),"ANALYZE"," ")</f>
        <v>#VALUE!</v>
      </c>
      <c r="AA389" s="69" t="e">
        <f>RANK('CMGC Cost Estimate'!$G389,'CMGC Cost Estimate'!$G$3:$G$499)</f>
        <v>#VALUE!</v>
      </c>
      <c r="AB389" s="70" t="e">
        <f>LARGE('CMGC Cost Estimate'!$G$3:$G$499,COUNT(G$3:'CMGC Cost Estimate'!$G389))+IF(ISNUMBER(AB388),AB388,0)</f>
        <v>#VALUE!</v>
      </c>
      <c r="AC389" s="71" t="e">
        <f>IF(AB389/G$500&lt;0.8,COUNT(V$3:V389)+1,1)</f>
        <v>#VALUE!</v>
      </c>
      <c r="AD389" s="95" t="e">
        <f>IF('CMGC Cost Estimate'!$AA389&lt;=MAX('CMGC Cost Estimate'!$AC$3:$AC$499),"YES","NO")</f>
        <v>#VALUE!</v>
      </c>
      <c r="AE389" s="96" t="e">
        <f>IF(AND('Standard Cost Estimate'!$AD389="YES",ABS('Standard Cost Estimate'!$R389)&gt;0.2),"ANALYZE"," ")</f>
        <v>#VALUE!</v>
      </c>
      <c r="AF389" s="77"/>
    </row>
    <row r="390" spans="1:32" x14ac:dyDescent="0.35">
      <c r="A390" s="56" t="e">
        <f>Table1[[#This Row],[Item Line Number]]</f>
        <v>#VALUE!</v>
      </c>
      <c r="B390" s="56" t="e">
        <f>Table1[[#This Row],[Item Number]]</f>
        <v>#VALUE!</v>
      </c>
      <c r="C390" s="57" t="e">
        <f>Table1[[#This Row],[Item Description]]</f>
        <v>#VALUE!</v>
      </c>
      <c r="D390" s="56" t="e">
        <f>Table1[[#This Row],[Quantity]]</f>
        <v>#VALUE!</v>
      </c>
      <c r="E390" s="56" t="e">
        <f>Table1[[#This Row],[Units]]</f>
        <v>#VALUE!</v>
      </c>
      <c r="F390" s="58" t="e">
        <f>Table1[[#This Row],[Engineer''s Estimate (EE)]]</f>
        <v>#VALUE!</v>
      </c>
      <c r="G390" s="59" t="e">
        <f>'CMGC Cost Estimate'!$D390*'CMGC Cost Estimate'!$F390</f>
        <v>#VALUE!</v>
      </c>
      <c r="H390" s="60" t="e">
        <f>'CMGC Cost Estimate'!$G390/G$500</f>
        <v>#VALUE!</v>
      </c>
      <c r="I390" s="58" t="e">
        <f>Table1[[#This Row],[Low Bidder 
or CM/GC]]</f>
        <v>#VALUE!</v>
      </c>
      <c r="J390" s="59" t="e">
        <f>'CMGC Cost Estimate'!$I390*'CMGC Cost Estimate'!$D390</f>
        <v>#VALUE!</v>
      </c>
      <c r="K390" s="61" t="e">
        <f>'CMGC Cost Estimate'!$J390/J$500</f>
        <v>#VALUE!</v>
      </c>
      <c r="L390" s="58" t="e">
        <f>TRIMMEAN(Table1[[#This Row],[Low Bidder 
or CM/GC]:[Bidder 23]],2/COUNT(Table1[[#This Row],[Low Bidder 
or CM/GC]:[Bidder 23]]))</f>
        <v>#VALUE!</v>
      </c>
      <c r="M390" s="59" t="e">
        <f>IF('CMGC Cost Estimate'!$D390=0,0,'CMGC Cost Estimate'!$D390*'CMGC Cost Estimate'!$L390)</f>
        <v>#VALUE!</v>
      </c>
      <c r="N390" s="60" t="e">
        <f>'CMGC Cost Estimate'!$M390/M$500</f>
        <v>#VALUE!</v>
      </c>
      <c r="O390" s="80" t="e">
        <f>MIN(Table1[[#This Row],[Low Bidder 
or CM/GC]:[Bidder 23]])*D390</f>
        <v>#VALUE!</v>
      </c>
      <c r="P390" s="66" t="e">
        <f>Table24[[#This Row],[CM/GC
Amount]]</f>
        <v>#VALUE!</v>
      </c>
      <c r="Q390" s="81" t="e">
        <f>MAX(Table1[[#This Row],[Low Bidder 
or CM/GC]:[Bidder 23]])*D390</f>
        <v>#VALUE!</v>
      </c>
      <c r="R390" s="38" t="e">
        <f>('CMGC Cost Estimate'!$J390-'CMGC Cost Estimate'!$G390)/'CMGC Cost Estimate'!$G390</f>
        <v>#VALUE!</v>
      </c>
      <c r="S390" s="39" t="e">
        <f>('CMGC Cost Estimate'!$J390-'CMGC Cost Estimate'!$M390)/'CMGC Cost Estimate'!$M390</f>
        <v>#VALUE!</v>
      </c>
      <c r="T390" s="37" t="e">
        <f>'CMGC Cost Estimate'!$J390-'CMGC Cost Estimate'!$G390</f>
        <v>#VALUE!</v>
      </c>
      <c r="U390" s="29" t="e">
        <f>RANK('CMGC Cost Estimate'!$J390,'CMGC Cost Estimate'!$J$3:$J$499)</f>
        <v>#VALUE!</v>
      </c>
      <c r="V390" s="40" t="e">
        <f>LARGE('CMGC Cost Estimate'!$J$3:$J$499,COUNT(J$3:'CMGC Cost Estimate'!$J390))+IF(ISNUMBER(V389),V389,0)</f>
        <v>#VALUE!</v>
      </c>
      <c r="W390" s="29" t="e">
        <f>IF(V390/J$500&lt;0.8,COUNT(V$3:V390)+1,1)</f>
        <v>#VALUE!</v>
      </c>
      <c r="X390" s="41" t="e">
        <f>IF('CMGC Cost Estimate'!$U390&lt;=MAX('CMGC Cost Estimate'!$W$3:$W$499),"YES","NO")</f>
        <v>#VALUE!</v>
      </c>
      <c r="Y390" s="42" t="e">
        <f>IF(AND('CMGC Cost Estimate'!$X390="YES",OR('CMGC Cost Estimate'!$R390&gt;0.2,'CMGC Cost Estimate'!$R390&lt;-0.2)),"ANALYZE"," ")</f>
        <v>#VALUE!</v>
      </c>
      <c r="Z390" s="73" t="e">
        <f>IF(AND('CMGC Cost Estimate'!$X390="YES",OR('CMGC Cost Estimate'!$S390&gt;0.2,'CMGC Cost Estimate'!$S390&lt;-0.2)),"ANALYZE"," ")</f>
        <v>#VALUE!</v>
      </c>
      <c r="AA390" s="69" t="e">
        <f>RANK('CMGC Cost Estimate'!$G390,'CMGC Cost Estimate'!$G$3:$G$499)</f>
        <v>#VALUE!</v>
      </c>
      <c r="AB390" s="70" t="e">
        <f>LARGE('CMGC Cost Estimate'!$G$3:$G$499,COUNT(G$3:'CMGC Cost Estimate'!$G390))+IF(ISNUMBER(AB389),AB389,0)</f>
        <v>#VALUE!</v>
      </c>
      <c r="AC390" s="71" t="e">
        <f>IF(AB390/G$500&lt;0.8,COUNT(V$3:V390)+1,1)</f>
        <v>#VALUE!</v>
      </c>
      <c r="AD390" s="95" t="e">
        <f>IF('CMGC Cost Estimate'!$AA390&lt;=MAX('CMGC Cost Estimate'!$AC$3:$AC$499),"YES","NO")</f>
        <v>#VALUE!</v>
      </c>
      <c r="AE390" s="96" t="e">
        <f>IF(AND('Standard Cost Estimate'!$AD390="YES",ABS('Standard Cost Estimate'!$R390)&gt;0.2),"ANALYZE"," ")</f>
        <v>#VALUE!</v>
      </c>
      <c r="AF390" s="77"/>
    </row>
    <row r="391" spans="1:32" x14ac:dyDescent="0.35">
      <c r="A391" s="56" t="e">
        <f>Table1[[#This Row],[Item Line Number]]</f>
        <v>#VALUE!</v>
      </c>
      <c r="B391" s="56" t="e">
        <f>Table1[[#This Row],[Item Number]]</f>
        <v>#VALUE!</v>
      </c>
      <c r="C391" s="57" t="e">
        <f>Table1[[#This Row],[Item Description]]</f>
        <v>#VALUE!</v>
      </c>
      <c r="D391" s="56" t="e">
        <f>Table1[[#This Row],[Quantity]]</f>
        <v>#VALUE!</v>
      </c>
      <c r="E391" s="56" t="e">
        <f>Table1[[#This Row],[Units]]</f>
        <v>#VALUE!</v>
      </c>
      <c r="F391" s="58" t="e">
        <f>Table1[[#This Row],[Engineer''s Estimate (EE)]]</f>
        <v>#VALUE!</v>
      </c>
      <c r="G391" s="59" t="e">
        <f>'CMGC Cost Estimate'!$D391*'CMGC Cost Estimate'!$F391</f>
        <v>#VALUE!</v>
      </c>
      <c r="H391" s="60" t="e">
        <f>'CMGC Cost Estimate'!$G391/G$500</f>
        <v>#VALUE!</v>
      </c>
      <c r="I391" s="58" t="e">
        <f>Table1[[#This Row],[Low Bidder 
or CM/GC]]</f>
        <v>#VALUE!</v>
      </c>
      <c r="J391" s="59" t="e">
        <f>'CMGC Cost Estimate'!$I391*'CMGC Cost Estimate'!$D391</f>
        <v>#VALUE!</v>
      </c>
      <c r="K391" s="61" t="e">
        <f>'CMGC Cost Estimate'!$J391/J$500</f>
        <v>#VALUE!</v>
      </c>
      <c r="L391" s="58" t="e">
        <f>TRIMMEAN(Table1[[#This Row],[Low Bidder 
or CM/GC]:[Bidder 23]],2/COUNT(Table1[[#This Row],[Low Bidder 
or CM/GC]:[Bidder 23]]))</f>
        <v>#VALUE!</v>
      </c>
      <c r="M391" s="59" t="e">
        <f>IF('CMGC Cost Estimate'!$D391=0,0,'CMGC Cost Estimate'!$D391*'CMGC Cost Estimate'!$L391)</f>
        <v>#VALUE!</v>
      </c>
      <c r="N391" s="60" t="e">
        <f>'CMGC Cost Estimate'!$M391/M$500</f>
        <v>#VALUE!</v>
      </c>
      <c r="O391" s="80" t="e">
        <f>MIN(Table1[[#This Row],[Low Bidder 
or CM/GC]:[Bidder 23]])*D391</f>
        <v>#VALUE!</v>
      </c>
      <c r="P391" s="66" t="e">
        <f>Table24[[#This Row],[CM/GC
Amount]]</f>
        <v>#VALUE!</v>
      </c>
      <c r="Q391" s="81" t="e">
        <f>MAX(Table1[[#This Row],[Low Bidder 
or CM/GC]:[Bidder 23]])*D391</f>
        <v>#VALUE!</v>
      </c>
      <c r="R391" s="38" t="e">
        <f>('CMGC Cost Estimate'!$J391-'CMGC Cost Estimate'!$G391)/'CMGC Cost Estimate'!$G391</f>
        <v>#VALUE!</v>
      </c>
      <c r="S391" s="39" t="e">
        <f>('CMGC Cost Estimate'!$J391-'CMGC Cost Estimate'!$M391)/'CMGC Cost Estimate'!$M391</f>
        <v>#VALUE!</v>
      </c>
      <c r="T391" s="37" t="e">
        <f>'CMGC Cost Estimate'!$J391-'CMGC Cost Estimate'!$G391</f>
        <v>#VALUE!</v>
      </c>
      <c r="U391" s="29" t="e">
        <f>RANK('CMGC Cost Estimate'!$J391,'CMGC Cost Estimate'!$J$3:$J$499)</f>
        <v>#VALUE!</v>
      </c>
      <c r="V391" s="40" t="e">
        <f>LARGE('CMGC Cost Estimate'!$J$3:$J$499,COUNT(J$3:'CMGC Cost Estimate'!$J391))+IF(ISNUMBER(V390),V390,0)</f>
        <v>#VALUE!</v>
      </c>
      <c r="W391" s="29" t="e">
        <f>IF(V391/J$500&lt;0.8,COUNT(V$3:V391)+1,1)</f>
        <v>#VALUE!</v>
      </c>
      <c r="X391" s="41" t="e">
        <f>IF('CMGC Cost Estimate'!$U391&lt;=MAX('CMGC Cost Estimate'!$W$3:$W$499),"YES","NO")</f>
        <v>#VALUE!</v>
      </c>
      <c r="Y391" s="42" t="e">
        <f>IF(AND('CMGC Cost Estimate'!$X391="YES",OR('CMGC Cost Estimate'!$R391&gt;0.2,'CMGC Cost Estimate'!$R391&lt;-0.2)),"ANALYZE"," ")</f>
        <v>#VALUE!</v>
      </c>
      <c r="Z391" s="73" t="e">
        <f>IF(AND('CMGC Cost Estimate'!$X391="YES",OR('CMGC Cost Estimate'!$S391&gt;0.2,'CMGC Cost Estimate'!$S391&lt;-0.2)),"ANALYZE"," ")</f>
        <v>#VALUE!</v>
      </c>
      <c r="AA391" s="69" t="e">
        <f>RANK('CMGC Cost Estimate'!$G391,'CMGC Cost Estimate'!$G$3:$G$499)</f>
        <v>#VALUE!</v>
      </c>
      <c r="AB391" s="70" t="e">
        <f>LARGE('CMGC Cost Estimate'!$G$3:$G$499,COUNT(G$3:'CMGC Cost Estimate'!$G391))+IF(ISNUMBER(AB390),AB390,0)</f>
        <v>#VALUE!</v>
      </c>
      <c r="AC391" s="71" t="e">
        <f>IF(AB391/G$500&lt;0.8,COUNT(V$3:V391)+1,1)</f>
        <v>#VALUE!</v>
      </c>
      <c r="AD391" s="95" t="e">
        <f>IF('CMGC Cost Estimate'!$AA391&lt;=MAX('CMGC Cost Estimate'!$AC$3:$AC$499),"YES","NO")</f>
        <v>#VALUE!</v>
      </c>
      <c r="AE391" s="96" t="e">
        <f>IF(AND('Standard Cost Estimate'!$AD391="YES",ABS('Standard Cost Estimate'!$R391)&gt;0.2),"ANALYZE"," ")</f>
        <v>#VALUE!</v>
      </c>
      <c r="AF391" s="77"/>
    </row>
    <row r="392" spans="1:32" x14ac:dyDescent="0.35">
      <c r="A392" s="56" t="e">
        <f>Table1[[#This Row],[Item Line Number]]</f>
        <v>#VALUE!</v>
      </c>
      <c r="B392" s="56" t="e">
        <f>Table1[[#This Row],[Item Number]]</f>
        <v>#VALUE!</v>
      </c>
      <c r="C392" s="57" t="e">
        <f>Table1[[#This Row],[Item Description]]</f>
        <v>#VALUE!</v>
      </c>
      <c r="D392" s="56" t="e">
        <f>Table1[[#This Row],[Quantity]]</f>
        <v>#VALUE!</v>
      </c>
      <c r="E392" s="56" t="e">
        <f>Table1[[#This Row],[Units]]</f>
        <v>#VALUE!</v>
      </c>
      <c r="F392" s="58" t="e">
        <f>Table1[[#This Row],[Engineer''s Estimate (EE)]]</f>
        <v>#VALUE!</v>
      </c>
      <c r="G392" s="59" t="e">
        <f>'CMGC Cost Estimate'!$D392*'CMGC Cost Estimate'!$F392</f>
        <v>#VALUE!</v>
      </c>
      <c r="H392" s="60" t="e">
        <f>'CMGC Cost Estimate'!$G392/G$500</f>
        <v>#VALUE!</v>
      </c>
      <c r="I392" s="58" t="e">
        <f>Table1[[#This Row],[Low Bidder 
or CM/GC]]</f>
        <v>#VALUE!</v>
      </c>
      <c r="J392" s="59" t="e">
        <f>'CMGC Cost Estimate'!$I392*'CMGC Cost Estimate'!$D392</f>
        <v>#VALUE!</v>
      </c>
      <c r="K392" s="61" t="e">
        <f>'CMGC Cost Estimate'!$J392/J$500</f>
        <v>#VALUE!</v>
      </c>
      <c r="L392" s="58" t="e">
        <f>TRIMMEAN(Table1[[#This Row],[Low Bidder 
or CM/GC]:[Bidder 23]],2/COUNT(Table1[[#This Row],[Low Bidder 
or CM/GC]:[Bidder 23]]))</f>
        <v>#VALUE!</v>
      </c>
      <c r="M392" s="59" t="e">
        <f>IF('CMGC Cost Estimate'!$D392=0,0,'CMGC Cost Estimate'!$D392*'CMGC Cost Estimate'!$L392)</f>
        <v>#VALUE!</v>
      </c>
      <c r="N392" s="60" t="e">
        <f>'CMGC Cost Estimate'!$M392/M$500</f>
        <v>#VALUE!</v>
      </c>
      <c r="O392" s="80" t="e">
        <f>MIN(Table1[[#This Row],[Low Bidder 
or CM/GC]:[Bidder 23]])*D392</f>
        <v>#VALUE!</v>
      </c>
      <c r="P392" s="66" t="e">
        <f>Table24[[#This Row],[CM/GC
Amount]]</f>
        <v>#VALUE!</v>
      </c>
      <c r="Q392" s="81" t="e">
        <f>MAX(Table1[[#This Row],[Low Bidder 
or CM/GC]:[Bidder 23]])*D392</f>
        <v>#VALUE!</v>
      </c>
      <c r="R392" s="38" t="e">
        <f>('CMGC Cost Estimate'!$J392-'CMGC Cost Estimate'!$G392)/'CMGC Cost Estimate'!$G392</f>
        <v>#VALUE!</v>
      </c>
      <c r="S392" s="39" t="e">
        <f>('CMGC Cost Estimate'!$J392-'CMGC Cost Estimate'!$M392)/'CMGC Cost Estimate'!$M392</f>
        <v>#VALUE!</v>
      </c>
      <c r="T392" s="37" t="e">
        <f>'CMGC Cost Estimate'!$J392-'CMGC Cost Estimate'!$G392</f>
        <v>#VALUE!</v>
      </c>
      <c r="U392" s="29" t="e">
        <f>RANK('CMGC Cost Estimate'!$J392,'CMGC Cost Estimate'!$J$3:$J$499)</f>
        <v>#VALUE!</v>
      </c>
      <c r="V392" s="40" t="e">
        <f>LARGE('CMGC Cost Estimate'!$J$3:$J$499,COUNT(J$3:'CMGC Cost Estimate'!$J392))+IF(ISNUMBER(V391),V391,0)</f>
        <v>#VALUE!</v>
      </c>
      <c r="W392" s="29" t="e">
        <f>IF(V392/J$500&lt;0.8,COUNT(V$3:V392)+1,1)</f>
        <v>#VALUE!</v>
      </c>
      <c r="X392" s="41" t="e">
        <f>IF('CMGC Cost Estimate'!$U392&lt;=MAX('CMGC Cost Estimate'!$W$3:$W$499),"YES","NO")</f>
        <v>#VALUE!</v>
      </c>
      <c r="Y392" s="42" t="e">
        <f>IF(AND('CMGC Cost Estimate'!$X392="YES",OR('CMGC Cost Estimate'!$R392&gt;0.2,'CMGC Cost Estimate'!$R392&lt;-0.2)),"ANALYZE"," ")</f>
        <v>#VALUE!</v>
      </c>
      <c r="Z392" s="73" t="e">
        <f>IF(AND('CMGC Cost Estimate'!$X392="YES",OR('CMGC Cost Estimate'!$S392&gt;0.2,'CMGC Cost Estimate'!$S392&lt;-0.2)),"ANALYZE"," ")</f>
        <v>#VALUE!</v>
      </c>
      <c r="AA392" s="69" t="e">
        <f>RANK('CMGC Cost Estimate'!$G392,'CMGC Cost Estimate'!$G$3:$G$499)</f>
        <v>#VALUE!</v>
      </c>
      <c r="AB392" s="70" t="e">
        <f>LARGE('CMGC Cost Estimate'!$G$3:$G$499,COUNT(G$3:'CMGC Cost Estimate'!$G392))+IF(ISNUMBER(AB391),AB391,0)</f>
        <v>#VALUE!</v>
      </c>
      <c r="AC392" s="71" t="e">
        <f>IF(AB392/G$500&lt;0.8,COUNT(V$3:V392)+1,1)</f>
        <v>#VALUE!</v>
      </c>
      <c r="AD392" s="95" t="e">
        <f>IF('CMGC Cost Estimate'!$AA392&lt;=MAX('CMGC Cost Estimate'!$AC$3:$AC$499),"YES","NO")</f>
        <v>#VALUE!</v>
      </c>
      <c r="AE392" s="96" t="e">
        <f>IF(AND('Standard Cost Estimate'!$AD392="YES",ABS('Standard Cost Estimate'!$R392)&gt;0.2),"ANALYZE"," ")</f>
        <v>#VALUE!</v>
      </c>
      <c r="AF392" s="77"/>
    </row>
    <row r="393" spans="1:32" x14ac:dyDescent="0.35">
      <c r="A393" s="56" t="e">
        <f>Table1[[#This Row],[Item Line Number]]</f>
        <v>#VALUE!</v>
      </c>
      <c r="B393" s="56" t="e">
        <f>Table1[[#This Row],[Item Number]]</f>
        <v>#VALUE!</v>
      </c>
      <c r="C393" s="57" t="e">
        <f>Table1[[#This Row],[Item Description]]</f>
        <v>#VALUE!</v>
      </c>
      <c r="D393" s="56" t="e">
        <f>Table1[[#This Row],[Quantity]]</f>
        <v>#VALUE!</v>
      </c>
      <c r="E393" s="56" t="e">
        <f>Table1[[#This Row],[Units]]</f>
        <v>#VALUE!</v>
      </c>
      <c r="F393" s="58" t="e">
        <f>Table1[[#This Row],[Engineer''s Estimate (EE)]]</f>
        <v>#VALUE!</v>
      </c>
      <c r="G393" s="59" t="e">
        <f>'CMGC Cost Estimate'!$D393*'CMGC Cost Estimate'!$F393</f>
        <v>#VALUE!</v>
      </c>
      <c r="H393" s="60" t="e">
        <f>'CMGC Cost Estimate'!$G393/G$500</f>
        <v>#VALUE!</v>
      </c>
      <c r="I393" s="58" t="e">
        <f>Table1[[#This Row],[Low Bidder 
or CM/GC]]</f>
        <v>#VALUE!</v>
      </c>
      <c r="J393" s="59" t="e">
        <f>'CMGC Cost Estimate'!$I393*'CMGC Cost Estimate'!$D393</f>
        <v>#VALUE!</v>
      </c>
      <c r="K393" s="61" t="e">
        <f>'CMGC Cost Estimate'!$J393/J$500</f>
        <v>#VALUE!</v>
      </c>
      <c r="L393" s="58" t="e">
        <f>TRIMMEAN(Table1[[#This Row],[Low Bidder 
or CM/GC]:[Bidder 23]],2/COUNT(Table1[[#This Row],[Low Bidder 
or CM/GC]:[Bidder 23]]))</f>
        <v>#VALUE!</v>
      </c>
      <c r="M393" s="59" t="e">
        <f>IF('CMGC Cost Estimate'!$D393=0,0,'CMGC Cost Estimate'!$D393*'CMGC Cost Estimate'!$L393)</f>
        <v>#VALUE!</v>
      </c>
      <c r="N393" s="60" t="e">
        <f>'CMGC Cost Estimate'!$M393/M$500</f>
        <v>#VALUE!</v>
      </c>
      <c r="O393" s="80" t="e">
        <f>MIN(Table1[[#This Row],[Low Bidder 
or CM/GC]:[Bidder 23]])*D393</f>
        <v>#VALUE!</v>
      </c>
      <c r="P393" s="66" t="e">
        <f>Table24[[#This Row],[CM/GC
Amount]]</f>
        <v>#VALUE!</v>
      </c>
      <c r="Q393" s="81" t="e">
        <f>MAX(Table1[[#This Row],[Low Bidder 
or CM/GC]:[Bidder 23]])*D393</f>
        <v>#VALUE!</v>
      </c>
      <c r="R393" s="38" t="e">
        <f>('CMGC Cost Estimate'!$J393-'CMGC Cost Estimate'!$G393)/'CMGC Cost Estimate'!$G393</f>
        <v>#VALUE!</v>
      </c>
      <c r="S393" s="39" t="e">
        <f>('CMGC Cost Estimate'!$J393-'CMGC Cost Estimate'!$M393)/'CMGC Cost Estimate'!$M393</f>
        <v>#VALUE!</v>
      </c>
      <c r="T393" s="37" t="e">
        <f>'CMGC Cost Estimate'!$J393-'CMGC Cost Estimate'!$G393</f>
        <v>#VALUE!</v>
      </c>
      <c r="U393" s="29" t="e">
        <f>RANK('CMGC Cost Estimate'!$J393,'CMGC Cost Estimate'!$J$3:$J$499)</f>
        <v>#VALUE!</v>
      </c>
      <c r="V393" s="40" t="e">
        <f>LARGE('CMGC Cost Estimate'!$J$3:$J$499,COUNT(J$3:'CMGC Cost Estimate'!$J393))+IF(ISNUMBER(V392),V392,0)</f>
        <v>#VALUE!</v>
      </c>
      <c r="W393" s="29" t="e">
        <f>IF(V393/J$500&lt;0.8,COUNT(V$3:V393)+1,1)</f>
        <v>#VALUE!</v>
      </c>
      <c r="X393" s="41" t="e">
        <f>IF('CMGC Cost Estimate'!$U393&lt;=MAX('CMGC Cost Estimate'!$W$3:$W$499),"YES","NO")</f>
        <v>#VALUE!</v>
      </c>
      <c r="Y393" s="42" t="e">
        <f>IF(AND('CMGC Cost Estimate'!$X393="YES",OR('CMGC Cost Estimate'!$R393&gt;0.2,'CMGC Cost Estimate'!$R393&lt;-0.2)),"ANALYZE"," ")</f>
        <v>#VALUE!</v>
      </c>
      <c r="Z393" s="73" t="e">
        <f>IF(AND('CMGC Cost Estimate'!$X393="YES",OR('CMGC Cost Estimate'!$S393&gt;0.2,'CMGC Cost Estimate'!$S393&lt;-0.2)),"ANALYZE"," ")</f>
        <v>#VALUE!</v>
      </c>
      <c r="AA393" s="69" t="e">
        <f>RANK('CMGC Cost Estimate'!$G393,'CMGC Cost Estimate'!$G$3:$G$499)</f>
        <v>#VALUE!</v>
      </c>
      <c r="AB393" s="70" t="e">
        <f>LARGE('CMGC Cost Estimate'!$G$3:$G$499,COUNT(G$3:'CMGC Cost Estimate'!$G393))+IF(ISNUMBER(AB392),AB392,0)</f>
        <v>#VALUE!</v>
      </c>
      <c r="AC393" s="71" t="e">
        <f>IF(AB393/G$500&lt;0.8,COUNT(V$3:V393)+1,1)</f>
        <v>#VALUE!</v>
      </c>
      <c r="AD393" s="95" t="e">
        <f>IF('CMGC Cost Estimate'!$AA393&lt;=MAX('CMGC Cost Estimate'!$AC$3:$AC$499),"YES","NO")</f>
        <v>#VALUE!</v>
      </c>
      <c r="AE393" s="96" t="e">
        <f>IF(AND('Standard Cost Estimate'!$AD393="YES",ABS('Standard Cost Estimate'!$R393)&gt;0.2),"ANALYZE"," ")</f>
        <v>#VALUE!</v>
      </c>
      <c r="AF393" s="77"/>
    </row>
    <row r="394" spans="1:32" x14ac:dyDescent="0.35">
      <c r="A394" s="56" t="e">
        <f>Table1[[#This Row],[Item Line Number]]</f>
        <v>#VALUE!</v>
      </c>
      <c r="B394" s="56" t="e">
        <f>Table1[[#This Row],[Item Number]]</f>
        <v>#VALUE!</v>
      </c>
      <c r="C394" s="57" t="e">
        <f>Table1[[#This Row],[Item Description]]</f>
        <v>#VALUE!</v>
      </c>
      <c r="D394" s="56" t="e">
        <f>Table1[[#This Row],[Quantity]]</f>
        <v>#VALUE!</v>
      </c>
      <c r="E394" s="56" t="e">
        <f>Table1[[#This Row],[Units]]</f>
        <v>#VALUE!</v>
      </c>
      <c r="F394" s="58" t="e">
        <f>Table1[[#This Row],[Engineer''s Estimate (EE)]]</f>
        <v>#VALUE!</v>
      </c>
      <c r="G394" s="59" t="e">
        <f>'CMGC Cost Estimate'!$D394*'CMGC Cost Estimate'!$F394</f>
        <v>#VALUE!</v>
      </c>
      <c r="H394" s="60" t="e">
        <f>'CMGC Cost Estimate'!$G394/G$500</f>
        <v>#VALUE!</v>
      </c>
      <c r="I394" s="58" t="e">
        <f>Table1[[#This Row],[Low Bidder 
or CM/GC]]</f>
        <v>#VALUE!</v>
      </c>
      <c r="J394" s="59" t="e">
        <f>'CMGC Cost Estimate'!$I394*'CMGC Cost Estimate'!$D394</f>
        <v>#VALUE!</v>
      </c>
      <c r="K394" s="61" t="e">
        <f>'CMGC Cost Estimate'!$J394/J$500</f>
        <v>#VALUE!</v>
      </c>
      <c r="L394" s="58" t="e">
        <f>TRIMMEAN(Table1[[#This Row],[Low Bidder 
or CM/GC]:[Bidder 23]],2/COUNT(Table1[[#This Row],[Low Bidder 
or CM/GC]:[Bidder 23]]))</f>
        <v>#VALUE!</v>
      </c>
      <c r="M394" s="59" t="e">
        <f>IF('CMGC Cost Estimate'!$D394=0,0,'CMGC Cost Estimate'!$D394*'CMGC Cost Estimate'!$L394)</f>
        <v>#VALUE!</v>
      </c>
      <c r="N394" s="60" t="e">
        <f>'CMGC Cost Estimate'!$M394/M$500</f>
        <v>#VALUE!</v>
      </c>
      <c r="O394" s="80" t="e">
        <f>MIN(Table1[[#This Row],[Low Bidder 
or CM/GC]:[Bidder 23]])*D394</f>
        <v>#VALUE!</v>
      </c>
      <c r="P394" s="66" t="e">
        <f>Table24[[#This Row],[CM/GC
Amount]]</f>
        <v>#VALUE!</v>
      </c>
      <c r="Q394" s="81" t="e">
        <f>MAX(Table1[[#This Row],[Low Bidder 
or CM/GC]:[Bidder 23]])*D394</f>
        <v>#VALUE!</v>
      </c>
      <c r="R394" s="38" t="e">
        <f>('CMGC Cost Estimate'!$J394-'CMGC Cost Estimate'!$G394)/'CMGC Cost Estimate'!$G394</f>
        <v>#VALUE!</v>
      </c>
      <c r="S394" s="39" t="e">
        <f>('CMGC Cost Estimate'!$J394-'CMGC Cost Estimate'!$M394)/'CMGC Cost Estimate'!$M394</f>
        <v>#VALUE!</v>
      </c>
      <c r="T394" s="37" t="e">
        <f>'CMGC Cost Estimate'!$J394-'CMGC Cost Estimate'!$G394</f>
        <v>#VALUE!</v>
      </c>
      <c r="U394" s="29" t="e">
        <f>RANK('CMGC Cost Estimate'!$J394,'CMGC Cost Estimate'!$J$3:$J$499)</f>
        <v>#VALUE!</v>
      </c>
      <c r="V394" s="40" t="e">
        <f>LARGE('CMGC Cost Estimate'!$J$3:$J$499,COUNT(J$3:'CMGC Cost Estimate'!$J394))+IF(ISNUMBER(V393),V393,0)</f>
        <v>#VALUE!</v>
      </c>
      <c r="W394" s="29" t="e">
        <f>IF(V394/J$500&lt;0.8,COUNT(V$3:V394)+1,1)</f>
        <v>#VALUE!</v>
      </c>
      <c r="X394" s="41" t="e">
        <f>IF('CMGC Cost Estimate'!$U394&lt;=MAX('CMGC Cost Estimate'!$W$3:$W$499),"YES","NO")</f>
        <v>#VALUE!</v>
      </c>
      <c r="Y394" s="42" t="e">
        <f>IF(AND('CMGC Cost Estimate'!$X394="YES",OR('CMGC Cost Estimate'!$R394&gt;0.2,'CMGC Cost Estimate'!$R394&lt;-0.2)),"ANALYZE"," ")</f>
        <v>#VALUE!</v>
      </c>
      <c r="Z394" s="73" t="e">
        <f>IF(AND('CMGC Cost Estimate'!$X394="YES",OR('CMGC Cost Estimate'!$S394&gt;0.2,'CMGC Cost Estimate'!$S394&lt;-0.2)),"ANALYZE"," ")</f>
        <v>#VALUE!</v>
      </c>
      <c r="AA394" s="69" t="e">
        <f>RANK('CMGC Cost Estimate'!$G394,'CMGC Cost Estimate'!$G$3:$G$499)</f>
        <v>#VALUE!</v>
      </c>
      <c r="AB394" s="70" t="e">
        <f>LARGE('CMGC Cost Estimate'!$G$3:$G$499,COUNT(G$3:'CMGC Cost Estimate'!$G394))+IF(ISNUMBER(AB393),AB393,0)</f>
        <v>#VALUE!</v>
      </c>
      <c r="AC394" s="71" t="e">
        <f>IF(AB394/G$500&lt;0.8,COUNT(V$3:V394)+1,1)</f>
        <v>#VALUE!</v>
      </c>
      <c r="AD394" s="95" t="e">
        <f>IF('CMGC Cost Estimate'!$AA394&lt;=MAX('CMGC Cost Estimate'!$AC$3:$AC$499),"YES","NO")</f>
        <v>#VALUE!</v>
      </c>
      <c r="AE394" s="96" t="e">
        <f>IF(AND('Standard Cost Estimate'!$AD394="YES",ABS('Standard Cost Estimate'!$R394)&gt;0.2),"ANALYZE"," ")</f>
        <v>#VALUE!</v>
      </c>
      <c r="AF394" s="77"/>
    </row>
    <row r="395" spans="1:32" x14ac:dyDescent="0.35">
      <c r="A395" s="56" t="e">
        <f>Table1[[#This Row],[Item Line Number]]</f>
        <v>#VALUE!</v>
      </c>
      <c r="B395" s="56" t="e">
        <f>Table1[[#This Row],[Item Number]]</f>
        <v>#VALUE!</v>
      </c>
      <c r="C395" s="57" t="e">
        <f>Table1[[#This Row],[Item Description]]</f>
        <v>#VALUE!</v>
      </c>
      <c r="D395" s="56" t="e">
        <f>Table1[[#This Row],[Quantity]]</f>
        <v>#VALUE!</v>
      </c>
      <c r="E395" s="56" t="e">
        <f>Table1[[#This Row],[Units]]</f>
        <v>#VALUE!</v>
      </c>
      <c r="F395" s="58" t="e">
        <f>Table1[[#This Row],[Engineer''s Estimate (EE)]]</f>
        <v>#VALUE!</v>
      </c>
      <c r="G395" s="59" t="e">
        <f>'CMGC Cost Estimate'!$D395*'CMGC Cost Estimate'!$F395</f>
        <v>#VALUE!</v>
      </c>
      <c r="H395" s="60" t="e">
        <f>'CMGC Cost Estimate'!$G395/G$500</f>
        <v>#VALUE!</v>
      </c>
      <c r="I395" s="58" t="e">
        <f>Table1[[#This Row],[Low Bidder 
or CM/GC]]</f>
        <v>#VALUE!</v>
      </c>
      <c r="J395" s="59" t="e">
        <f>'CMGC Cost Estimate'!$I395*'CMGC Cost Estimate'!$D395</f>
        <v>#VALUE!</v>
      </c>
      <c r="K395" s="61" t="e">
        <f>'CMGC Cost Estimate'!$J395/J$500</f>
        <v>#VALUE!</v>
      </c>
      <c r="L395" s="58" t="e">
        <f>TRIMMEAN(Table1[[#This Row],[Low Bidder 
or CM/GC]:[Bidder 23]],2/COUNT(Table1[[#This Row],[Low Bidder 
or CM/GC]:[Bidder 23]]))</f>
        <v>#VALUE!</v>
      </c>
      <c r="M395" s="59" t="e">
        <f>IF('CMGC Cost Estimate'!$D395=0,0,'CMGC Cost Estimate'!$D395*'CMGC Cost Estimate'!$L395)</f>
        <v>#VALUE!</v>
      </c>
      <c r="N395" s="60" t="e">
        <f>'CMGC Cost Estimate'!$M395/M$500</f>
        <v>#VALUE!</v>
      </c>
      <c r="O395" s="80" t="e">
        <f>MIN(Table1[[#This Row],[Low Bidder 
or CM/GC]:[Bidder 23]])*D395</f>
        <v>#VALUE!</v>
      </c>
      <c r="P395" s="66" t="e">
        <f>Table24[[#This Row],[CM/GC
Amount]]</f>
        <v>#VALUE!</v>
      </c>
      <c r="Q395" s="81" t="e">
        <f>MAX(Table1[[#This Row],[Low Bidder 
or CM/GC]:[Bidder 23]])*D395</f>
        <v>#VALUE!</v>
      </c>
      <c r="R395" s="38" t="e">
        <f>('CMGC Cost Estimate'!$J395-'CMGC Cost Estimate'!$G395)/'CMGC Cost Estimate'!$G395</f>
        <v>#VALUE!</v>
      </c>
      <c r="S395" s="39" t="e">
        <f>('CMGC Cost Estimate'!$J395-'CMGC Cost Estimate'!$M395)/'CMGC Cost Estimate'!$M395</f>
        <v>#VALUE!</v>
      </c>
      <c r="T395" s="37" t="e">
        <f>'CMGC Cost Estimate'!$J395-'CMGC Cost Estimate'!$G395</f>
        <v>#VALUE!</v>
      </c>
      <c r="U395" s="29" t="e">
        <f>RANK('CMGC Cost Estimate'!$J395,'CMGC Cost Estimate'!$J$3:$J$499)</f>
        <v>#VALUE!</v>
      </c>
      <c r="V395" s="40" t="e">
        <f>LARGE('CMGC Cost Estimate'!$J$3:$J$499,COUNT(J$3:'CMGC Cost Estimate'!$J395))+IF(ISNUMBER(V394),V394,0)</f>
        <v>#VALUE!</v>
      </c>
      <c r="W395" s="29" t="e">
        <f>IF(V395/J$500&lt;0.8,COUNT(V$3:V395)+1,1)</f>
        <v>#VALUE!</v>
      </c>
      <c r="X395" s="41" t="e">
        <f>IF('CMGC Cost Estimate'!$U395&lt;=MAX('CMGC Cost Estimate'!$W$3:$W$499),"YES","NO")</f>
        <v>#VALUE!</v>
      </c>
      <c r="Y395" s="42" t="e">
        <f>IF(AND('CMGC Cost Estimate'!$X395="YES",OR('CMGC Cost Estimate'!$R395&gt;0.2,'CMGC Cost Estimate'!$R395&lt;-0.2)),"ANALYZE"," ")</f>
        <v>#VALUE!</v>
      </c>
      <c r="Z395" s="73" t="e">
        <f>IF(AND('CMGC Cost Estimate'!$X395="YES",OR('CMGC Cost Estimate'!$S395&gt;0.2,'CMGC Cost Estimate'!$S395&lt;-0.2)),"ANALYZE"," ")</f>
        <v>#VALUE!</v>
      </c>
      <c r="AA395" s="69" t="e">
        <f>RANK('CMGC Cost Estimate'!$G395,'CMGC Cost Estimate'!$G$3:$G$499)</f>
        <v>#VALUE!</v>
      </c>
      <c r="AB395" s="70" t="e">
        <f>LARGE('CMGC Cost Estimate'!$G$3:$G$499,COUNT(G$3:'CMGC Cost Estimate'!$G395))+IF(ISNUMBER(AB394),AB394,0)</f>
        <v>#VALUE!</v>
      </c>
      <c r="AC395" s="71" t="e">
        <f>IF(AB395/G$500&lt;0.8,COUNT(V$3:V395)+1,1)</f>
        <v>#VALUE!</v>
      </c>
      <c r="AD395" s="95" t="e">
        <f>IF('CMGC Cost Estimate'!$AA395&lt;=MAX('CMGC Cost Estimate'!$AC$3:$AC$499),"YES","NO")</f>
        <v>#VALUE!</v>
      </c>
      <c r="AE395" s="96" t="e">
        <f>IF(AND('Standard Cost Estimate'!$AD395="YES",ABS('Standard Cost Estimate'!$R395)&gt;0.2),"ANALYZE"," ")</f>
        <v>#VALUE!</v>
      </c>
      <c r="AF395" s="77"/>
    </row>
    <row r="396" spans="1:32" x14ac:dyDescent="0.35">
      <c r="A396" s="56" t="e">
        <f>Table1[[#This Row],[Item Line Number]]</f>
        <v>#VALUE!</v>
      </c>
      <c r="B396" s="56" t="e">
        <f>Table1[[#This Row],[Item Number]]</f>
        <v>#VALUE!</v>
      </c>
      <c r="C396" s="57" t="e">
        <f>Table1[[#This Row],[Item Description]]</f>
        <v>#VALUE!</v>
      </c>
      <c r="D396" s="56" t="e">
        <f>Table1[[#This Row],[Quantity]]</f>
        <v>#VALUE!</v>
      </c>
      <c r="E396" s="56" t="e">
        <f>Table1[[#This Row],[Units]]</f>
        <v>#VALUE!</v>
      </c>
      <c r="F396" s="58" t="e">
        <f>Table1[[#This Row],[Engineer''s Estimate (EE)]]</f>
        <v>#VALUE!</v>
      </c>
      <c r="G396" s="59" t="e">
        <f>'CMGC Cost Estimate'!$D396*'CMGC Cost Estimate'!$F396</f>
        <v>#VALUE!</v>
      </c>
      <c r="H396" s="60" t="e">
        <f>'CMGC Cost Estimate'!$G396/G$500</f>
        <v>#VALUE!</v>
      </c>
      <c r="I396" s="58" t="e">
        <f>Table1[[#This Row],[Low Bidder 
or CM/GC]]</f>
        <v>#VALUE!</v>
      </c>
      <c r="J396" s="59" t="e">
        <f>'CMGC Cost Estimate'!$I396*'CMGC Cost Estimate'!$D396</f>
        <v>#VALUE!</v>
      </c>
      <c r="K396" s="61" t="e">
        <f>'CMGC Cost Estimate'!$J396/J$500</f>
        <v>#VALUE!</v>
      </c>
      <c r="L396" s="58" t="e">
        <f>TRIMMEAN(Table1[[#This Row],[Low Bidder 
or CM/GC]:[Bidder 23]],2/COUNT(Table1[[#This Row],[Low Bidder 
or CM/GC]:[Bidder 23]]))</f>
        <v>#VALUE!</v>
      </c>
      <c r="M396" s="59" t="e">
        <f>IF('CMGC Cost Estimate'!$D396=0,0,'CMGC Cost Estimate'!$D396*'CMGC Cost Estimate'!$L396)</f>
        <v>#VALUE!</v>
      </c>
      <c r="N396" s="60" t="e">
        <f>'CMGC Cost Estimate'!$M396/M$500</f>
        <v>#VALUE!</v>
      </c>
      <c r="O396" s="80" t="e">
        <f>MIN(Table1[[#This Row],[Low Bidder 
or CM/GC]:[Bidder 23]])*D396</f>
        <v>#VALUE!</v>
      </c>
      <c r="P396" s="66" t="e">
        <f>Table24[[#This Row],[CM/GC
Amount]]</f>
        <v>#VALUE!</v>
      </c>
      <c r="Q396" s="81" t="e">
        <f>MAX(Table1[[#This Row],[Low Bidder 
or CM/GC]:[Bidder 23]])*D396</f>
        <v>#VALUE!</v>
      </c>
      <c r="R396" s="38" t="e">
        <f>('CMGC Cost Estimate'!$J396-'CMGC Cost Estimate'!$G396)/'CMGC Cost Estimate'!$G396</f>
        <v>#VALUE!</v>
      </c>
      <c r="S396" s="39" t="e">
        <f>('CMGC Cost Estimate'!$J396-'CMGC Cost Estimate'!$M396)/'CMGC Cost Estimate'!$M396</f>
        <v>#VALUE!</v>
      </c>
      <c r="T396" s="37" t="e">
        <f>'CMGC Cost Estimate'!$J396-'CMGC Cost Estimate'!$G396</f>
        <v>#VALUE!</v>
      </c>
      <c r="U396" s="29" t="e">
        <f>RANK('CMGC Cost Estimate'!$J396,'CMGC Cost Estimate'!$J$3:$J$499)</f>
        <v>#VALUE!</v>
      </c>
      <c r="V396" s="40" t="e">
        <f>LARGE('CMGC Cost Estimate'!$J$3:$J$499,COUNT(J$3:'CMGC Cost Estimate'!$J396))+IF(ISNUMBER(V395),V395,0)</f>
        <v>#VALUE!</v>
      </c>
      <c r="W396" s="29" t="e">
        <f>IF(V396/J$500&lt;0.8,COUNT(V$3:V396)+1,1)</f>
        <v>#VALUE!</v>
      </c>
      <c r="X396" s="41" t="e">
        <f>IF('CMGC Cost Estimate'!$U396&lt;=MAX('CMGC Cost Estimate'!$W$3:$W$499),"YES","NO")</f>
        <v>#VALUE!</v>
      </c>
      <c r="Y396" s="42" t="e">
        <f>IF(AND('CMGC Cost Estimate'!$X396="YES",OR('CMGC Cost Estimate'!$R396&gt;0.2,'CMGC Cost Estimate'!$R396&lt;-0.2)),"ANALYZE"," ")</f>
        <v>#VALUE!</v>
      </c>
      <c r="Z396" s="73" t="e">
        <f>IF(AND('CMGC Cost Estimate'!$X396="YES",OR('CMGC Cost Estimate'!$S396&gt;0.2,'CMGC Cost Estimate'!$S396&lt;-0.2)),"ANALYZE"," ")</f>
        <v>#VALUE!</v>
      </c>
      <c r="AA396" s="69" t="e">
        <f>RANK('CMGC Cost Estimate'!$G396,'CMGC Cost Estimate'!$G$3:$G$499)</f>
        <v>#VALUE!</v>
      </c>
      <c r="AB396" s="70" t="e">
        <f>LARGE('CMGC Cost Estimate'!$G$3:$G$499,COUNT(G$3:'CMGC Cost Estimate'!$G396))+IF(ISNUMBER(AB395),AB395,0)</f>
        <v>#VALUE!</v>
      </c>
      <c r="AC396" s="71" t="e">
        <f>IF(AB396/G$500&lt;0.8,COUNT(V$3:V396)+1,1)</f>
        <v>#VALUE!</v>
      </c>
      <c r="AD396" s="95" t="e">
        <f>IF('CMGC Cost Estimate'!$AA396&lt;=MAX('CMGC Cost Estimate'!$AC$3:$AC$499),"YES","NO")</f>
        <v>#VALUE!</v>
      </c>
      <c r="AE396" s="96" t="e">
        <f>IF(AND('Standard Cost Estimate'!$AD396="YES",ABS('Standard Cost Estimate'!$R396)&gt;0.2),"ANALYZE"," ")</f>
        <v>#VALUE!</v>
      </c>
      <c r="AF396" s="77"/>
    </row>
    <row r="397" spans="1:32" x14ac:dyDescent="0.35">
      <c r="A397" s="56" t="e">
        <f>Table1[[#This Row],[Item Line Number]]</f>
        <v>#VALUE!</v>
      </c>
      <c r="B397" s="56" t="e">
        <f>Table1[[#This Row],[Item Number]]</f>
        <v>#VALUE!</v>
      </c>
      <c r="C397" s="57" t="e">
        <f>Table1[[#This Row],[Item Description]]</f>
        <v>#VALUE!</v>
      </c>
      <c r="D397" s="56" t="e">
        <f>Table1[[#This Row],[Quantity]]</f>
        <v>#VALUE!</v>
      </c>
      <c r="E397" s="56" t="e">
        <f>Table1[[#This Row],[Units]]</f>
        <v>#VALUE!</v>
      </c>
      <c r="F397" s="58" t="e">
        <f>Table1[[#This Row],[Engineer''s Estimate (EE)]]</f>
        <v>#VALUE!</v>
      </c>
      <c r="G397" s="59" t="e">
        <f>'CMGC Cost Estimate'!$D397*'CMGC Cost Estimate'!$F397</f>
        <v>#VALUE!</v>
      </c>
      <c r="H397" s="60" t="e">
        <f>'CMGC Cost Estimate'!$G397/G$500</f>
        <v>#VALUE!</v>
      </c>
      <c r="I397" s="58" t="e">
        <f>Table1[[#This Row],[Low Bidder 
or CM/GC]]</f>
        <v>#VALUE!</v>
      </c>
      <c r="J397" s="59" t="e">
        <f>'CMGC Cost Estimate'!$I397*'CMGC Cost Estimate'!$D397</f>
        <v>#VALUE!</v>
      </c>
      <c r="K397" s="61" t="e">
        <f>'CMGC Cost Estimate'!$J397/J$500</f>
        <v>#VALUE!</v>
      </c>
      <c r="L397" s="58" t="e">
        <f>TRIMMEAN(Table1[[#This Row],[Low Bidder 
or CM/GC]:[Bidder 23]],2/COUNT(Table1[[#This Row],[Low Bidder 
or CM/GC]:[Bidder 23]]))</f>
        <v>#VALUE!</v>
      </c>
      <c r="M397" s="59" t="e">
        <f>IF('CMGC Cost Estimate'!$D397=0,0,'CMGC Cost Estimate'!$D397*'CMGC Cost Estimate'!$L397)</f>
        <v>#VALUE!</v>
      </c>
      <c r="N397" s="60" t="e">
        <f>'CMGC Cost Estimate'!$M397/M$500</f>
        <v>#VALUE!</v>
      </c>
      <c r="O397" s="80" t="e">
        <f>MIN(Table1[[#This Row],[Low Bidder 
or CM/GC]:[Bidder 23]])*D397</f>
        <v>#VALUE!</v>
      </c>
      <c r="P397" s="66" t="e">
        <f>Table24[[#This Row],[CM/GC
Amount]]</f>
        <v>#VALUE!</v>
      </c>
      <c r="Q397" s="81" t="e">
        <f>MAX(Table1[[#This Row],[Low Bidder 
or CM/GC]:[Bidder 23]])*D397</f>
        <v>#VALUE!</v>
      </c>
      <c r="R397" s="38" t="e">
        <f>('CMGC Cost Estimate'!$J397-'CMGC Cost Estimate'!$G397)/'CMGC Cost Estimate'!$G397</f>
        <v>#VALUE!</v>
      </c>
      <c r="S397" s="39" t="e">
        <f>('CMGC Cost Estimate'!$J397-'CMGC Cost Estimate'!$M397)/'CMGC Cost Estimate'!$M397</f>
        <v>#VALUE!</v>
      </c>
      <c r="T397" s="37" t="e">
        <f>'CMGC Cost Estimate'!$J397-'CMGC Cost Estimate'!$G397</f>
        <v>#VALUE!</v>
      </c>
      <c r="U397" s="29" t="e">
        <f>RANK('CMGC Cost Estimate'!$J397,'CMGC Cost Estimate'!$J$3:$J$499)</f>
        <v>#VALUE!</v>
      </c>
      <c r="V397" s="40" t="e">
        <f>LARGE('CMGC Cost Estimate'!$J$3:$J$499,COUNT(J$3:'CMGC Cost Estimate'!$J397))+IF(ISNUMBER(V396),V396,0)</f>
        <v>#VALUE!</v>
      </c>
      <c r="W397" s="29" t="e">
        <f>IF(V397/J$500&lt;0.8,COUNT(V$3:V397)+1,1)</f>
        <v>#VALUE!</v>
      </c>
      <c r="X397" s="41" t="e">
        <f>IF('CMGC Cost Estimate'!$U397&lt;=MAX('CMGC Cost Estimate'!$W$3:$W$499),"YES","NO")</f>
        <v>#VALUE!</v>
      </c>
      <c r="Y397" s="42" t="e">
        <f>IF(AND('CMGC Cost Estimate'!$X397="YES",OR('CMGC Cost Estimate'!$R397&gt;0.2,'CMGC Cost Estimate'!$R397&lt;-0.2)),"ANALYZE"," ")</f>
        <v>#VALUE!</v>
      </c>
      <c r="Z397" s="73" t="e">
        <f>IF(AND('CMGC Cost Estimate'!$X397="YES",OR('CMGC Cost Estimate'!$S397&gt;0.2,'CMGC Cost Estimate'!$S397&lt;-0.2)),"ANALYZE"," ")</f>
        <v>#VALUE!</v>
      </c>
      <c r="AA397" s="69" t="e">
        <f>RANK('CMGC Cost Estimate'!$G397,'CMGC Cost Estimate'!$G$3:$G$499)</f>
        <v>#VALUE!</v>
      </c>
      <c r="AB397" s="70" t="e">
        <f>LARGE('CMGC Cost Estimate'!$G$3:$G$499,COUNT(G$3:'CMGC Cost Estimate'!$G397))+IF(ISNUMBER(AB396),AB396,0)</f>
        <v>#VALUE!</v>
      </c>
      <c r="AC397" s="71" t="e">
        <f>IF(AB397/G$500&lt;0.8,COUNT(V$3:V397)+1,1)</f>
        <v>#VALUE!</v>
      </c>
      <c r="AD397" s="95" t="e">
        <f>IF('CMGC Cost Estimate'!$AA397&lt;=MAX('CMGC Cost Estimate'!$AC$3:$AC$499),"YES","NO")</f>
        <v>#VALUE!</v>
      </c>
      <c r="AE397" s="96" t="e">
        <f>IF(AND('Standard Cost Estimate'!$AD397="YES",ABS('Standard Cost Estimate'!$R397)&gt;0.2),"ANALYZE"," ")</f>
        <v>#VALUE!</v>
      </c>
      <c r="AF397" s="77"/>
    </row>
    <row r="398" spans="1:32" x14ac:dyDescent="0.35">
      <c r="A398" s="56" t="e">
        <f>Table1[[#This Row],[Item Line Number]]</f>
        <v>#VALUE!</v>
      </c>
      <c r="B398" s="56" t="e">
        <f>Table1[[#This Row],[Item Number]]</f>
        <v>#VALUE!</v>
      </c>
      <c r="C398" s="57" t="e">
        <f>Table1[[#This Row],[Item Description]]</f>
        <v>#VALUE!</v>
      </c>
      <c r="D398" s="56" t="e">
        <f>Table1[[#This Row],[Quantity]]</f>
        <v>#VALUE!</v>
      </c>
      <c r="E398" s="56" t="e">
        <f>Table1[[#This Row],[Units]]</f>
        <v>#VALUE!</v>
      </c>
      <c r="F398" s="58" t="e">
        <f>Table1[[#This Row],[Engineer''s Estimate (EE)]]</f>
        <v>#VALUE!</v>
      </c>
      <c r="G398" s="59" t="e">
        <f>'CMGC Cost Estimate'!$D398*'CMGC Cost Estimate'!$F398</f>
        <v>#VALUE!</v>
      </c>
      <c r="H398" s="60" t="e">
        <f>'CMGC Cost Estimate'!$G398/G$500</f>
        <v>#VALUE!</v>
      </c>
      <c r="I398" s="58" t="e">
        <f>Table1[[#This Row],[Low Bidder 
or CM/GC]]</f>
        <v>#VALUE!</v>
      </c>
      <c r="J398" s="59" t="e">
        <f>'CMGC Cost Estimate'!$I398*'CMGC Cost Estimate'!$D398</f>
        <v>#VALUE!</v>
      </c>
      <c r="K398" s="61" t="e">
        <f>'CMGC Cost Estimate'!$J398/J$500</f>
        <v>#VALUE!</v>
      </c>
      <c r="L398" s="58" t="e">
        <f>TRIMMEAN(Table1[[#This Row],[Low Bidder 
or CM/GC]:[Bidder 23]],2/COUNT(Table1[[#This Row],[Low Bidder 
or CM/GC]:[Bidder 23]]))</f>
        <v>#VALUE!</v>
      </c>
      <c r="M398" s="59" t="e">
        <f>IF('CMGC Cost Estimate'!$D398=0,0,'CMGC Cost Estimate'!$D398*'CMGC Cost Estimate'!$L398)</f>
        <v>#VALUE!</v>
      </c>
      <c r="N398" s="60" t="e">
        <f>'CMGC Cost Estimate'!$M398/M$500</f>
        <v>#VALUE!</v>
      </c>
      <c r="O398" s="80" t="e">
        <f>MIN(Table1[[#This Row],[Low Bidder 
or CM/GC]:[Bidder 23]])*D398</f>
        <v>#VALUE!</v>
      </c>
      <c r="P398" s="66" t="e">
        <f>Table24[[#This Row],[CM/GC
Amount]]</f>
        <v>#VALUE!</v>
      </c>
      <c r="Q398" s="81" t="e">
        <f>MAX(Table1[[#This Row],[Low Bidder 
or CM/GC]:[Bidder 23]])*D398</f>
        <v>#VALUE!</v>
      </c>
      <c r="R398" s="38" t="e">
        <f>('CMGC Cost Estimate'!$J398-'CMGC Cost Estimate'!$G398)/'CMGC Cost Estimate'!$G398</f>
        <v>#VALUE!</v>
      </c>
      <c r="S398" s="39" t="e">
        <f>('CMGC Cost Estimate'!$J398-'CMGC Cost Estimate'!$M398)/'CMGC Cost Estimate'!$M398</f>
        <v>#VALUE!</v>
      </c>
      <c r="T398" s="37" t="e">
        <f>'CMGC Cost Estimate'!$J398-'CMGC Cost Estimate'!$G398</f>
        <v>#VALUE!</v>
      </c>
      <c r="U398" s="29" t="e">
        <f>RANK('CMGC Cost Estimate'!$J398,'CMGC Cost Estimate'!$J$3:$J$499)</f>
        <v>#VALUE!</v>
      </c>
      <c r="V398" s="40" t="e">
        <f>LARGE('CMGC Cost Estimate'!$J$3:$J$499,COUNT(J$3:'CMGC Cost Estimate'!$J398))+IF(ISNUMBER(V397),V397,0)</f>
        <v>#VALUE!</v>
      </c>
      <c r="W398" s="29" t="e">
        <f>IF(V398/J$500&lt;0.8,COUNT(V$3:V398)+1,1)</f>
        <v>#VALUE!</v>
      </c>
      <c r="X398" s="41" t="e">
        <f>IF('CMGC Cost Estimate'!$U398&lt;=MAX('CMGC Cost Estimate'!$W$3:$W$499),"YES","NO")</f>
        <v>#VALUE!</v>
      </c>
      <c r="Y398" s="42" t="e">
        <f>IF(AND('CMGC Cost Estimate'!$X398="YES",OR('CMGC Cost Estimate'!$R398&gt;0.2,'CMGC Cost Estimate'!$R398&lt;-0.2)),"ANALYZE"," ")</f>
        <v>#VALUE!</v>
      </c>
      <c r="Z398" s="73" t="e">
        <f>IF(AND('CMGC Cost Estimate'!$X398="YES",OR('CMGC Cost Estimate'!$S398&gt;0.2,'CMGC Cost Estimate'!$S398&lt;-0.2)),"ANALYZE"," ")</f>
        <v>#VALUE!</v>
      </c>
      <c r="AA398" s="69" t="e">
        <f>RANK('CMGC Cost Estimate'!$G398,'CMGC Cost Estimate'!$G$3:$G$499)</f>
        <v>#VALUE!</v>
      </c>
      <c r="AB398" s="70" t="e">
        <f>LARGE('CMGC Cost Estimate'!$G$3:$G$499,COUNT(G$3:'CMGC Cost Estimate'!$G398))+IF(ISNUMBER(AB397),AB397,0)</f>
        <v>#VALUE!</v>
      </c>
      <c r="AC398" s="71" t="e">
        <f>IF(AB398/G$500&lt;0.8,COUNT(V$3:V398)+1,1)</f>
        <v>#VALUE!</v>
      </c>
      <c r="AD398" s="95" t="e">
        <f>IF('CMGC Cost Estimate'!$AA398&lt;=MAX('CMGC Cost Estimate'!$AC$3:$AC$499),"YES","NO")</f>
        <v>#VALUE!</v>
      </c>
      <c r="AE398" s="96" t="e">
        <f>IF(AND('Standard Cost Estimate'!$AD398="YES",ABS('Standard Cost Estimate'!$R398)&gt;0.2),"ANALYZE"," ")</f>
        <v>#VALUE!</v>
      </c>
      <c r="AF398" s="77"/>
    </row>
    <row r="399" spans="1:32" x14ac:dyDescent="0.35">
      <c r="A399" s="56" t="e">
        <f>Table1[[#This Row],[Item Line Number]]</f>
        <v>#VALUE!</v>
      </c>
      <c r="B399" s="56" t="e">
        <f>Table1[[#This Row],[Item Number]]</f>
        <v>#VALUE!</v>
      </c>
      <c r="C399" s="57" t="e">
        <f>Table1[[#This Row],[Item Description]]</f>
        <v>#VALUE!</v>
      </c>
      <c r="D399" s="56" t="e">
        <f>Table1[[#This Row],[Quantity]]</f>
        <v>#VALUE!</v>
      </c>
      <c r="E399" s="56" t="e">
        <f>Table1[[#This Row],[Units]]</f>
        <v>#VALUE!</v>
      </c>
      <c r="F399" s="58" t="e">
        <f>Table1[[#This Row],[Engineer''s Estimate (EE)]]</f>
        <v>#VALUE!</v>
      </c>
      <c r="G399" s="59" t="e">
        <f>'CMGC Cost Estimate'!$D399*'CMGC Cost Estimate'!$F399</f>
        <v>#VALUE!</v>
      </c>
      <c r="H399" s="60" t="e">
        <f>'CMGC Cost Estimate'!$G399/G$500</f>
        <v>#VALUE!</v>
      </c>
      <c r="I399" s="58" t="e">
        <f>Table1[[#This Row],[Low Bidder 
or CM/GC]]</f>
        <v>#VALUE!</v>
      </c>
      <c r="J399" s="59" t="e">
        <f>'CMGC Cost Estimate'!$I399*'CMGC Cost Estimate'!$D399</f>
        <v>#VALUE!</v>
      </c>
      <c r="K399" s="61" t="e">
        <f>'CMGC Cost Estimate'!$J399/J$500</f>
        <v>#VALUE!</v>
      </c>
      <c r="L399" s="58" t="e">
        <f>TRIMMEAN(Table1[[#This Row],[Low Bidder 
or CM/GC]:[Bidder 23]],2/COUNT(Table1[[#This Row],[Low Bidder 
or CM/GC]:[Bidder 23]]))</f>
        <v>#VALUE!</v>
      </c>
      <c r="M399" s="59" t="e">
        <f>IF('CMGC Cost Estimate'!$D399=0,0,'CMGC Cost Estimate'!$D399*'CMGC Cost Estimate'!$L399)</f>
        <v>#VALUE!</v>
      </c>
      <c r="N399" s="60" t="e">
        <f>'CMGC Cost Estimate'!$M399/M$500</f>
        <v>#VALUE!</v>
      </c>
      <c r="O399" s="80" t="e">
        <f>MIN(Table1[[#This Row],[Low Bidder 
or CM/GC]:[Bidder 23]])*D399</f>
        <v>#VALUE!</v>
      </c>
      <c r="P399" s="66" t="e">
        <f>Table24[[#This Row],[CM/GC
Amount]]</f>
        <v>#VALUE!</v>
      </c>
      <c r="Q399" s="81" t="e">
        <f>MAX(Table1[[#This Row],[Low Bidder 
or CM/GC]:[Bidder 23]])*D399</f>
        <v>#VALUE!</v>
      </c>
      <c r="R399" s="38" t="e">
        <f>('CMGC Cost Estimate'!$J399-'CMGC Cost Estimate'!$G399)/'CMGC Cost Estimate'!$G399</f>
        <v>#VALUE!</v>
      </c>
      <c r="S399" s="39" t="e">
        <f>('CMGC Cost Estimate'!$J399-'CMGC Cost Estimate'!$M399)/'CMGC Cost Estimate'!$M399</f>
        <v>#VALUE!</v>
      </c>
      <c r="T399" s="37" t="e">
        <f>'CMGC Cost Estimate'!$J399-'CMGC Cost Estimate'!$G399</f>
        <v>#VALUE!</v>
      </c>
      <c r="U399" s="29" t="e">
        <f>RANK('CMGC Cost Estimate'!$J399,'CMGC Cost Estimate'!$J$3:$J$499)</f>
        <v>#VALUE!</v>
      </c>
      <c r="V399" s="40" t="e">
        <f>LARGE('CMGC Cost Estimate'!$J$3:$J$499,COUNT(J$3:'CMGC Cost Estimate'!$J399))+IF(ISNUMBER(V398),V398,0)</f>
        <v>#VALUE!</v>
      </c>
      <c r="W399" s="29" t="e">
        <f>IF(V399/J$500&lt;0.8,COUNT(V$3:V399)+1,1)</f>
        <v>#VALUE!</v>
      </c>
      <c r="X399" s="41" t="e">
        <f>IF('CMGC Cost Estimate'!$U399&lt;=MAX('CMGC Cost Estimate'!$W$3:$W$499),"YES","NO")</f>
        <v>#VALUE!</v>
      </c>
      <c r="Y399" s="42" t="e">
        <f>IF(AND('CMGC Cost Estimate'!$X399="YES",OR('CMGC Cost Estimate'!$R399&gt;0.2,'CMGC Cost Estimate'!$R399&lt;-0.2)),"ANALYZE"," ")</f>
        <v>#VALUE!</v>
      </c>
      <c r="Z399" s="73" t="e">
        <f>IF(AND('CMGC Cost Estimate'!$X399="YES",OR('CMGC Cost Estimate'!$S399&gt;0.2,'CMGC Cost Estimate'!$S399&lt;-0.2)),"ANALYZE"," ")</f>
        <v>#VALUE!</v>
      </c>
      <c r="AA399" s="69" t="e">
        <f>RANK('CMGC Cost Estimate'!$G399,'CMGC Cost Estimate'!$G$3:$G$499)</f>
        <v>#VALUE!</v>
      </c>
      <c r="AB399" s="70" t="e">
        <f>LARGE('CMGC Cost Estimate'!$G$3:$G$499,COUNT(G$3:'CMGC Cost Estimate'!$G399))+IF(ISNUMBER(AB398),AB398,0)</f>
        <v>#VALUE!</v>
      </c>
      <c r="AC399" s="71" t="e">
        <f>IF(AB399/G$500&lt;0.8,COUNT(V$3:V399)+1,1)</f>
        <v>#VALUE!</v>
      </c>
      <c r="AD399" s="95" t="e">
        <f>IF('CMGC Cost Estimate'!$AA399&lt;=MAX('CMGC Cost Estimate'!$AC$3:$AC$499),"YES","NO")</f>
        <v>#VALUE!</v>
      </c>
      <c r="AE399" s="96" t="e">
        <f>IF(AND('Standard Cost Estimate'!$AD399="YES",ABS('Standard Cost Estimate'!$R399)&gt;0.2),"ANALYZE"," ")</f>
        <v>#VALUE!</v>
      </c>
      <c r="AF399" s="77"/>
    </row>
    <row r="400" spans="1:32" x14ac:dyDescent="0.35">
      <c r="A400" s="56" t="e">
        <f>Table1[[#This Row],[Item Line Number]]</f>
        <v>#VALUE!</v>
      </c>
      <c r="B400" s="56" t="e">
        <f>Table1[[#This Row],[Item Number]]</f>
        <v>#VALUE!</v>
      </c>
      <c r="C400" s="57" t="e">
        <f>Table1[[#This Row],[Item Description]]</f>
        <v>#VALUE!</v>
      </c>
      <c r="D400" s="56" t="e">
        <f>Table1[[#This Row],[Quantity]]</f>
        <v>#VALUE!</v>
      </c>
      <c r="E400" s="56" t="e">
        <f>Table1[[#This Row],[Units]]</f>
        <v>#VALUE!</v>
      </c>
      <c r="F400" s="58" t="e">
        <f>Table1[[#This Row],[Engineer''s Estimate (EE)]]</f>
        <v>#VALUE!</v>
      </c>
      <c r="G400" s="59" t="e">
        <f>'CMGC Cost Estimate'!$D400*'CMGC Cost Estimate'!$F400</f>
        <v>#VALUE!</v>
      </c>
      <c r="H400" s="60" t="e">
        <f>'CMGC Cost Estimate'!$G400/G$500</f>
        <v>#VALUE!</v>
      </c>
      <c r="I400" s="58" t="e">
        <f>Table1[[#This Row],[Low Bidder 
or CM/GC]]</f>
        <v>#VALUE!</v>
      </c>
      <c r="J400" s="59" t="e">
        <f>'CMGC Cost Estimate'!$I400*'CMGC Cost Estimate'!$D400</f>
        <v>#VALUE!</v>
      </c>
      <c r="K400" s="61" t="e">
        <f>'CMGC Cost Estimate'!$J400/J$500</f>
        <v>#VALUE!</v>
      </c>
      <c r="L400" s="58" t="e">
        <f>TRIMMEAN(Table1[[#This Row],[Low Bidder 
or CM/GC]:[Bidder 23]],2/COUNT(Table1[[#This Row],[Low Bidder 
or CM/GC]:[Bidder 23]]))</f>
        <v>#VALUE!</v>
      </c>
      <c r="M400" s="59" t="e">
        <f>IF('CMGC Cost Estimate'!$D400=0,0,'CMGC Cost Estimate'!$D400*'CMGC Cost Estimate'!$L400)</f>
        <v>#VALUE!</v>
      </c>
      <c r="N400" s="60" t="e">
        <f>'CMGC Cost Estimate'!$M400/M$500</f>
        <v>#VALUE!</v>
      </c>
      <c r="O400" s="80" t="e">
        <f>MIN(Table1[[#This Row],[Low Bidder 
or CM/GC]:[Bidder 23]])*D400</f>
        <v>#VALUE!</v>
      </c>
      <c r="P400" s="66" t="e">
        <f>Table24[[#This Row],[CM/GC
Amount]]</f>
        <v>#VALUE!</v>
      </c>
      <c r="Q400" s="81" t="e">
        <f>MAX(Table1[[#This Row],[Low Bidder 
or CM/GC]:[Bidder 23]])*D400</f>
        <v>#VALUE!</v>
      </c>
      <c r="R400" s="38" t="e">
        <f>('CMGC Cost Estimate'!$J400-'CMGC Cost Estimate'!$G400)/'CMGC Cost Estimate'!$G400</f>
        <v>#VALUE!</v>
      </c>
      <c r="S400" s="39" t="e">
        <f>('CMGC Cost Estimate'!$J400-'CMGC Cost Estimate'!$M400)/'CMGC Cost Estimate'!$M400</f>
        <v>#VALUE!</v>
      </c>
      <c r="T400" s="37" t="e">
        <f>'CMGC Cost Estimate'!$J400-'CMGC Cost Estimate'!$G400</f>
        <v>#VALUE!</v>
      </c>
      <c r="U400" s="29" t="e">
        <f>RANK('CMGC Cost Estimate'!$J400,'CMGC Cost Estimate'!$J$3:$J$499)</f>
        <v>#VALUE!</v>
      </c>
      <c r="V400" s="40" t="e">
        <f>LARGE('CMGC Cost Estimate'!$J$3:$J$499,COUNT(J$3:'CMGC Cost Estimate'!$J400))+IF(ISNUMBER(V399),V399,0)</f>
        <v>#VALUE!</v>
      </c>
      <c r="W400" s="29" t="e">
        <f>IF(V400/J$500&lt;0.8,COUNT(V$3:V400)+1,1)</f>
        <v>#VALUE!</v>
      </c>
      <c r="X400" s="41" t="e">
        <f>IF('CMGC Cost Estimate'!$U400&lt;=MAX('CMGC Cost Estimate'!$W$3:$W$499),"YES","NO")</f>
        <v>#VALUE!</v>
      </c>
      <c r="Y400" s="42" t="e">
        <f>IF(AND('CMGC Cost Estimate'!$X400="YES",OR('CMGC Cost Estimate'!$R400&gt;0.2,'CMGC Cost Estimate'!$R400&lt;-0.2)),"ANALYZE"," ")</f>
        <v>#VALUE!</v>
      </c>
      <c r="Z400" s="73" t="e">
        <f>IF(AND('CMGC Cost Estimate'!$X400="YES",OR('CMGC Cost Estimate'!$S400&gt;0.2,'CMGC Cost Estimate'!$S400&lt;-0.2)),"ANALYZE"," ")</f>
        <v>#VALUE!</v>
      </c>
      <c r="AA400" s="69" t="e">
        <f>RANK('CMGC Cost Estimate'!$G400,'CMGC Cost Estimate'!$G$3:$G$499)</f>
        <v>#VALUE!</v>
      </c>
      <c r="AB400" s="70" t="e">
        <f>LARGE('CMGC Cost Estimate'!$G$3:$G$499,COUNT(G$3:'CMGC Cost Estimate'!$G400))+IF(ISNUMBER(AB399),AB399,0)</f>
        <v>#VALUE!</v>
      </c>
      <c r="AC400" s="71" t="e">
        <f>IF(AB400/G$500&lt;0.8,COUNT(V$3:V400)+1,1)</f>
        <v>#VALUE!</v>
      </c>
      <c r="AD400" s="95" t="e">
        <f>IF('CMGC Cost Estimate'!$AA400&lt;=MAX('CMGC Cost Estimate'!$AC$3:$AC$499),"YES","NO")</f>
        <v>#VALUE!</v>
      </c>
      <c r="AE400" s="96" t="e">
        <f>IF(AND('Standard Cost Estimate'!$AD400="YES",ABS('Standard Cost Estimate'!$R400)&gt;0.2),"ANALYZE"," ")</f>
        <v>#VALUE!</v>
      </c>
      <c r="AF400" s="77"/>
    </row>
    <row r="401" spans="1:32" x14ac:dyDescent="0.35">
      <c r="A401" s="56" t="e">
        <f>Table1[[#This Row],[Item Line Number]]</f>
        <v>#VALUE!</v>
      </c>
      <c r="B401" s="56" t="e">
        <f>Table1[[#This Row],[Item Number]]</f>
        <v>#VALUE!</v>
      </c>
      <c r="C401" s="57" t="e">
        <f>Table1[[#This Row],[Item Description]]</f>
        <v>#VALUE!</v>
      </c>
      <c r="D401" s="56" t="e">
        <f>Table1[[#This Row],[Quantity]]</f>
        <v>#VALUE!</v>
      </c>
      <c r="E401" s="56" t="e">
        <f>Table1[[#This Row],[Units]]</f>
        <v>#VALUE!</v>
      </c>
      <c r="F401" s="58" t="e">
        <f>Table1[[#This Row],[Engineer''s Estimate (EE)]]</f>
        <v>#VALUE!</v>
      </c>
      <c r="G401" s="59" t="e">
        <f>'CMGC Cost Estimate'!$D401*'CMGC Cost Estimate'!$F401</f>
        <v>#VALUE!</v>
      </c>
      <c r="H401" s="60" t="e">
        <f>'CMGC Cost Estimate'!$G401/G$500</f>
        <v>#VALUE!</v>
      </c>
      <c r="I401" s="58" t="e">
        <f>Table1[[#This Row],[Low Bidder 
or CM/GC]]</f>
        <v>#VALUE!</v>
      </c>
      <c r="J401" s="59" t="e">
        <f>'CMGC Cost Estimate'!$I401*'CMGC Cost Estimate'!$D401</f>
        <v>#VALUE!</v>
      </c>
      <c r="K401" s="61" t="e">
        <f>'CMGC Cost Estimate'!$J401/J$500</f>
        <v>#VALUE!</v>
      </c>
      <c r="L401" s="58" t="e">
        <f>TRIMMEAN(Table1[[#This Row],[Low Bidder 
or CM/GC]:[Bidder 23]],2/COUNT(Table1[[#This Row],[Low Bidder 
or CM/GC]:[Bidder 23]]))</f>
        <v>#VALUE!</v>
      </c>
      <c r="M401" s="59" t="e">
        <f>IF('CMGC Cost Estimate'!$D401=0,0,'CMGC Cost Estimate'!$D401*'CMGC Cost Estimate'!$L401)</f>
        <v>#VALUE!</v>
      </c>
      <c r="N401" s="60" t="e">
        <f>'CMGC Cost Estimate'!$M401/M$500</f>
        <v>#VALUE!</v>
      </c>
      <c r="O401" s="80" t="e">
        <f>MIN(Table1[[#This Row],[Low Bidder 
or CM/GC]:[Bidder 23]])*D401</f>
        <v>#VALUE!</v>
      </c>
      <c r="P401" s="66" t="e">
        <f>Table24[[#This Row],[CM/GC
Amount]]</f>
        <v>#VALUE!</v>
      </c>
      <c r="Q401" s="81" t="e">
        <f>MAX(Table1[[#This Row],[Low Bidder 
or CM/GC]:[Bidder 23]])*D401</f>
        <v>#VALUE!</v>
      </c>
      <c r="R401" s="38" t="e">
        <f>('CMGC Cost Estimate'!$J401-'CMGC Cost Estimate'!$G401)/'CMGC Cost Estimate'!$G401</f>
        <v>#VALUE!</v>
      </c>
      <c r="S401" s="39" t="e">
        <f>('CMGC Cost Estimate'!$J401-'CMGC Cost Estimate'!$M401)/'CMGC Cost Estimate'!$M401</f>
        <v>#VALUE!</v>
      </c>
      <c r="T401" s="37" t="e">
        <f>'CMGC Cost Estimate'!$J401-'CMGC Cost Estimate'!$G401</f>
        <v>#VALUE!</v>
      </c>
      <c r="U401" s="29" t="e">
        <f>RANK('CMGC Cost Estimate'!$J401,'CMGC Cost Estimate'!$J$3:$J$499)</f>
        <v>#VALUE!</v>
      </c>
      <c r="V401" s="40" t="e">
        <f>LARGE('CMGC Cost Estimate'!$J$3:$J$499,COUNT(J$3:'CMGC Cost Estimate'!$J401))+IF(ISNUMBER(V400),V400,0)</f>
        <v>#VALUE!</v>
      </c>
      <c r="W401" s="29" t="e">
        <f>IF(V401/J$500&lt;0.8,COUNT(V$3:V401)+1,1)</f>
        <v>#VALUE!</v>
      </c>
      <c r="X401" s="41" t="e">
        <f>IF('CMGC Cost Estimate'!$U401&lt;=MAX('CMGC Cost Estimate'!$W$3:$W$499),"YES","NO")</f>
        <v>#VALUE!</v>
      </c>
      <c r="Y401" s="42" t="e">
        <f>IF(AND('CMGC Cost Estimate'!$X401="YES",OR('CMGC Cost Estimate'!$R401&gt;0.2,'CMGC Cost Estimate'!$R401&lt;-0.2)),"ANALYZE"," ")</f>
        <v>#VALUE!</v>
      </c>
      <c r="Z401" s="73" t="e">
        <f>IF(AND('CMGC Cost Estimate'!$X401="YES",OR('CMGC Cost Estimate'!$S401&gt;0.2,'CMGC Cost Estimate'!$S401&lt;-0.2)),"ANALYZE"," ")</f>
        <v>#VALUE!</v>
      </c>
      <c r="AA401" s="69" t="e">
        <f>RANK('CMGC Cost Estimate'!$G401,'CMGC Cost Estimate'!$G$3:$G$499)</f>
        <v>#VALUE!</v>
      </c>
      <c r="AB401" s="70" t="e">
        <f>LARGE('CMGC Cost Estimate'!$G$3:$G$499,COUNT(G$3:'CMGC Cost Estimate'!$G401))+IF(ISNUMBER(AB400),AB400,0)</f>
        <v>#VALUE!</v>
      </c>
      <c r="AC401" s="71" t="e">
        <f>IF(AB401/G$500&lt;0.8,COUNT(V$3:V401)+1,1)</f>
        <v>#VALUE!</v>
      </c>
      <c r="AD401" s="95" t="e">
        <f>IF('CMGC Cost Estimate'!$AA401&lt;=MAX('CMGC Cost Estimate'!$AC$3:$AC$499),"YES","NO")</f>
        <v>#VALUE!</v>
      </c>
      <c r="AE401" s="96" t="e">
        <f>IF(AND('Standard Cost Estimate'!$AD401="YES",ABS('Standard Cost Estimate'!$R401)&gt;0.2),"ANALYZE"," ")</f>
        <v>#VALUE!</v>
      </c>
      <c r="AF401" s="77"/>
    </row>
    <row r="402" spans="1:32" x14ac:dyDescent="0.35">
      <c r="A402" s="56" t="e">
        <f>Table1[[#This Row],[Item Line Number]]</f>
        <v>#VALUE!</v>
      </c>
      <c r="B402" s="56" t="e">
        <f>Table1[[#This Row],[Item Number]]</f>
        <v>#VALUE!</v>
      </c>
      <c r="C402" s="57" t="e">
        <f>Table1[[#This Row],[Item Description]]</f>
        <v>#VALUE!</v>
      </c>
      <c r="D402" s="56" t="e">
        <f>Table1[[#This Row],[Quantity]]</f>
        <v>#VALUE!</v>
      </c>
      <c r="E402" s="56" t="e">
        <f>Table1[[#This Row],[Units]]</f>
        <v>#VALUE!</v>
      </c>
      <c r="F402" s="58" t="e">
        <f>Table1[[#This Row],[Engineer''s Estimate (EE)]]</f>
        <v>#VALUE!</v>
      </c>
      <c r="G402" s="59" t="e">
        <f>'CMGC Cost Estimate'!$D402*'CMGC Cost Estimate'!$F402</f>
        <v>#VALUE!</v>
      </c>
      <c r="H402" s="60" t="e">
        <f>'CMGC Cost Estimate'!$G402/G$500</f>
        <v>#VALUE!</v>
      </c>
      <c r="I402" s="58" t="e">
        <f>Table1[[#This Row],[Low Bidder 
or CM/GC]]</f>
        <v>#VALUE!</v>
      </c>
      <c r="J402" s="59" t="e">
        <f>'CMGC Cost Estimate'!$I402*'CMGC Cost Estimate'!$D402</f>
        <v>#VALUE!</v>
      </c>
      <c r="K402" s="61" t="e">
        <f>'CMGC Cost Estimate'!$J402/J$500</f>
        <v>#VALUE!</v>
      </c>
      <c r="L402" s="58" t="e">
        <f>TRIMMEAN(Table1[[#This Row],[Low Bidder 
or CM/GC]:[Bidder 23]],2/COUNT(Table1[[#This Row],[Low Bidder 
or CM/GC]:[Bidder 23]]))</f>
        <v>#VALUE!</v>
      </c>
      <c r="M402" s="59" t="e">
        <f>IF('CMGC Cost Estimate'!$D402=0,0,'CMGC Cost Estimate'!$D402*'CMGC Cost Estimate'!$L402)</f>
        <v>#VALUE!</v>
      </c>
      <c r="N402" s="60" t="e">
        <f>'CMGC Cost Estimate'!$M402/M$500</f>
        <v>#VALUE!</v>
      </c>
      <c r="O402" s="80" t="e">
        <f>MIN(Table1[[#This Row],[Low Bidder 
or CM/GC]:[Bidder 23]])*D402</f>
        <v>#VALUE!</v>
      </c>
      <c r="P402" s="66" t="e">
        <f>Table24[[#This Row],[CM/GC
Amount]]</f>
        <v>#VALUE!</v>
      </c>
      <c r="Q402" s="81" t="e">
        <f>MAX(Table1[[#This Row],[Low Bidder 
or CM/GC]:[Bidder 23]])*D402</f>
        <v>#VALUE!</v>
      </c>
      <c r="R402" s="38" t="e">
        <f>('CMGC Cost Estimate'!$J402-'CMGC Cost Estimate'!$G402)/'CMGC Cost Estimate'!$G402</f>
        <v>#VALUE!</v>
      </c>
      <c r="S402" s="39" t="e">
        <f>('CMGC Cost Estimate'!$J402-'CMGC Cost Estimate'!$M402)/'CMGC Cost Estimate'!$M402</f>
        <v>#VALUE!</v>
      </c>
      <c r="T402" s="37" t="e">
        <f>'CMGC Cost Estimate'!$J402-'CMGC Cost Estimate'!$G402</f>
        <v>#VALUE!</v>
      </c>
      <c r="U402" s="29" t="e">
        <f>RANK('CMGC Cost Estimate'!$J402,'CMGC Cost Estimate'!$J$3:$J$499)</f>
        <v>#VALUE!</v>
      </c>
      <c r="V402" s="40" t="e">
        <f>LARGE('CMGC Cost Estimate'!$J$3:$J$499,COUNT(J$3:'CMGC Cost Estimate'!$J402))+IF(ISNUMBER(V401),V401,0)</f>
        <v>#VALUE!</v>
      </c>
      <c r="W402" s="29" t="e">
        <f>IF(V402/J$500&lt;0.8,COUNT(V$3:V402)+1,1)</f>
        <v>#VALUE!</v>
      </c>
      <c r="X402" s="41" t="e">
        <f>IF('CMGC Cost Estimate'!$U402&lt;=MAX('CMGC Cost Estimate'!$W$3:$W$499),"YES","NO")</f>
        <v>#VALUE!</v>
      </c>
      <c r="Y402" s="42" t="e">
        <f>IF(AND('CMGC Cost Estimate'!$X402="YES",OR('CMGC Cost Estimate'!$R402&gt;0.2,'CMGC Cost Estimate'!$R402&lt;-0.2)),"ANALYZE"," ")</f>
        <v>#VALUE!</v>
      </c>
      <c r="Z402" s="73" t="e">
        <f>IF(AND('CMGC Cost Estimate'!$X402="YES",OR('CMGC Cost Estimate'!$S402&gt;0.2,'CMGC Cost Estimate'!$S402&lt;-0.2)),"ANALYZE"," ")</f>
        <v>#VALUE!</v>
      </c>
      <c r="AA402" s="69" t="e">
        <f>RANK('CMGC Cost Estimate'!$G402,'CMGC Cost Estimate'!$G$3:$G$499)</f>
        <v>#VALUE!</v>
      </c>
      <c r="AB402" s="70" t="e">
        <f>LARGE('CMGC Cost Estimate'!$G$3:$G$499,COUNT(G$3:'CMGC Cost Estimate'!$G402))+IF(ISNUMBER(AB401),AB401,0)</f>
        <v>#VALUE!</v>
      </c>
      <c r="AC402" s="71" t="e">
        <f>IF(AB402/G$500&lt;0.8,COUNT(V$3:V402)+1,1)</f>
        <v>#VALUE!</v>
      </c>
      <c r="AD402" s="95" t="e">
        <f>IF('CMGC Cost Estimate'!$AA402&lt;=MAX('CMGC Cost Estimate'!$AC$3:$AC$499),"YES","NO")</f>
        <v>#VALUE!</v>
      </c>
      <c r="AE402" s="96" t="e">
        <f>IF(AND('Standard Cost Estimate'!$AD402="YES",ABS('Standard Cost Estimate'!$R402)&gt;0.2),"ANALYZE"," ")</f>
        <v>#VALUE!</v>
      </c>
      <c r="AF402" s="77"/>
    </row>
    <row r="403" spans="1:32" x14ac:dyDescent="0.35">
      <c r="A403" s="56" t="e">
        <f>Table1[[#This Row],[Item Line Number]]</f>
        <v>#VALUE!</v>
      </c>
      <c r="B403" s="56" t="e">
        <f>Table1[[#This Row],[Item Number]]</f>
        <v>#VALUE!</v>
      </c>
      <c r="C403" s="57" t="e">
        <f>Table1[[#This Row],[Item Description]]</f>
        <v>#VALUE!</v>
      </c>
      <c r="D403" s="56" t="e">
        <f>Table1[[#This Row],[Quantity]]</f>
        <v>#VALUE!</v>
      </c>
      <c r="E403" s="56" t="e">
        <f>Table1[[#This Row],[Units]]</f>
        <v>#VALUE!</v>
      </c>
      <c r="F403" s="58" t="e">
        <f>Table1[[#This Row],[Engineer''s Estimate (EE)]]</f>
        <v>#VALUE!</v>
      </c>
      <c r="G403" s="59" t="e">
        <f>'CMGC Cost Estimate'!$D403*'CMGC Cost Estimate'!$F403</f>
        <v>#VALUE!</v>
      </c>
      <c r="H403" s="60" t="e">
        <f>'CMGC Cost Estimate'!$G403/G$500</f>
        <v>#VALUE!</v>
      </c>
      <c r="I403" s="58" t="e">
        <f>Table1[[#This Row],[Low Bidder 
or CM/GC]]</f>
        <v>#VALUE!</v>
      </c>
      <c r="J403" s="59" t="e">
        <f>'CMGC Cost Estimate'!$I403*'CMGC Cost Estimate'!$D403</f>
        <v>#VALUE!</v>
      </c>
      <c r="K403" s="61" t="e">
        <f>'CMGC Cost Estimate'!$J403/J$500</f>
        <v>#VALUE!</v>
      </c>
      <c r="L403" s="58" t="e">
        <f>TRIMMEAN(Table1[[#This Row],[Low Bidder 
or CM/GC]:[Bidder 23]],2/COUNT(Table1[[#This Row],[Low Bidder 
or CM/GC]:[Bidder 23]]))</f>
        <v>#VALUE!</v>
      </c>
      <c r="M403" s="59" t="e">
        <f>IF('CMGC Cost Estimate'!$D403=0,0,'CMGC Cost Estimate'!$D403*'CMGC Cost Estimate'!$L403)</f>
        <v>#VALUE!</v>
      </c>
      <c r="N403" s="60" t="e">
        <f>'CMGC Cost Estimate'!$M403/M$500</f>
        <v>#VALUE!</v>
      </c>
      <c r="O403" s="80" t="e">
        <f>MIN(Table1[[#This Row],[Low Bidder 
or CM/GC]:[Bidder 23]])*D403</f>
        <v>#VALUE!</v>
      </c>
      <c r="P403" s="66" t="e">
        <f>Table24[[#This Row],[CM/GC
Amount]]</f>
        <v>#VALUE!</v>
      </c>
      <c r="Q403" s="81" t="e">
        <f>MAX(Table1[[#This Row],[Low Bidder 
or CM/GC]:[Bidder 23]])*D403</f>
        <v>#VALUE!</v>
      </c>
      <c r="R403" s="38" t="e">
        <f>('CMGC Cost Estimate'!$J403-'CMGC Cost Estimate'!$G403)/'CMGC Cost Estimate'!$G403</f>
        <v>#VALUE!</v>
      </c>
      <c r="S403" s="39" t="e">
        <f>('CMGC Cost Estimate'!$J403-'CMGC Cost Estimate'!$M403)/'CMGC Cost Estimate'!$M403</f>
        <v>#VALUE!</v>
      </c>
      <c r="T403" s="37" t="e">
        <f>'CMGC Cost Estimate'!$J403-'CMGC Cost Estimate'!$G403</f>
        <v>#VALUE!</v>
      </c>
      <c r="U403" s="29" t="e">
        <f>RANK('CMGC Cost Estimate'!$J403,'CMGC Cost Estimate'!$J$3:$J$499)</f>
        <v>#VALUE!</v>
      </c>
      <c r="V403" s="40" t="e">
        <f>LARGE('CMGC Cost Estimate'!$J$3:$J$499,COUNT(J$3:'CMGC Cost Estimate'!$J403))+IF(ISNUMBER(V402),V402,0)</f>
        <v>#VALUE!</v>
      </c>
      <c r="W403" s="29" t="e">
        <f>IF(V403/J$500&lt;0.8,COUNT(V$3:V403)+1,1)</f>
        <v>#VALUE!</v>
      </c>
      <c r="X403" s="41" t="e">
        <f>IF('CMGC Cost Estimate'!$U403&lt;=MAX('CMGC Cost Estimate'!$W$3:$W$499),"YES","NO")</f>
        <v>#VALUE!</v>
      </c>
      <c r="Y403" s="42" t="e">
        <f>IF(AND('CMGC Cost Estimate'!$X403="YES",OR('CMGC Cost Estimate'!$R403&gt;0.2,'CMGC Cost Estimate'!$R403&lt;-0.2)),"ANALYZE"," ")</f>
        <v>#VALUE!</v>
      </c>
      <c r="Z403" s="73" t="e">
        <f>IF(AND('CMGC Cost Estimate'!$X403="YES",OR('CMGC Cost Estimate'!$S403&gt;0.2,'CMGC Cost Estimate'!$S403&lt;-0.2)),"ANALYZE"," ")</f>
        <v>#VALUE!</v>
      </c>
      <c r="AA403" s="69" t="e">
        <f>RANK('CMGC Cost Estimate'!$G403,'CMGC Cost Estimate'!$G$3:$G$499)</f>
        <v>#VALUE!</v>
      </c>
      <c r="AB403" s="70" t="e">
        <f>LARGE('CMGC Cost Estimate'!$G$3:$G$499,COUNT(G$3:'CMGC Cost Estimate'!$G403))+IF(ISNUMBER(AB402),AB402,0)</f>
        <v>#VALUE!</v>
      </c>
      <c r="AC403" s="71" t="e">
        <f>IF(AB403/G$500&lt;0.8,COUNT(V$3:V403)+1,1)</f>
        <v>#VALUE!</v>
      </c>
      <c r="AD403" s="95" t="e">
        <f>IF('CMGC Cost Estimate'!$AA403&lt;=MAX('CMGC Cost Estimate'!$AC$3:$AC$499),"YES","NO")</f>
        <v>#VALUE!</v>
      </c>
      <c r="AE403" s="96" t="e">
        <f>IF(AND('Standard Cost Estimate'!$AD403="YES",ABS('Standard Cost Estimate'!$R403)&gt;0.2),"ANALYZE"," ")</f>
        <v>#VALUE!</v>
      </c>
      <c r="AF403" s="77"/>
    </row>
    <row r="404" spans="1:32" x14ac:dyDescent="0.35">
      <c r="A404" s="56" t="e">
        <f>Table1[[#This Row],[Item Line Number]]</f>
        <v>#VALUE!</v>
      </c>
      <c r="B404" s="56" t="e">
        <f>Table1[[#This Row],[Item Number]]</f>
        <v>#VALUE!</v>
      </c>
      <c r="C404" s="57" t="e">
        <f>Table1[[#This Row],[Item Description]]</f>
        <v>#VALUE!</v>
      </c>
      <c r="D404" s="56" t="e">
        <f>Table1[[#This Row],[Quantity]]</f>
        <v>#VALUE!</v>
      </c>
      <c r="E404" s="56" t="e">
        <f>Table1[[#This Row],[Units]]</f>
        <v>#VALUE!</v>
      </c>
      <c r="F404" s="58" t="e">
        <f>Table1[[#This Row],[Engineer''s Estimate (EE)]]</f>
        <v>#VALUE!</v>
      </c>
      <c r="G404" s="59" t="e">
        <f>'CMGC Cost Estimate'!$D404*'CMGC Cost Estimate'!$F404</f>
        <v>#VALUE!</v>
      </c>
      <c r="H404" s="60" t="e">
        <f>'CMGC Cost Estimate'!$G404/G$500</f>
        <v>#VALUE!</v>
      </c>
      <c r="I404" s="58" t="e">
        <f>Table1[[#This Row],[Low Bidder 
or CM/GC]]</f>
        <v>#VALUE!</v>
      </c>
      <c r="J404" s="59" t="e">
        <f>'CMGC Cost Estimate'!$I404*'CMGC Cost Estimate'!$D404</f>
        <v>#VALUE!</v>
      </c>
      <c r="K404" s="61" t="e">
        <f>'CMGC Cost Estimate'!$J404/J$500</f>
        <v>#VALUE!</v>
      </c>
      <c r="L404" s="58" t="e">
        <f>TRIMMEAN(Table1[[#This Row],[Low Bidder 
or CM/GC]:[Bidder 23]],2/COUNT(Table1[[#This Row],[Low Bidder 
or CM/GC]:[Bidder 23]]))</f>
        <v>#VALUE!</v>
      </c>
      <c r="M404" s="59" t="e">
        <f>IF('CMGC Cost Estimate'!$D404=0,0,'CMGC Cost Estimate'!$D404*'CMGC Cost Estimate'!$L404)</f>
        <v>#VALUE!</v>
      </c>
      <c r="N404" s="60" t="e">
        <f>'CMGC Cost Estimate'!$M404/M$500</f>
        <v>#VALUE!</v>
      </c>
      <c r="O404" s="80" t="e">
        <f>MIN(Table1[[#This Row],[Low Bidder 
or CM/GC]:[Bidder 23]])*D404</f>
        <v>#VALUE!</v>
      </c>
      <c r="P404" s="66" t="e">
        <f>Table24[[#This Row],[CM/GC
Amount]]</f>
        <v>#VALUE!</v>
      </c>
      <c r="Q404" s="81" t="e">
        <f>MAX(Table1[[#This Row],[Low Bidder 
or CM/GC]:[Bidder 23]])*D404</f>
        <v>#VALUE!</v>
      </c>
      <c r="R404" s="38" t="e">
        <f>('CMGC Cost Estimate'!$J404-'CMGC Cost Estimate'!$G404)/'CMGC Cost Estimate'!$G404</f>
        <v>#VALUE!</v>
      </c>
      <c r="S404" s="39" t="e">
        <f>('CMGC Cost Estimate'!$J404-'CMGC Cost Estimate'!$M404)/'CMGC Cost Estimate'!$M404</f>
        <v>#VALUE!</v>
      </c>
      <c r="T404" s="37" t="e">
        <f>'CMGC Cost Estimate'!$J404-'CMGC Cost Estimate'!$G404</f>
        <v>#VALUE!</v>
      </c>
      <c r="U404" s="29" t="e">
        <f>RANK('CMGC Cost Estimate'!$J404,'CMGC Cost Estimate'!$J$3:$J$499)</f>
        <v>#VALUE!</v>
      </c>
      <c r="V404" s="40" t="e">
        <f>LARGE('CMGC Cost Estimate'!$J$3:$J$499,COUNT(J$3:'CMGC Cost Estimate'!$J404))+IF(ISNUMBER(V403),V403,0)</f>
        <v>#VALUE!</v>
      </c>
      <c r="W404" s="29" t="e">
        <f>IF(V404/J$500&lt;0.8,COUNT(V$3:V404)+1,1)</f>
        <v>#VALUE!</v>
      </c>
      <c r="X404" s="41" t="e">
        <f>IF('CMGC Cost Estimate'!$U404&lt;=MAX('CMGC Cost Estimate'!$W$3:$W$499),"YES","NO")</f>
        <v>#VALUE!</v>
      </c>
      <c r="Y404" s="42" t="e">
        <f>IF(AND('CMGC Cost Estimate'!$X404="YES",OR('CMGC Cost Estimate'!$R404&gt;0.2,'CMGC Cost Estimate'!$R404&lt;-0.2)),"ANALYZE"," ")</f>
        <v>#VALUE!</v>
      </c>
      <c r="Z404" s="73" t="e">
        <f>IF(AND('CMGC Cost Estimate'!$X404="YES",OR('CMGC Cost Estimate'!$S404&gt;0.2,'CMGC Cost Estimate'!$S404&lt;-0.2)),"ANALYZE"," ")</f>
        <v>#VALUE!</v>
      </c>
      <c r="AA404" s="69" t="e">
        <f>RANK('CMGC Cost Estimate'!$G404,'CMGC Cost Estimate'!$G$3:$G$499)</f>
        <v>#VALUE!</v>
      </c>
      <c r="AB404" s="70" t="e">
        <f>LARGE('CMGC Cost Estimate'!$G$3:$G$499,COUNT(G$3:'CMGC Cost Estimate'!$G404))+IF(ISNUMBER(AB403),AB403,0)</f>
        <v>#VALUE!</v>
      </c>
      <c r="AC404" s="71" t="e">
        <f>IF(AB404/G$500&lt;0.8,COUNT(V$3:V404)+1,1)</f>
        <v>#VALUE!</v>
      </c>
      <c r="AD404" s="95" t="e">
        <f>IF('CMGC Cost Estimate'!$AA404&lt;=MAX('CMGC Cost Estimate'!$AC$3:$AC$499),"YES","NO")</f>
        <v>#VALUE!</v>
      </c>
      <c r="AE404" s="96" t="e">
        <f>IF(AND('Standard Cost Estimate'!$AD404="YES",ABS('Standard Cost Estimate'!$R404)&gt;0.2),"ANALYZE"," ")</f>
        <v>#VALUE!</v>
      </c>
      <c r="AF404" s="77"/>
    </row>
    <row r="405" spans="1:32" x14ac:dyDescent="0.35">
      <c r="A405" s="56" t="e">
        <f>Table1[[#This Row],[Item Line Number]]</f>
        <v>#VALUE!</v>
      </c>
      <c r="B405" s="56" t="e">
        <f>Table1[[#This Row],[Item Number]]</f>
        <v>#VALUE!</v>
      </c>
      <c r="C405" s="57" t="e">
        <f>Table1[[#This Row],[Item Description]]</f>
        <v>#VALUE!</v>
      </c>
      <c r="D405" s="56" t="e">
        <f>Table1[[#This Row],[Quantity]]</f>
        <v>#VALUE!</v>
      </c>
      <c r="E405" s="56" t="e">
        <f>Table1[[#This Row],[Units]]</f>
        <v>#VALUE!</v>
      </c>
      <c r="F405" s="58" t="e">
        <f>Table1[[#This Row],[Engineer''s Estimate (EE)]]</f>
        <v>#VALUE!</v>
      </c>
      <c r="G405" s="59" t="e">
        <f>'CMGC Cost Estimate'!$D405*'CMGC Cost Estimate'!$F405</f>
        <v>#VALUE!</v>
      </c>
      <c r="H405" s="60" t="e">
        <f>'CMGC Cost Estimate'!$G405/G$500</f>
        <v>#VALUE!</v>
      </c>
      <c r="I405" s="58" t="e">
        <f>Table1[[#This Row],[Low Bidder 
or CM/GC]]</f>
        <v>#VALUE!</v>
      </c>
      <c r="J405" s="59" t="e">
        <f>'CMGC Cost Estimate'!$I405*'CMGC Cost Estimate'!$D405</f>
        <v>#VALUE!</v>
      </c>
      <c r="K405" s="61" t="e">
        <f>'CMGC Cost Estimate'!$J405/J$500</f>
        <v>#VALUE!</v>
      </c>
      <c r="L405" s="58" t="e">
        <f>TRIMMEAN(Table1[[#This Row],[Low Bidder 
or CM/GC]:[Bidder 23]],2/COUNT(Table1[[#This Row],[Low Bidder 
or CM/GC]:[Bidder 23]]))</f>
        <v>#VALUE!</v>
      </c>
      <c r="M405" s="59" t="e">
        <f>IF('CMGC Cost Estimate'!$D405=0,0,'CMGC Cost Estimate'!$D405*'CMGC Cost Estimate'!$L405)</f>
        <v>#VALUE!</v>
      </c>
      <c r="N405" s="60" t="e">
        <f>'CMGC Cost Estimate'!$M405/M$500</f>
        <v>#VALUE!</v>
      </c>
      <c r="O405" s="80" t="e">
        <f>MIN(Table1[[#This Row],[Low Bidder 
or CM/GC]:[Bidder 23]])*D405</f>
        <v>#VALUE!</v>
      </c>
      <c r="P405" s="66" t="e">
        <f>Table24[[#This Row],[CM/GC
Amount]]</f>
        <v>#VALUE!</v>
      </c>
      <c r="Q405" s="81" t="e">
        <f>MAX(Table1[[#This Row],[Low Bidder 
or CM/GC]:[Bidder 23]])*D405</f>
        <v>#VALUE!</v>
      </c>
      <c r="R405" s="38" t="e">
        <f>('CMGC Cost Estimate'!$J405-'CMGC Cost Estimate'!$G405)/'CMGC Cost Estimate'!$G405</f>
        <v>#VALUE!</v>
      </c>
      <c r="S405" s="39" t="e">
        <f>('CMGC Cost Estimate'!$J405-'CMGC Cost Estimate'!$M405)/'CMGC Cost Estimate'!$M405</f>
        <v>#VALUE!</v>
      </c>
      <c r="T405" s="37" t="e">
        <f>'CMGC Cost Estimate'!$J405-'CMGC Cost Estimate'!$G405</f>
        <v>#VALUE!</v>
      </c>
      <c r="U405" s="29" t="e">
        <f>RANK('CMGC Cost Estimate'!$J405,'CMGC Cost Estimate'!$J$3:$J$499)</f>
        <v>#VALUE!</v>
      </c>
      <c r="V405" s="40" t="e">
        <f>LARGE('CMGC Cost Estimate'!$J$3:$J$499,COUNT(J$3:'CMGC Cost Estimate'!$J405))+IF(ISNUMBER(V404),V404,0)</f>
        <v>#VALUE!</v>
      </c>
      <c r="W405" s="29" t="e">
        <f>IF(V405/J$500&lt;0.8,COUNT(V$3:V405)+1,1)</f>
        <v>#VALUE!</v>
      </c>
      <c r="X405" s="41" t="e">
        <f>IF('CMGC Cost Estimate'!$U405&lt;=MAX('CMGC Cost Estimate'!$W$3:$W$499),"YES","NO")</f>
        <v>#VALUE!</v>
      </c>
      <c r="Y405" s="42" t="e">
        <f>IF(AND('CMGC Cost Estimate'!$X405="YES",OR('CMGC Cost Estimate'!$R405&gt;0.2,'CMGC Cost Estimate'!$R405&lt;-0.2)),"ANALYZE"," ")</f>
        <v>#VALUE!</v>
      </c>
      <c r="Z405" s="73" t="e">
        <f>IF(AND('CMGC Cost Estimate'!$X405="YES",OR('CMGC Cost Estimate'!$S405&gt;0.2,'CMGC Cost Estimate'!$S405&lt;-0.2)),"ANALYZE"," ")</f>
        <v>#VALUE!</v>
      </c>
      <c r="AA405" s="69" t="e">
        <f>RANK('CMGC Cost Estimate'!$G405,'CMGC Cost Estimate'!$G$3:$G$499)</f>
        <v>#VALUE!</v>
      </c>
      <c r="AB405" s="70" t="e">
        <f>LARGE('CMGC Cost Estimate'!$G$3:$G$499,COUNT(G$3:'CMGC Cost Estimate'!$G405))+IF(ISNUMBER(AB404),AB404,0)</f>
        <v>#VALUE!</v>
      </c>
      <c r="AC405" s="71" t="e">
        <f>IF(AB405/G$500&lt;0.8,COUNT(V$3:V405)+1,1)</f>
        <v>#VALUE!</v>
      </c>
      <c r="AD405" s="95" t="e">
        <f>IF('CMGC Cost Estimate'!$AA405&lt;=MAX('CMGC Cost Estimate'!$AC$3:$AC$499),"YES","NO")</f>
        <v>#VALUE!</v>
      </c>
      <c r="AE405" s="96" t="e">
        <f>IF(AND('Standard Cost Estimate'!$AD405="YES",ABS('Standard Cost Estimate'!$R405)&gt;0.2),"ANALYZE"," ")</f>
        <v>#VALUE!</v>
      </c>
      <c r="AF405" s="77"/>
    </row>
    <row r="406" spans="1:32" x14ac:dyDescent="0.35">
      <c r="A406" s="56" t="e">
        <f>Table1[[#This Row],[Item Line Number]]</f>
        <v>#VALUE!</v>
      </c>
      <c r="B406" s="56" t="e">
        <f>Table1[[#This Row],[Item Number]]</f>
        <v>#VALUE!</v>
      </c>
      <c r="C406" s="57" t="e">
        <f>Table1[[#This Row],[Item Description]]</f>
        <v>#VALUE!</v>
      </c>
      <c r="D406" s="56" t="e">
        <f>Table1[[#This Row],[Quantity]]</f>
        <v>#VALUE!</v>
      </c>
      <c r="E406" s="56" t="e">
        <f>Table1[[#This Row],[Units]]</f>
        <v>#VALUE!</v>
      </c>
      <c r="F406" s="58" t="e">
        <f>Table1[[#This Row],[Engineer''s Estimate (EE)]]</f>
        <v>#VALUE!</v>
      </c>
      <c r="G406" s="59" t="e">
        <f>'CMGC Cost Estimate'!$D406*'CMGC Cost Estimate'!$F406</f>
        <v>#VALUE!</v>
      </c>
      <c r="H406" s="60" t="e">
        <f>'CMGC Cost Estimate'!$G406/G$500</f>
        <v>#VALUE!</v>
      </c>
      <c r="I406" s="58" t="e">
        <f>Table1[[#This Row],[Low Bidder 
or CM/GC]]</f>
        <v>#VALUE!</v>
      </c>
      <c r="J406" s="59" t="e">
        <f>'CMGC Cost Estimate'!$I406*'CMGC Cost Estimate'!$D406</f>
        <v>#VALUE!</v>
      </c>
      <c r="K406" s="61" t="e">
        <f>'CMGC Cost Estimate'!$J406/J$500</f>
        <v>#VALUE!</v>
      </c>
      <c r="L406" s="58" t="e">
        <f>TRIMMEAN(Table1[[#This Row],[Low Bidder 
or CM/GC]:[Bidder 23]],2/COUNT(Table1[[#This Row],[Low Bidder 
or CM/GC]:[Bidder 23]]))</f>
        <v>#VALUE!</v>
      </c>
      <c r="M406" s="59" t="e">
        <f>IF('CMGC Cost Estimate'!$D406=0,0,'CMGC Cost Estimate'!$D406*'CMGC Cost Estimate'!$L406)</f>
        <v>#VALUE!</v>
      </c>
      <c r="N406" s="60" t="e">
        <f>'CMGC Cost Estimate'!$M406/M$500</f>
        <v>#VALUE!</v>
      </c>
      <c r="O406" s="80" t="e">
        <f>MIN(Table1[[#This Row],[Low Bidder 
or CM/GC]:[Bidder 23]])*D406</f>
        <v>#VALUE!</v>
      </c>
      <c r="P406" s="66" t="e">
        <f>Table24[[#This Row],[CM/GC
Amount]]</f>
        <v>#VALUE!</v>
      </c>
      <c r="Q406" s="81" t="e">
        <f>MAX(Table1[[#This Row],[Low Bidder 
or CM/GC]:[Bidder 23]])*D406</f>
        <v>#VALUE!</v>
      </c>
      <c r="R406" s="38" t="e">
        <f>('CMGC Cost Estimate'!$J406-'CMGC Cost Estimate'!$G406)/'CMGC Cost Estimate'!$G406</f>
        <v>#VALUE!</v>
      </c>
      <c r="S406" s="39" t="e">
        <f>('CMGC Cost Estimate'!$J406-'CMGC Cost Estimate'!$M406)/'CMGC Cost Estimate'!$M406</f>
        <v>#VALUE!</v>
      </c>
      <c r="T406" s="37" t="e">
        <f>'CMGC Cost Estimate'!$J406-'CMGC Cost Estimate'!$G406</f>
        <v>#VALUE!</v>
      </c>
      <c r="U406" s="29" t="e">
        <f>RANK('CMGC Cost Estimate'!$J406,'CMGC Cost Estimate'!$J$3:$J$499)</f>
        <v>#VALUE!</v>
      </c>
      <c r="V406" s="40" t="e">
        <f>LARGE('CMGC Cost Estimate'!$J$3:$J$499,COUNT(J$3:'CMGC Cost Estimate'!$J406))+IF(ISNUMBER(V405),V405,0)</f>
        <v>#VALUE!</v>
      </c>
      <c r="W406" s="29" t="e">
        <f>IF(V406/J$500&lt;0.8,COUNT(V$3:V406)+1,1)</f>
        <v>#VALUE!</v>
      </c>
      <c r="X406" s="41" t="e">
        <f>IF('CMGC Cost Estimate'!$U406&lt;=MAX('CMGC Cost Estimate'!$W$3:$W$499),"YES","NO")</f>
        <v>#VALUE!</v>
      </c>
      <c r="Y406" s="42" t="e">
        <f>IF(AND('CMGC Cost Estimate'!$X406="YES",OR('CMGC Cost Estimate'!$R406&gt;0.2,'CMGC Cost Estimate'!$R406&lt;-0.2)),"ANALYZE"," ")</f>
        <v>#VALUE!</v>
      </c>
      <c r="Z406" s="73" t="e">
        <f>IF(AND('CMGC Cost Estimate'!$X406="YES",OR('CMGC Cost Estimate'!$S406&gt;0.2,'CMGC Cost Estimate'!$S406&lt;-0.2)),"ANALYZE"," ")</f>
        <v>#VALUE!</v>
      </c>
      <c r="AA406" s="69" t="e">
        <f>RANK('CMGC Cost Estimate'!$G406,'CMGC Cost Estimate'!$G$3:$G$499)</f>
        <v>#VALUE!</v>
      </c>
      <c r="AB406" s="70" t="e">
        <f>LARGE('CMGC Cost Estimate'!$G$3:$G$499,COUNT(G$3:'CMGC Cost Estimate'!$G406))+IF(ISNUMBER(AB405),AB405,0)</f>
        <v>#VALUE!</v>
      </c>
      <c r="AC406" s="71" t="e">
        <f>IF(AB406/G$500&lt;0.8,COUNT(V$3:V406)+1,1)</f>
        <v>#VALUE!</v>
      </c>
      <c r="AD406" s="95" t="e">
        <f>IF('CMGC Cost Estimate'!$AA406&lt;=MAX('CMGC Cost Estimate'!$AC$3:$AC$499),"YES","NO")</f>
        <v>#VALUE!</v>
      </c>
      <c r="AE406" s="96" t="e">
        <f>IF(AND('Standard Cost Estimate'!$AD406="YES",ABS('Standard Cost Estimate'!$R406)&gt;0.2),"ANALYZE"," ")</f>
        <v>#VALUE!</v>
      </c>
      <c r="AF406" s="77"/>
    </row>
    <row r="407" spans="1:32" x14ac:dyDescent="0.35">
      <c r="A407" s="56" t="e">
        <f>Table1[[#This Row],[Item Line Number]]</f>
        <v>#VALUE!</v>
      </c>
      <c r="B407" s="56" t="e">
        <f>Table1[[#This Row],[Item Number]]</f>
        <v>#VALUE!</v>
      </c>
      <c r="C407" s="57" t="e">
        <f>Table1[[#This Row],[Item Description]]</f>
        <v>#VALUE!</v>
      </c>
      <c r="D407" s="56" t="e">
        <f>Table1[[#This Row],[Quantity]]</f>
        <v>#VALUE!</v>
      </c>
      <c r="E407" s="56" t="e">
        <f>Table1[[#This Row],[Units]]</f>
        <v>#VALUE!</v>
      </c>
      <c r="F407" s="58" t="e">
        <f>Table1[[#This Row],[Engineer''s Estimate (EE)]]</f>
        <v>#VALUE!</v>
      </c>
      <c r="G407" s="59" t="e">
        <f>'CMGC Cost Estimate'!$D407*'CMGC Cost Estimate'!$F407</f>
        <v>#VALUE!</v>
      </c>
      <c r="H407" s="60" t="e">
        <f>'CMGC Cost Estimate'!$G407/G$500</f>
        <v>#VALUE!</v>
      </c>
      <c r="I407" s="58" t="e">
        <f>Table1[[#This Row],[Low Bidder 
or CM/GC]]</f>
        <v>#VALUE!</v>
      </c>
      <c r="J407" s="59" t="e">
        <f>'CMGC Cost Estimate'!$I407*'CMGC Cost Estimate'!$D407</f>
        <v>#VALUE!</v>
      </c>
      <c r="K407" s="61" t="e">
        <f>'CMGC Cost Estimate'!$J407/J$500</f>
        <v>#VALUE!</v>
      </c>
      <c r="L407" s="58" t="e">
        <f>TRIMMEAN(Table1[[#This Row],[Low Bidder 
or CM/GC]:[Bidder 23]],2/COUNT(Table1[[#This Row],[Low Bidder 
or CM/GC]:[Bidder 23]]))</f>
        <v>#VALUE!</v>
      </c>
      <c r="M407" s="59" t="e">
        <f>IF('CMGC Cost Estimate'!$D407=0,0,'CMGC Cost Estimate'!$D407*'CMGC Cost Estimate'!$L407)</f>
        <v>#VALUE!</v>
      </c>
      <c r="N407" s="60" t="e">
        <f>'CMGC Cost Estimate'!$M407/M$500</f>
        <v>#VALUE!</v>
      </c>
      <c r="O407" s="80" t="e">
        <f>MIN(Table1[[#This Row],[Low Bidder 
or CM/GC]:[Bidder 23]])*D407</f>
        <v>#VALUE!</v>
      </c>
      <c r="P407" s="66" t="e">
        <f>Table24[[#This Row],[CM/GC
Amount]]</f>
        <v>#VALUE!</v>
      </c>
      <c r="Q407" s="81" t="e">
        <f>MAX(Table1[[#This Row],[Low Bidder 
or CM/GC]:[Bidder 23]])*D407</f>
        <v>#VALUE!</v>
      </c>
      <c r="R407" s="38" t="e">
        <f>('CMGC Cost Estimate'!$J407-'CMGC Cost Estimate'!$G407)/'CMGC Cost Estimate'!$G407</f>
        <v>#VALUE!</v>
      </c>
      <c r="S407" s="39" t="e">
        <f>('CMGC Cost Estimate'!$J407-'CMGC Cost Estimate'!$M407)/'CMGC Cost Estimate'!$M407</f>
        <v>#VALUE!</v>
      </c>
      <c r="T407" s="37" t="e">
        <f>'CMGC Cost Estimate'!$J407-'CMGC Cost Estimate'!$G407</f>
        <v>#VALUE!</v>
      </c>
      <c r="U407" s="29" t="e">
        <f>RANK('CMGC Cost Estimate'!$J407,'CMGC Cost Estimate'!$J$3:$J$499)</f>
        <v>#VALUE!</v>
      </c>
      <c r="V407" s="40" t="e">
        <f>LARGE('CMGC Cost Estimate'!$J$3:$J$499,COUNT(J$3:'CMGC Cost Estimate'!$J407))+IF(ISNUMBER(V406),V406,0)</f>
        <v>#VALUE!</v>
      </c>
      <c r="W407" s="29" t="e">
        <f>IF(V407/J$500&lt;0.8,COUNT(V$3:V407)+1,1)</f>
        <v>#VALUE!</v>
      </c>
      <c r="X407" s="41" t="e">
        <f>IF('CMGC Cost Estimate'!$U407&lt;=MAX('CMGC Cost Estimate'!$W$3:$W$499),"YES","NO")</f>
        <v>#VALUE!</v>
      </c>
      <c r="Y407" s="42" t="e">
        <f>IF(AND('CMGC Cost Estimate'!$X407="YES",OR('CMGC Cost Estimate'!$R407&gt;0.2,'CMGC Cost Estimate'!$R407&lt;-0.2)),"ANALYZE"," ")</f>
        <v>#VALUE!</v>
      </c>
      <c r="Z407" s="73" t="e">
        <f>IF(AND('CMGC Cost Estimate'!$X407="YES",OR('CMGC Cost Estimate'!$S407&gt;0.2,'CMGC Cost Estimate'!$S407&lt;-0.2)),"ANALYZE"," ")</f>
        <v>#VALUE!</v>
      </c>
      <c r="AA407" s="69" t="e">
        <f>RANK('CMGC Cost Estimate'!$G407,'CMGC Cost Estimate'!$G$3:$G$499)</f>
        <v>#VALUE!</v>
      </c>
      <c r="AB407" s="70" t="e">
        <f>LARGE('CMGC Cost Estimate'!$G$3:$G$499,COUNT(G$3:'CMGC Cost Estimate'!$G407))+IF(ISNUMBER(AB406),AB406,0)</f>
        <v>#VALUE!</v>
      </c>
      <c r="AC407" s="71" t="e">
        <f>IF(AB407/G$500&lt;0.8,COUNT(V$3:V407)+1,1)</f>
        <v>#VALUE!</v>
      </c>
      <c r="AD407" s="95" t="e">
        <f>IF('CMGC Cost Estimate'!$AA407&lt;=MAX('CMGC Cost Estimate'!$AC$3:$AC$499),"YES","NO")</f>
        <v>#VALUE!</v>
      </c>
      <c r="AE407" s="96" t="e">
        <f>IF(AND('Standard Cost Estimate'!$AD407="YES",ABS('Standard Cost Estimate'!$R407)&gt;0.2),"ANALYZE"," ")</f>
        <v>#VALUE!</v>
      </c>
      <c r="AF407" s="77"/>
    </row>
    <row r="408" spans="1:32" x14ac:dyDescent="0.35">
      <c r="A408" s="56" t="e">
        <f>Table1[[#This Row],[Item Line Number]]</f>
        <v>#VALUE!</v>
      </c>
      <c r="B408" s="56" t="e">
        <f>Table1[[#This Row],[Item Number]]</f>
        <v>#VALUE!</v>
      </c>
      <c r="C408" s="57" t="e">
        <f>Table1[[#This Row],[Item Description]]</f>
        <v>#VALUE!</v>
      </c>
      <c r="D408" s="56" t="e">
        <f>Table1[[#This Row],[Quantity]]</f>
        <v>#VALUE!</v>
      </c>
      <c r="E408" s="56" t="e">
        <f>Table1[[#This Row],[Units]]</f>
        <v>#VALUE!</v>
      </c>
      <c r="F408" s="58" t="e">
        <f>Table1[[#This Row],[Engineer''s Estimate (EE)]]</f>
        <v>#VALUE!</v>
      </c>
      <c r="G408" s="59" t="e">
        <f>'CMGC Cost Estimate'!$D408*'CMGC Cost Estimate'!$F408</f>
        <v>#VALUE!</v>
      </c>
      <c r="H408" s="60" t="e">
        <f>'CMGC Cost Estimate'!$G408/G$500</f>
        <v>#VALUE!</v>
      </c>
      <c r="I408" s="58" t="e">
        <f>Table1[[#This Row],[Low Bidder 
or CM/GC]]</f>
        <v>#VALUE!</v>
      </c>
      <c r="J408" s="59" t="e">
        <f>'CMGC Cost Estimate'!$I408*'CMGC Cost Estimate'!$D408</f>
        <v>#VALUE!</v>
      </c>
      <c r="K408" s="61" t="e">
        <f>'CMGC Cost Estimate'!$J408/J$500</f>
        <v>#VALUE!</v>
      </c>
      <c r="L408" s="58" t="e">
        <f>TRIMMEAN(Table1[[#This Row],[Low Bidder 
or CM/GC]:[Bidder 23]],2/COUNT(Table1[[#This Row],[Low Bidder 
or CM/GC]:[Bidder 23]]))</f>
        <v>#VALUE!</v>
      </c>
      <c r="M408" s="59" t="e">
        <f>IF('CMGC Cost Estimate'!$D408=0,0,'CMGC Cost Estimate'!$D408*'CMGC Cost Estimate'!$L408)</f>
        <v>#VALUE!</v>
      </c>
      <c r="N408" s="60" t="e">
        <f>'CMGC Cost Estimate'!$M408/M$500</f>
        <v>#VALUE!</v>
      </c>
      <c r="O408" s="80" t="e">
        <f>MIN(Table1[[#This Row],[Low Bidder 
or CM/GC]:[Bidder 23]])*D408</f>
        <v>#VALUE!</v>
      </c>
      <c r="P408" s="66" t="e">
        <f>Table24[[#This Row],[CM/GC
Amount]]</f>
        <v>#VALUE!</v>
      </c>
      <c r="Q408" s="81" t="e">
        <f>MAX(Table1[[#This Row],[Low Bidder 
or CM/GC]:[Bidder 23]])*D408</f>
        <v>#VALUE!</v>
      </c>
      <c r="R408" s="38" t="e">
        <f>('CMGC Cost Estimate'!$J408-'CMGC Cost Estimate'!$G408)/'CMGC Cost Estimate'!$G408</f>
        <v>#VALUE!</v>
      </c>
      <c r="S408" s="39" t="e">
        <f>('CMGC Cost Estimate'!$J408-'CMGC Cost Estimate'!$M408)/'CMGC Cost Estimate'!$M408</f>
        <v>#VALUE!</v>
      </c>
      <c r="T408" s="37" t="e">
        <f>'CMGC Cost Estimate'!$J408-'CMGC Cost Estimate'!$G408</f>
        <v>#VALUE!</v>
      </c>
      <c r="U408" s="29" t="e">
        <f>RANK('CMGC Cost Estimate'!$J408,'CMGC Cost Estimate'!$J$3:$J$499)</f>
        <v>#VALUE!</v>
      </c>
      <c r="V408" s="40" t="e">
        <f>LARGE('CMGC Cost Estimate'!$J$3:$J$499,COUNT(J$3:'CMGC Cost Estimate'!$J408))+IF(ISNUMBER(V407),V407,0)</f>
        <v>#VALUE!</v>
      </c>
      <c r="W408" s="29" t="e">
        <f>IF(V408/J$500&lt;0.8,COUNT(V$3:V408)+1,1)</f>
        <v>#VALUE!</v>
      </c>
      <c r="X408" s="41" t="e">
        <f>IF('CMGC Cost Estimate'!$U408&lt;=MAX('CMGC Cost Estimate'!$W$3:$W$499),"YES","NO")</f>
        <v>#VALUE!</v>
      </c>
      <c r="Y408" s="42" t="e">
        <f>IF(AND('CMGC Cost Estimate'!$X408="YES",OR('CMGC Cost Estimate'!$R408&gt;0.2,'CMGC Cost Estimate'!$R408&lt;-0.2)),"ANALYZE"," ")</f>
        <v>#VALUE!</v>
      </c>
      <c r="Z408" s="73" t="e">
        <f>IF(AND('CMGC Cost Estimate'!$X408="YES",OR('CMGC Cost Estimate'!$S408&gt;0.2,'CMGC Cost Estimate'!$S408&lt;-0.2)),"ANALYZE"," ")</f>
        <v>#VALUE!</v>
      </c>
      <c r="AA408" s="69" t="e">
        <f>RANK('CMGC Cost Estimate'!$G408,'CMGC Cost Estimate'!$G$3:$G$499)</f>
        <v>#VALUE!</v>
      </c>
      <c r="AB408" s="70" t="e">
        <f>LARGE('CMGC Cost Estimate'!$G$3:$G$499,COUNT(G$3:'CMGC Cost Estimate'!$G408))+IF(ISNUMBER(AB407),AB407,0)</f>
        <v>#VALUE!</v>
      </c>
      <c r="AC408" s="71" t="e">
        <f>IF(AB408/G$500&lt;0.8,COUNT(V$3:V408)+1,1)</f>
        <v>#VALUE!</v>
      </c>
      <c r="AD408" s="95" t="e">
        <f>IF('CMGC Cost Estimate'!$AA408&lt;=MAX('CMGC Cost Estimate'!$AC$3:$AC$499),"YES","NO")</f>
        <v>#VALUE!</v>
      </c>
      <c r="AE408" s="96" t="e">
        <f>IF(AND('Standard Cost Estimate'!$AD408="YES",ABS('Standard Cost Estimate'!$R408)&gt;0.2),"ANALYZE"," ")</f>
        <v>#VALUE!</v>
      </c>
      <c r="AF408" s="77"/>
    </row>
    <row r="409" spans="1:32" x14ac:dyDescent="0.35">
      <c r="A409" s="56" t="e">
        <f>Table1[[#This Row],[Item Line Number]]</f>
        <v>#VALUE!</v>
      </c>
      <c r="B409" s="56" t="e">
        <f>Table1[[#This Row],[Item Number]]</f>
        <v>#VALUE!</v>
      </c>
      <c r="C409" s="57" t="e">
        <f>Table1[[#This Row],[Item Description]]</f>
        <v>#VALUE!</v>
      </c>
      <c r="D409" s="56" t="e">
        <f>Table1[[#This Row],[Quantity]]</f>
        <v>#VALUE!</v>
      </c>
      <c r="E409" s="56" t="e">
        <f>Table1[[#This Row],[Units]]</f>
        <v>#VALUE!</v>
      </c>
      <c r="F409" s="58" t="e">
        <f>Table1[[#This Row],[Engineer''s Estimate (EE)]]</f>
        <v>#VALUE!</v>
      </c>
      <c r="G409" s="59" t="e">
        <f>'CMGC Cost Estimate'!$D409*'CMGC Cost Estimate'!$F409</f>
        <v>#VALUE!</v>
      </c>
      <c r="H409" s="60" t="e">
        <f>'CMGC Cost Estimate'!$G409/G$500</f>
        <v>#VALUE!</v>
      </c>
      <c r="I409" s="58" t="e">
        <f>Table1[[#This Row],[Low Bidder 
or CM/GC]]</f>
        <v>#VALUE!</v>
      </c>
      <c r="J409" s="59" t="e">
        <f>'CMGC Cost Estimate'!$I409*'CMGC Cost Estimate'!$D409</f>
        <v>#VALUE!</v>
      </c>
      <c r="K409" s="61" t="e">
        <f>'CMGC Cost Estimate'!$J409/J$500</f>
        <v>#VALUE!</v>
      </c>
      <c r="L409" s="58" t="e">
        <f>TRIMMEAN(Table1[[#This Row],[Low Bidder 
or CM/GC]:[Bidder 23]],2/COUNT(Table1[[#This Row],[Low Bidder 
or CM/GC]:[Bidder 23]]))</f>
        <v>#VALUE!</v>
      </c>
      <c r="M409" s="59" t="e">
        <f>IF('CMGC Cost Estimate'!$D409=0,0,'CMGC Cost Estimate'!$D409*'CMGC Cost Estimate'!$L409)</f>
        <v>#VALUE!</v>
      </c>
      <c r="N409" s="60" t="e">
        <f>'CMGC Cost Estimate'!$M409/M$500</f>
        <v>#VALUE!</v>
      </c>
      <c r="O409" s="80" t="e">
        <f>MIN(Table1[[#This Row],[Low Bidder 
or CM/GC]:[Bidder 23]])*D409</f>
        <v>#VALUE!</v>
      </c>
      <c r="P409" s="66" t="e">
        <f>Table24[[#This Row],[CM/GC
Amount]]</f>
        <v>#VALUE!</v>
      </c>
      <c r="Q409" s="81" t="e">
        <f>MAX(Table1[[#This Row],[Low Bidder 
or CM/GC]:[Bidder 23]])*D409</f>
        <v>#VALUE!</v>
      </c>
      <c r="R409" s="38" t="e">
        <f>('CMGC Cost Estimate'!$J409-'CMGC Cost Estimate'!$G409)/'CMGC Cost Estimate'!$G409</f>
        <v>#VALUE!</v>
      </c>
      <c r="S409" s="39" t="e">
        <f>('CMGC Cost Estimate'!$J409-'CMGC Cost Estimate'!$M409)/'CMGC Cost Estimate'!$M409</f>
        <v>#VALUE!</v>
      </c>
      <c r="T409" s="37" t="e">
        <f>'CMGC Cost Estimate'!$J409-'CMGC Cost Estimate'!$G409</f>
        <v>#VALUE!</v>
      </c>
      <c r="U409" s="29" t="e">
        <f>RANK('CMGC Cost Estimate'!$J409,'CMGC Cost Estimate'!$J$3:$J$499)</f>
        <v>#VALUE!</v>
      </c>
      <c r="V409" s="40" t="e">
        <f>LARGE('CMGC Cost Estimate'!$J$3:$J$499,COUNT(J$3:'CMGC Cost Estimate'!$J409))+IF(ISNUMBER(V408),V408,0)</f>
        <v>#VALUE!</v>
      </c>
      <c r="W409" s="29" t="e">
        <f>IF(V409/J$500&lt;0.8,COUNT(V$3:V409)+1,1)</f>
        <v>#VALUE!</v>
      </c>
      <c r="X409" s="41" t="e">
        <f>IF('CMGC Cost Estimate'!$U409&lt;=MAX('CMGC Cost Estimate'!$W$3:$W$499),"YES","NO")</f>
        <v>#VALUE!</v>
      </c>
      <c r="Y409" s="42" t="e">
        <f>IF(AND('CMGC Cost Estimate'!$X409="YES",OR('CMGC Cost Estimate'!$R409&gt;0.2,'CMGC Cost Estimate'!$R409&lt;-0.2)),"ANALYZE"," ")</f>
        <v>#VALUE!</v>
      </c>
      <c r="Z409" s="73" t="e">
        <f>IF(AND('CMGC Cost Estimate'!$X409="YES",OR('CMGC Cost Estimate'!$S409&gt;0.2,'CMGC Cost Estimate'!$S409&lt;-0.2)),"ANALYZE"," ")</f>
        <v>#VALUE!</v>
      </c>
      <c r="AA409" s="69" t="e">
        <f>RANK('CMGC Cost Estimate'!$G409,'CMGC Cost Estimate'!$G$3:$G$499)</f>
        <v>#VALUE!</v>
      </c>
      <c r="AB409" s="70" t="e">
        <f>LARGE('CMGC Cost Estimate'!$G$3:$G$499,COUNT(G$3:'CMGC Cost Estimate'!$G409))+IF(ISNUMBER(AB408),AB408,0)</f>
        <v>#VALUE!</v>
      </c>
      <c r="AC409" s="71" t="e">
        <f>IF(AB409/G$500&lt;0.8,COUNT(V$3:V409)+1,1)</f>
        <v>#VALUE!</v>
      </c>
      <c r="AD409" s="95" t="e">
        <f>IF('CMGC Cost Estimate'!$AA409&lt;=MAX('CMGC Cost Estimate'!$AC$3:$AC$499),"YES","NO")</f>
        <v>#VALUE!</v>
      </c>
      <c r="AE409" s="96" t="e">
        <f>IF(AND('Standard Cost Estimate'!$AD409="YES",ABS('Standard Cost Estimate'!$R409)&gt;0.2),"ANALYZE"," ")</f>
        <v>#VALUE!</v>
      </c>
      <c r="AF409" s="77"/>
    </row>
    <row r="410" spans="1:32" x14ac:dyDescent="0.35">
      <c r="A410" s="56" t="e">
        <f>Table1[[#This Row],[Item Line Number]]</f>
        <v>#VALUE!</v>
      </c>
      <c r="B410" s="56" t="e">
        <f>Table1[[#This Row],[Item Number]]</f>
        <v>#VALUE!</v>
      </c>
      <c r="C410" s="57" t="e">
        <f>Table1[[#This Row],[Item Description]]</f>
        <v>#VALUE!</v>
      </c>
      <c r="D410" s="56" t="e">
        <f>Table1[[#This Row],[Quantity]]</f>
        <v>#VALUE!</v>
      </c>
      <c r="E410" s="56" t="e">
        <f>Table1[[#This Row],[Units]]</f>
        <v>#VALUE!</v>
      </c>
      <c r="F410" s="58" t="e">
        <f>Table1[[#This Row],[Engineer''s Estimate (EE)]]</f>
        <v>#VALUE!</v>
      </c>
      <c r="G410" s="59" t="e">
        <f>'CMGC Cost Estimate'!$D410*'CMGC Cost Estimate'!$F410</f>
        <v>#VALUE!</v>
      </c>
      <c r="H410" s="60" t="e">
        <f>'CMGC Cost Estimate'!$G410/G$500</f>
        <v>#VALUE!</v>
      </c>
      <c r="I410" s="58" t="e">
        <f>Table1[[#This Row],[Low Bidder 
or CM/GC]]</f>
        <v>#VALUE!</v>
      </c>
      <c r="J410" s="59" t="e">
        <f>'CMGC Cost Estimate'!$I410*'CMGC Cost Estimate'!$D410</f>
        <v>#VALUE!</v>
      </c>
      <c r="K410" s="61" t="e">
        <f>'CMGC Cost Estimate'!$J410/J$500</f>
        <v>#VALUE!</v>
      </c>
      <c r="L410" s="58" t="e">
        <f>TRIMMEAN(Table1[[#This Row],[Low Bidder 
or CM/GC]:[Bidder 23]],2/COUNT(Table1[[#This Row],[Low Bidder 
or CM/GC]:[Bidder 23]]))</f>
        <v>#VALUE!</v>
      </c>
      <c r="M410" s="59" t="e">
        <f>IF('CMGC Cost Estimate'!$D410=0,0,'CMGC Cost Estimate'!$D410*'CMGC Cost Estimate'!$L410)</f>
        <v>#VALUE!</v>
      </c>
      <c r="N410" s="60" t="e">
        <f>'CMGC Cost Estimate'!$M410/M$500</f>
        <v>#VALUE!</v>
      </c>
      <c r="O410" s="80" t="e">
        <f>MIN(Table1[[#This Row],[Low Bidder 
or CM/GC]:[Bidder 23]])*D410</f>
        <v>#VALUE!</v>
      </c>
      <c r="P410" s="66" t="e">
        <f>Table24[[#This Row],[CM/GC
Amount]]</f>
        <v>#VALUE!</v>
      </c>
      <c r="Q410" s="81" t="e">
        <f>MAX(Table1[[#This Row],[Low Bidder 
or CM/GC]:[Bidder 23]])*D410</f>
        <v>#VALUE!</v>
      </c>
      <c r="R410" s="38" t="e">
        <f>('CMGC Cost Estimate'!$J410-'CMGC Cost Estimate'!$G410)/'CMGC Cost Estimate'!$G410</f>
        <v>#VALUE!</v>
      </c>
      <c r="S410" s="39" t="e">
        <f>('CMGC Cost Estimate'!$J410-'CMGC Cost Estimate'!$M410)/'CMGC Cost Estimate'!$M410</f>
        <v>#VALUE!</v>
      </c>
      <c r="T410" s="37" t="e">
        <f>'CMGC Cost Estimate'!$J410-'CMGC Cost Estimate'!$G410</f>
        <v>#VALUE!</v>
      </c>
      <c r="U410" s="29" t="e">
        <f>RANK('CMGC Cost Estimate'!$J410,'CMGC Cost Estimate'!$J$3:$J$499)</f>
        <v>#VALUE!</v>
      </c>
      <c r="V410" s="40" t="e">
        <f>LARGE('CMGC Cost Estimate'!$J$3:$J$499,COUNT(J$3:'CMGC Cost Estimate'!$J410))+IF(ISNUMBER(V409),V409,0)</f>
        <v>#VALUE!</v>
      </c>
      <c r="W410" s="29" t="e">
        <f>IF(V410/J$500&lt;0.8,COUNT(V$3:V410)+1,1)</f>
        <v>#VALUE!</v>
      </c>
      <c r="X410" s="41" t="e">
        <f>IF('CMGC Cost Estimate'!$U410&lt;=MAX('CMGC Cost Estimate'!$W$3:$W$499),"YES","NO")</f>
        <v>#VALUE!</v>
      </c>
      <c r="Y410" s="42" t="e">
        <f>IF(AND('CMGC Cost Estimate'!$X410="YES",OR('CMGC Cost Estimate'!$R410&gt;0.2,'CMGC Cost Estimate'!$R410&lt;-0.2)),"ANALYZE"," ")</f>
        <v>#VALUE!</v>
      </c>
      <c r="Z410" s="73" t="e">
        <f>IF(AND('CMGC Cost Estimate'!$X410="YES",OR('CMGC Cost Estimate'!$S410&gt;0.2,'CMGC Cost Estimate'!$S410&lt;-0.2)),"ANALYZE"," ")</f>
        <v>#VALUE!</v>
      </c>
      <c r="AA410" s="69" t="e">
        <f>RANK('CMGC Cost Estimate'!$G410,'CMGC Cost Estimate'!$G$3:$G$499)</f>
        <v>#VALUE!</v>
      </c>
      <c r="AB410" s="70" t="e">
        <f>LARGE('CMGC Cost Estimate'!$G$3:$G$499,COUNT(G$3:'CMGC Cost Estimate'!$G410))+IF(ISNUMBER(AB409),AB409,0)</f>
        <v>#VALUE!</v>
      </c>
      <c r="AC410" s="71" t="e">
        <f>IF(AB410/G$500&lt;0.8,COUNT(V$3:V410)+1,1)</f>
        <v>#VALUE!</v>
      </c>
      <c r="AD410" s="95" t="e">
        <f>IF('CMGC Cost Estimate'!$AA410&lt;=MAX('CMGC Cost Estimate'!$AC$3:$AC$499),"YES","NO")</f>
        <v>#VALUE!</v>
      </c>
      <c r="AE410" s="96" t="e">
        <f>IF(AND('Standard Cost Estimate'!$AD410="YES",ABS('Standard Cost Estimate'!$R410)&gt;0.2),"ANALYZE"," ")</f>
        <v>#VALUE!</v>
      </c>
      <c r="AF410" s="77"/>
    </row>
    <row r="411" spans="1:32" x14ac:dyDescent="0.35">
      <c r="A411" s="56" t="e">
        <f>Table1[[#This Row],[Item Line Number]]</f>
        <v>#VALUE!</v>
      </c>
      <c r="B411" s="56" t="e">
        <f>Table1[[#This Row],[Item Number]]</f>
        <v>#VALUE!</v>
      </c>
      <c r="C411" s="57" t="e">
        <f>Table1[[#This Row],[Item Description]]</f>
        <v>#VALUE!</v>
      </c>
      <c r="D411" s="56" t="e">
        <f>Table1[[#This Row],[Quantity]]</f>
        <v>#VALUE!</v>
      </c>
      <c r="E411" s="56" t="e">
        <f>Table1[[#This Row],[Units]]</f>
        <v>#VALUE!</v>
      </c>
      <c r="F411" s="58" t="e">
        <f>Table1[[#This Row],[Engineer''s Estimate (EE)]]</f>
        <v>#VALUE!</v>
      </c>
      <c r="G411" s="59" t="e">
        <f>'CMGC Cost Estimate'!$D411*'CMGC Cost Estimate'!$F411</f>
        <v>#VALUE!</v>
      </c>
      <c r="H411" s="60" t="e">
        <f>'CMGC Cost Estimate'!$G411/G$500</f>
        <v>#VALUE!</v>
      </c>
      <c r="I411" s="58" t="e">
        <f>Table1[[#This Row],[Low Bidder 
or CM/GC]]</f>
        <v>#VALUE!</v>
      </c>
      <c r="J411" s="59" t="e">
        <f>'CMGC Cost Estimate'!$I411*'CMGC Cost Estimate'!$D411</f>
        <v>#VALUE!</v>
      </c>
      <c r="K411" s="61" t="e">
        <f>'CMGC Cost Estimate'!$J411/J$500</f>
        <v>#VALUE!</v>
      </c>
      <c r="L411" s="58" t="e">
        <f>TRIMMEAN(Table1[[#This Row],[Low Bidder 
or CM/GC]:[Bidder 23]],2/COUNT(Table1[[#This Row],[Low Bidder 
or CM/GC]:[Bidder 23]]))</f>
        <v>#VALUE!</v>
      </c>
      <c r="M411" s="59" t="e">
        <f>IF('CMGC Cost Estimate'!$D411=0,0,'CMGC Cost Estimate'!$D411*'CMGC Cost Estimate'!$L411)</f>
        <v>#VALUE!</v>
      </c>
      <c r="N411" s="60" t="e">
        <f>'CMGC Cost Estimate'!$M411/M$500</f>
        <v>#VALUE!</v>
      </c>
      <c r="O411" s="80" t="e">
        <f>MIN(Table1[[#This Row],[Low Bidder 
or CM/GC]:[Bidder 23]])*D411</f>
        <v>#VALUE!</v>
      </c>
      <c r="P411" s="66" t="e">
        <f>Table24[[#This Row],[CM/GC
Amount]]</f>
        <v>#VALUE!</v>
      </c>
      <c r="Q411" s="81" t="e">
        <f>MAX(Table1[[#This Row],[Low Bidder 
or CM/GC]:[Bidder 23]])*D411</f>
        <v>#VALUE!</v>
      </c>
      <c r="R411" s="38" t="e">
        <f>('CMGC Cost Estimate'!$J411-'CMGC Cost Estimate'!$G411)/'CMGC Cost Estimate'!$G411</f>
        <v>#VALUE!</v>
      </c>
      <c r="S411" s="39" t="e">
        <f>('CMGC Cost Estimate'!$J411-'CMGC Cost Estimate'!$M411)/'CMGC Cost Estimate'!$M411</f>
        <v>#VALUE!</v>
      </c>
      <c r="T411" s="37" t="e">
        <f>'CMGC Cost Estimate'!$J411-'CMGC Cost Estimate'!$G411</f>
        <v>#VALUE!</v>
      </c>
      <c r="U411" s="29" t="e">
        <f>RANK('CMGC Cost Estimate'!$J411,'CMGC Cost Estimate'!$J$3:$J$499)</f>
        <v>#VALUE!</v>
      </c>
      <c r="V411" s="40" t="e">
        <f>LARGE('CMGC Cost Estimate'!$J$3:$J$499,COUNT(J$3:'CMGC Cost Estimate'!$J411))+IF(ISNUMBER(V410),V410,0)</f>
        <v>#VALUE!</v>
      </c>
      <c r="W411" s="29" t="e">
        <f>IF(V411/J$500&lt;0.8,COUNT(V$3:V411)+1,1)</f>
        <v>#VALUE!</v>
      </c>
      <c r="X411" s="41" t="e">
        <f>IF('CMGC Cost Estimate'!$U411&lt;=MAX('CMGC Cost Estimate'!$W$3:$W$499),"YES","NO")</f>
        <v>#VALUE!</v>
      </c>
      <c r="Y411" s="42" t="e">
        <f>IF(AND('CMGC Cost Estimate'!$X411="YES",OR('CMGC Cost Estimate'!$R411&gt;0.2,'CMGC Cost Estimate'!$R411&lt;-0.2)),"ANALYZE"," ")</f>
        <v>#VALUE!</v>
      </c>
      <c r="Z411" s="73" t="e">
        <f>IF(AND('CMGC Cost Estimate'!$X411="YES",OR('CMGC Cost Estimate'!$S411&gt;0.2,'CMGC Cost Estimate'!$S411&lt;-0.2)),"ANALYZE"," ")</f>
        <v>#VALUE!</v>
      </c>
      <c r="AA411" s="69" t="e">
        <f>RANK('CMGC Cost Estimate'!$G411,'CMGC Cost Estimate'!$G$3:$G$499)</f>
        <v>#VALUE!</v>
      </c>
      <c r="AB411" s="70" t="e">
        <f>LARGE('CMGC Cost Estimate'!$G$3:$G$499,COUNT(G$3:'CMGC Cost Estimate'!$G411))+IF(ISNUMBER(AB410),AB410,0)</f>
        <v>#VALUE!</v>
      </c>
      <c r="AC411" s="71" t="e">
        <f>IF(AB411/G$500&lt;0.8,COUNT(V$3:V411)+1,1)</f>
        <v>#VALUE!</v>
      </c>
      <c r="AD411" s="95" t="e">
        <f>IF('CMGC Cost Estimate'!$AA411&lt;=MAX('CMGC Cost Estimate'!$AC$3:$AC$499),"YES","NO")</f>
        <v>#VALUE!</v>
      </c>
      <c r="AE411" s="96" t="e">
        <f>IF(AND('Standard Cost Estimate'!$AD411="YES",ABS('Standard Cost Estimate'!$R411)&gt;0.2),"ANALYZE"," ")</f>
        <v>#VALUE!</v>
      </c>
      <c r="AF411" s="77"/>
    </row>
    <row r="412" spans="1:32" x14ac:dyDescent="0.35">
      <c r="A412" s="56" t="e">
        <f>Table1[[#This Row],[Item Line Number]]</f>
        <v>#VALUE!</v>
      </c>
      <c r="B412" s="56" t="e">
        <f>Table1[[#This Row],[Item Number]]</f>
        <v>#VALUE!</v>
      </c>
      <c r="C412" s="57" t="e">
        <f>Table1[[#This Row],[Item Description]]</f>
        <v>#VALUE!</v>
      </c>
      <c r="D412" s="56" t="e">
        <f>Table1[[#This Row],[Quantity]]</f>
        <v>#VALUE!</v>
      </c>
      <c r="E412" s="56" t="e">
        <f>Table1[[#This Row],[Units]]</f>
        <v>#VALUE!</v>
      </c>
      <c r="F412" s="58" t="e">
        <f>Table1[[#This Row],[Engineer''s Estimate (EE)]]</f>
        <v>#VALUE!</v>
      </c>
      <c r="G412" s="59" t="e">
        <f>'CMGC Cost Estimate'!$D412*'CMGC Cost Estimate'!$F412</f>
        <v>#VALUE!</v>
      </c>
      <c r="H412" s="60" t="e">
        <f>'CMGC Cost Estimate'!$G412/G$500</f>
        <v>#VALUE!</v>
      </c>
      <c r="I412" s="58" t="e">
        <f>Table1[[#This Row],[Low Bidder 
or CM/GC]]</f>
        <v>#VALUE!</v>
      </c>
      <c r="J412" s="59" t="e">
        <f>'CMGC Cost Estimate'!$I412*'CMGC Cost Estimate'!$D412</f>
        <v>#VALUE!</v>
      </c>
      <c r="K412" s="61" t="e">
        <f>'CMGC Cost Estimate'!$J412/J$500</f>
        <v>#VALUE!</v>
      </c>
      <c r="L412" s="58" t="e">
        <f>TRIMMEAN(Table1[[#This Row],[Low Bidder 
or CM/GC]:[Bidder 23]],2/COUNT(Table1[[#This Row],[Low Bidder 
or CM/GC]:[Bidder 23]]))</f>
        <v>#VALUE!</v>
      </c>
      <c r="M412" s="59" t="e">
        <f>IF('CMGC Cost Estimate'!$D412=0,0,'CMGC Cost Estimate'!$D412*'CMGC Cost Estimate'!$L412)</f>
        <v>#VALUE!</v>
      </c>
      <c r="N412" s="60" t="e">
        <f>'CMGC Cost Estimate'!$M412/M$500</f>
        <v>#VALUE!</v>
      </c>
      <c r="O412" s="80" t="e">
        <f>MIN(Table1[[#This Row],[Low Bidder 
or CM/GC]:[Bidder 23]])*D412</f>
        <v>#VALUE!</v>
      </c>
      <c r="P412" s="66" t="e">
        <f>Table24[[#This Row],[CM/GC
Amount]]</f>
        <v>#VALUE!</v>
      </c>
      <c r="Q412" s="81" t="e">
        <f>MAX(Table1[[#This Row],[Low Bidder 
or CM/GC]:[Bidder 23]])*D412</f>
        <v>#VALUE!</v>
      </c>
      <c r="R412" s="38" t="e">
        <f>('CMGC Cost Estimate'!$J412-'CMGC Cost Estimate'!$G412)/'CMGC Cost Estimate'!$G412</f>
        <v>#VALUE!</v>
      </c>
      <c r="S412" s="39" t="e">
        <f>('CMGC Cost Estimate'!$J412-'CMGC Cost Estimate'!$M412)/'CMGC Cost Estimate'!$M412</f>
        <v>#VALUE!</v>
      </c>
      <c r="T412" s="37" t="e">
        <f>'CMGC Cost Estimate'!$J412-'CMGC Cost Estimate'!$G412</f>
        <v>#VALUE!</v>
      </c>
      <c r="U412" s="29" t="e">
        <f>RANK('CMGC Cost Estimate'!$J412,'CMGC Cost Estimate'!$J$3:$J$499)</f>
        <v>#VALUE!</v>
      </c>
      <c r="V412" s="40" t="e">
        <f>LARGE('CMGC Cost Estimate'!$J$3:$J$499,COUNT(J$3:'CMGC Cost Estimate'!$J412))+IF(ISNUMBER(V411),V411,0)</f>
        <v>#VALUE!</v>
      </c>
      <c r="W412" s="29" t="e">
        <f>IF(V412/J$500&lt;0.8,COUNT(V$3:V412)+1,1)</f>
        <v>#VALUE!</v>
      </c>
      <c r="X412" s="41" t="e">
        <f>IF('CMGC Cost Estimate'!$U412&lt;=MAX('CMGC Cost Estimate'!$W$3:$W$499),"YES","NO")</f>
        <v>#VALUE!</v>
      </c>
      <c r="Y412" s="42" t="e">
        <f>IF(AND('CMGC Cost Estimate'!$X412="YES",OR('CMGC Cost Estimate'!$R412&gt;0.2,'CMGC Cost Estimate'!$R412&lt;-0.2)),"ANALYZE"," ")</f>
        <v>#VALUE!</v>
      </c>
      <c r="Z412" s="73" t="e">
        <f>IF(AND('CMGC Cost Estimate'!$X412="YES",OR('CMGC Cost Estimate'!$S412&gt;0.2,'CMGC Cost Estimate'!$S412&lt;-0.2)),"ANALYZE"," ")</f>
        <v>#VALUE!</v>
      </c>
      <c r="AA412" s="69" t="e">
        <f>RANK('CMGC Cost Estimate'!$G412,'CMGC Cost Estimate'!$G$3:$G$499)</f>
        <v>#VALUE!</v>
      </c>
      <c r="AB412" s="70" t="e">
        <f>LARGE('CMGC Cost Estimate'!$G$3:$G$499,COUNT(G$3:'CMGC Cost Estimate'!$G412))+IF(ISNUMBER(AB411),AB411,0)</f>
        <v>#VALUE!</v>
      </c>
      <c r="AC412" s="71" t="e">
        <f>IF(AB412/G$500&lt;0.8,COUNT(V$3:V412)+1,1)</f>
        <v>#VALUE!</v>
      </c>
      <c r="AD412" s="95" t="e">
        <f>IF('CMGC Cost Estimate'!$AA412&lt;=MAX('CMGC Cost Estimate'!$AC$3:$AC$499),"YES","NO")</f>
        <v>#VALUE!</v>
      </c>
      <c r="AE412" s="96" t="e">
        <f>IF(AND('Standard Cost Estimate'!$AD412="YES",ABS('Standard Cost Estimate'!$R412)&gt;0.2),"ANALYZE"," ")</f>
        <v>#VALUE!</v>
      </c>
      <c r="AF412" s="77"/>
    </row>
    <row r="413" spans="1:32" x14ac:dyDescent="0.35">
      <c r="A413" s="56" t="e">
        <f>Table1[[#This Row],[Item Line Number]]</f>
        <v>#VALUE!</v>
      </c>
      <c r="B413" s="56" t="e">
        <f>Table1[[#This Row],[Item Number]]</f>
        <v>#VALUE!</v>
      </c>
      <c r="C413" s="57" t="e">
        <f>Table1[[#This Row],[Item Description]]</f>
        <v>#VALUE!</v>
      </c>
      <c r="D413" s="56" t="e">
        <f>Table1[[#This Row],[Quantity]]</f>
        <v>#VALUE!</v>
      </c>
      <c r="E413" s="56" t="e">
        <f>Table1[[#This Row],[Units]]</f>
        <v>#VALUE!</v>
      </c>
      <c r="F413" s="58" t="e">
        <f>Table1[[#This Row],[Engineer''s Estimate (EE)]]</f>
        <v>#VALUE!</v>
      </c>
      <c r="G413" s="59" t="e">
        <f>'CMGC Cost Estimate'!$D413*'CMGC Cost Estimate'!$F413</f>
        <v>#VALUE!</v>
      </c>
      <c r="H413" s="60" t="e">
        <f>'CMGC Cost Estimate'!$G413/G$500</f>
        <v>#VALUE!</v>
      </c>
      <c r="I413" s="58" t="e">
        <f>Table1[[#This Row],[Low Bidder 
or CM/GC]]</f>
        <v>#VALUE!</v>
      </c>
      <c r="J413" s="59" t="e">
        <f>'CMGC Cost Estimate'!$I413*'CMGC Cost Estimate'!$D413</f>
        <v>#VALUE!</v>
      </c>
      <c r="K413" s="61" t="e">
        <f>'CMGC Cost Estimate'!$J413/J$500</f>
        <v>#VALUE!</v>
      </c>
      <c r="L413" s="58" t="e">
        <f>TRIMMEAN(Table1[[#This Row],[Low Bidder 
or CM/GC]:[Bidder 23]],2/COUNT(Table1[[#This Row],[Low Bidder 
or CM/GC]:[Bidder 23]]))</f>
        <v>#VALUE!</v>
      </c>
      <c r="M413" s="59" t="e">
        <f>IF('CMGC Cost Estimate'!$D413=0,0,'CMGC Cost Estimate'!$D413*'CMGC Cost Estimate'!$L413)</f>
        <v>#VALUE!</v>
      </c>
      <c r="N413" s="60" t="e">
        <f>'CMGC Cost Estimate'!$M413/M$500</f>
        <v>#VALUE!</v>
      </c>
      <c r="O413" s="80" t="e">
        <f>MIN(Table1[[#This Row],[Low Bidder 
or CM/GC]:[Bidder 23]])*D413</f>
        <v>#VALUE!</v>
      </c>
      <c r="P413" s="66" t="e">
        <f>Table24[[#This Row],[CM/GC
Amount]]</f>
        <v>#VALUE!</v>
      </c>
      <c r="Q413" s="81" t="e">
        <f>MAX(Table1[[#This Row],[Low Bidder 
or CM/GC]:[Bidder 23]])*D413</f>
        <v>#VALUE!</v>
      </c>
      <c r="R413" s="38" t="e">
        <f>('CMGC Cost Estimate'!$J413-'CMGC Cost Estimate'!$G413)/'CMGC Cost Estimate'!$G413</f>
        <v>#VALUE!</v>
      </c>
      <c r="S413" s="39" t="e">
        <f>('CMGC Cost Estimate'!$J413-'CMGC Cost Estimate'!$M413)/'CMGC Cost Estimate'!$M413</f>
        <v>#VALUE!</v>
      </c>
      <c r="T413" s="37" t="e">
        <f>'CMGC Cost Estimate'!$J413-'CMGC Cost Estimate'!$G413</f>
        <v>#VALUE!</v>
      </c>
      <c r="U413" s="29" t="e">
        <f>RANK('CMGC Cost Estimate'!$J413,'CMGC Cost Estimate'!$J$3:$J$499)</f>
        <v>#VALUE!</v>
      </c>
      <c r="V413" s="40" t="e">
        <f>LARGE('CMGC Cost Estimate'!$J$3:$J$499,COUNT(J$3:'CMGC Cost Estimate'!$J413))+IF(ISNUMBER(V412),V412,0)</f>
        <v>#VALUE!</v>
      </c>
      <c r="W413" s="29" t="e">
        <f>IF(V413/J$500&lt;0.8,COUNT(V$3:V413)+1,1)</f>
        <v>#VALUE!</v>
      </c>
      <c r="X413" s="41" t="e">
        <f>IF('CMGC Cost Estimate'!$U413&lt;=MAX('CMGC Cost Estimate'!$W$3:$W$499),"YES","NO")</f>
        <v>#VALUE!</v>
      </c>
      <c r="Y413" s="42" t="e">
        <f>IF(AND('CMGC Cost Estimate'!$X413="YES",OR('CMGC Cost Estimate'!$R413&gt;0.2,'CMGC Cost Estimate'!$R413&lt;-0.2)),"ANALYZE"," ")</f>
        <v>#VALUE!</v>
      </c>
      <c r="Z413" s="73" t="e">
        <f>IF(AND('CMGC Cost Estimate'!$X413="YES",OR('CMGC Cost Estimate'!$S413&gt;0.2,'CMGC Cost Estimate'!$S413&lt;-0.2)),"ANALYZE"," ")</f>
        <v>#VALUE!</v>
      </c>
      <c r="AA413" s="69" t="e">
        <f>RANK('CMGC Cost Estimate'!$G413,'CMGC Cost Estimate'!$G$3:$G$499)</f>
        <v>#VALUE!</v>
      </c>
      <c r="AB413" s="70" t="e">
        <f>LARGE('CMGC Cost Estimate'!$G$3:$G$499,COUNT(G$3:'CMGC Cost Estimate'!$G413))+IF(ISNUMBER(AB412),AB412,0)</f>
        <v>#VALUE!</v>
      </c>
      <c r="AC413" s="71" t="e">
        <f>IF(AB413/G$500&lt;0.8,COUNT(V$3:V413)+1,1)</f>
        <v>#VALUE!</v>
      </c>
      <c r="AD413" s="95" t="e">
        <f>IF('CMGC Cost Estimate'!$AA413&lt;=MAX('CMGC Cost Estimate'!$AC$3:$AC$499),"YES","NO")</f>
        <v>#VALUE!</v>
      </c>
      <c r="AE413" s="96" t="e">
        <f>IF(AND('Standard Cost Estimate'!$AD413="YES",ABS('Standard Cost Estimate'!$R413)&gt;0.2),"ANALYZE"," ")</f>
        <v>#VALUE!</v>
      </c>
      <c r="AF413" s="77"/>
    </row>
    <row r="414" spans="1:32" x14ac:dyDescent="0.35">
      <c r="A414" s="56" t="e">
        <f>Table1[[#This Row],[Item Line Number]]</f>
        <v>#VALUE!</v>
      </c>
      <c r="B414" s="56" t="e">
        <f>Table1[[#This Row],[Item Number]]</f>
        <v>#VALUE!</v>
      </c>
      <c r="C414" s="57" t="e">
        <f>Table1[[#This Row],[Item Description]]</f>
        <v>#VALUE!</v>
      </c>
      <c r="D414" s="56" t="e">
        <f>Table1[[#This Row],[Quantity]]</f>
        <v>#VALUE!</v>
      </c>
      <c r="E414" s="56" t="e">
        <f>Table1[[#This Row],[Units]]</f>
        <v>#VALUE!</v>
      </c>
      <c r="F414" s="58" t="e">
        <f>Table1[[#This Row],[Engineer''s Estimate (EE)]]</f>
        <v>#VALUE!</v>
      </c>
      <c r="G414" s="59" t="e">
        <f>'CMGC Cost Estimate'!$D414*'CMGC Cost Estimate'!$F414</f>
        <v>#VALUE!</v>
      </c>
      <c r="H414" s="60" t="e">
        <f>'CMGC Cost Estimate'!$G414/G$500</f>
        <v>#VALUE!</v>
      </c>
      <c r="I414" s="58" t="e">
        <f>Table1[[#This Row],[Low Bidder 
or CM/GC]]</f>
        <v>#VALUE!</v>
      </c>
      <c r="J414" s="59" t="e">
        <f>'CMGC Cost Estimate'!$I414*'CMGC Cost Estimate'!$D414</f>
        <v>#VALUE!</v>
      </c>
      <c r="K414" s="61" t="e">
        <f>'CMGC Cost Estimate'!$J414/J$500</f>
        <v>#VALUE!</v>
      </c>
      <c r="L414" s="58" t="e">
        <f>TRIMMEAN(Table1[[#This Row],[Low Bidder 
or CM/GC]:[Bidder 23]],2/COUNT(Table1[[#This Row],[Low Bidder 
or CM/GC]:[Bidder 23]]))</f>
        <v>#VALUE!</v>
      </c>
      <c r="M414" s="59" t="e">
        <f>IF('CMGC Cost Estimate'!$D414=0,0,'CMGC Cost Estimate'!$D414*'CMGC Cost Estimate'!$L414)</f>
        <v>#VALUE!</v>
      </c>
      <c r="N414" s="60" t="e">
        <f>'CMGC Cost Estimate'!$M414/M$500</f>
        <v>#VALUE!</v>
      </c>
      <c r="O414" s="80" t="e">
        <f>MIN(Table1[[#This Row],[Low Bidder 
or CM/GC]:[Bidder 23]])*D414</f>
        <v>#VALUE!</v>
      </c>
      <c r="P414" s="66" t="e">
        <f>Table24[[#This Row],[CM/GC
Amount]]</f>
        <v>#VALUE!</v>
      </c>
      <c r="Q414" s="81" t="e">
        <f>MAX(Table1[[#This Row],[Low Bidder 
or CM/GC]:[Bidder 23]])*D414</f>
        <v>#VALUE!</v>
      </c>
      <c r="R414" s="38" t="e">
        <f>('CMGC Cost Estimate'!$J414-'CMGC Cost Estimate'!$G414)/'CMGC Cost Estimate'!$G414</f>
        <v>#VALUE!</v>
      </c>
      <c r="S414" s="39" t="e">
        <f>('CMGC Cost Estimate'!$J414-'CMGC Cost Estimate'!$M414)/'CMGC Cost Estimate'!$M414</f>
        <v>#VALUE!</v>
      </c>
      <c r="T414" s="37" t="e">
        <f>'CMGC Cost Estimate'!$J414-'CMGC Cost Estimate'!$G414</f>
        <v>#VALUE!</v>
      </c>
      <c r="U414" s="29" t="e">
        <f>RANK('CMGC Cost Estimate'!$J414,'CMGC Cost Estimate'!$J$3:$J$499)</f>
        <v>#VALUE!</v>
      </c>
      <c r="V414" s="40" t="e">
        <f>LARGE('CMGC Cost Estimate'!$J$3:$J$499,COUNT(J$3:'CMGC Cost Estimate'!$J414))+IF(ISNUMBER(V413),V413,0)</f>
        <v>#VALUE!</v>
      </c>
      <c r="W414" s="29" t="e">
        <f>IF(V414/J$500&lt;0.8,COUNT(V$3:V414)+1,1)</f>
        <v>#VALUE!</v>
      </c>
      <c r="X414" s="41" t="e">
        <f>IF('CMGC Cost Estimate'!$U414&lt;=MAX('CMGC Cost Estimate'!$W$3:$W$499),"YES","NO")</f>
        <v>#VALUE!</v>
      </c>
      <c r="Y414" s="42" t="e">
        <f>IF(AND('CMGC Cost Estimate'!$X414="YES",OR('CMGC Cost Estimate'!$R414&gt;0.2,'CMGC Cost Estimate'!$R414&lt;-0.2)),"ANALYZE"," ")</f>
        <v>#VALUE!</v>
      </c>
      <c r="Z414" s="73" t="e">
        <f>IF(AND('CMGC Cost Estimate'!$X414="YES",OR('CMGC Cost Estimate'!$S414&gt;0.2,'CMGC Cost Estimate'!$S414&lt;-0.2)),"ANALYZE"," ")</f>
        <v>#VALUE!</v>
      </c>
      <c r="AA414" s="69" t="e">
        <f>RANK('CMGC Cost Estimate'!$G414,'CMGC Cost Estimate'!$G$3:$G$499)</f>
        <v>#VALUE!</v>
      </c>
      <c r="AB414" s="70" t="e">
        <f>LARGE('CMGC Cost Estimate'!$G$3:$G$499,COUNT(G$3:'CMGC Cost Estimate'!$G414))+IF(ISNUMBER(AB413),AB413,0)</f>
        <v>#VALUE!</v>
      </c>
      <c r="AC414" s="71" t="e">
        <f>IF(AB414/G$500&lt;0.8,COUNT(V$3:V414)+1,1)</f>
        <v>#VALUE!</v>
      </c>
      <c r="AD414" s="95" t="e">
        <f>IF('CMGC Cost Estimate'!$AA414&lt;=MAX('CMGC Cost Estimate'!$AC$3:$AC$499),"YES","NO")</f>
        <v>#VALUE!</v>
      </c>
      <c r="AE414" s="96" t="e">
        <f>IF(AND('Standard Cost Estimate'!$AD414="YES",ABS('Standard Cost Estimate'!$R414)&gt;0.2),"ANALYZE"," ")</f>
        <v>#VALUE!</v>
      </c>
      <c r="AF414" s="77"/>
    </row>
    <row r="415" spans="1:32" x14ac:dyDescent="0.35">
      <c r="A415" s="56" t="e">
        <f>Table1[[#This Row],[Item Line Number]]</f>
        <v>#VALUE!</v>
      </c>
      <c r="B415" s="56" t="e">
        <f>Table1[[#This Row],[Item Number]]</f>
        <v>#VALUE!</v>
      </c>
      <c r="C415" s="57" t="e">
        <f>Table1[[#This Row],[Item Description]]</f>
        <v>#VALUE!</v>
      </c>
      <c r="D415" s="56" t="e">
        <f>Table1[[#This Row],[Quantity]]</f>
        <v>#VALUE!</v>
      </c>
      <c r="E415" s="56" t="e">
        <f>Table1[[#This Row],[Units]]</f>
        <v>#VALUE!</v>
      </c>
      <c r="F415" s="58" t="e">
        <f>Table1[[#This Row],[Engineer''s Estimate (EE)]]</f>
        <v>#VALUE!</v>
      </c>
      <c r="G415" s="59" t="e">
        <f>'CMGC Cost Estimate'!$D415*'CMGC Cost Estimate'!$F415</f>
        <v>#VALUE!</v>
      </c>
      <c r="H415" s="60" t="e">
        <f>'CMGC Cost Estimate'!$G415/G$500</f>
        <v>#VALUE!</v>
      </c>
      <c r="I415" s="58" t="e">
        <f>Table1[[#This Row],[Low Bidder 
or CM/GC]]</f>
        <v>#VALUE!</v>
      </c>
      <c r="J415" s="59" t="e">
        <f>'CMGC Cost Estimate'!$I415*'CMGC Cost Estimate'!$D415</f>
        <v>#VALUE!</v>
      </c>
      <c r="K415" s="61" t="e">
        <f>'CMGC Cost Estimate'!$J415/J$500</f>
        <v>#VALUE!</v>
      </c>
      <c r="L415" s="58" t="e">
        <f>TRIMMEAN(Table1[[#This Row],[Low Bidder 
or CM/GC]:[Bidder 23]],2/COUNT(Table1[[#This Row],[Low Bidder 
or CM/GC]:[Bidder 23]]))</f>
        <v>#VALUE!</v>
      </c>
      <c r="M415" s="59" t="e">
        <f>IF('CMGC Cost Estimate'!$D415=0,0,'CMGC Cost Estimate'!$D415*'CMGC Cost Estimate'!$L415)</f>
        <v>#VALUE!</v>
      </c>
      <c r="N415" s="60" t="e">
        <f>'CMGC Cost Estimate'!$M415/M$500</f>
        <v>#VALUE!</v>
      </c>
      <c r="O415" s="80" t="e">
        <f>MIN(Table1[[#This Row],[Low Bidder 
or CM/GC]:[Bidder 23]])*D415</f>
        <v>#VALUE!</v>
      </c>
      <c r="P415" s="66" t="e">
        <f>Table24[[#This Row],[CM/GC
Amount]]</f>
        <v>#VALUE!</v>
      </c>
      <c r="Q415" s="81" t="e">
        <f>MAX(Table1[[#This Row],[Low Bidder 
or CM/GC]:[Bidder 23]])*D415</f>
        <v>#VALUE!</v>
      </c>
      <c r="R415" s="38" t="e">
        <f>('CMGC Cost Estimate'!$J415-'CMGC Cost Estimate'!$G415)/'CMGC Cost Estimate'!$G415</f>
        <v>#VALUE!</v>
      </c>
      <c r="S415" s="39" t="e">
        <f>('CMGC Cost Estimate'!$J415-'CMGC Cost Estimate'!$M415)/'CMGC Cost Estimate'!$M415</f>
        <v>#VALUE!</v>
      </c>
      <c r="T415" s="37" t="e">
        <f>'CMGC Cost Estimate'!$J415-'CMGC Cost Estimate'!$G415</f>
        <v>#VALUE!</v>
      </c>
      <c r="U415" s="29" t="e">
        <f>RANK('CMGC Cost Estimate'!$J415,'CMGC Cost Estimate'!$J$3:$J$499)</f>
        <v>#VALUE!</v>
      </c>
      <c r="V415" s="40" t="e">
        <f>LARGE('CMGC Cost Estimate'!$J$3:$J$499,COUNT(J$3:'CMGC Cost Estimate'!$J415))+IF(ISNUMBER(V414),V414,0)</f>
        <v>#VALUE!</v>
      </c>
      <c r="W415" s="29" t="e">
        <f>IF(V415/J$500&lt;0.8,COUNT(V$3:V415)+1,1)</f>
        <v>#VALUE!</v>
      </c>
      <c r="X415" s="41" t="e">
        <f>IF('CMGC Cost Estimate'!$U415&lt;=MAX('CMGC Cost Estimate'!$W$3:$W$499),"YES","NO")</f>
        <v>#VALUE!</v>
      </c>
      <c r="Y415" s="42" t="e">
        <f>IF(AND('CMGC Cost Estimate'!$X415="YES",OR('CMGC Cost Estimate'!$R415&gt;0.2,'CMGC Cost Estimate'!$R415&lt;-0.2)),"ANALYZE"," ")</f>
        <v>#VALUE!</v>
      </c>
      <c r="Z415" s="73" t="e">
        <f>IF(AND('CMGC Cost Estimate'!$X415="YES",OR('CMGC Cost Estimate'!$S415&gt;0.2,'CMGC Cost Estimate'!$S415&lt;-0.2)),"ANALYZE"," ")</f>
        <v>#VALUE!</v>
      </c>
      <c r="AA415" s="69" t="e">
        <f>RANK('CMGC Cost Estimate'!$G415,'CMGC Cost Estimate'!$G$3:$G$499)</f>
        <v>#VALUE!</v>
      </c>
      <c r="AB415" s="70" t="e">
        <f>LARGE('CMGC Cost Estimate'!$G$3:$G$499,COUNT(G$3:'CMGC Cost Estimate'!$G415))+IF(ISNUMBER(AB414),AB414,0)</f>
        <v>#VALUE!</v>
      </c>
      <c r="AC415" s="71" t="e">
        <f>IF(AB415/G$500&lt;0.8,COUNT(V$3:V415)+1,1)</f>
        <v>#VALUE!</v>
      </c>
      <c r="AD415" s="95" t="e">
        <f>IF('CMGC Cost Estimate'!$AA415&lt;=MAX('CMGC Cost Estimate'!$AC$3:$AC$499),"YES","NO")</f>
        <v>#VALUE!</v>
      </c>
      <c r="AE415" s="96" t="e">
        <f>IF(AND('Standard Cost Estimate'!$AD415="YES",ABS('Standard Cost Estimate'!$R415)&gt;0.2),"ANALYZE"," ")</f>
        <v>#VALUE!</v>
      </c>
      <c r="AF415" s="77"/>
    </row>
    <row r="416" spans="1:32" x14ac:dyDescent="0.35">
      <c r="A416" s="56" t="e">
        <f>Table1[[#This Row],[Item Line Number]]</f>
        <v>#VALUE!</v>
      </c>
      <c r="B416" s="56" t="e">
        <f>Table1[[#This Row],[Item Number]]</f>
        <v>#VALUE!</v>
      </c>
      <c r="C416" s="57" t="e">
        <f>Table1[[#This Row],[Item Description]]</f>
        <v>#VALUE!</v>
      </c>
      <c r="D416" s="56" t="e">
        <f>Table1[[#This Row],[Quantity]]</f>
        <v>#VALUE!</v>
      </c>
      <c r="E416" s="56" t="e">
        <f>Table1[[#This Row],[Units]]</f>
        <v>#VALUE!</v>
      </c>
      <c r="F416" s="58" t="e">
        <f>Table1[[#This Row],[Engineer''s Estimate (EE)]]</f>
        <v>#VALUE!</v>
      </c>
      <c r="G416" s="59" t="e">
        <f>'CMGC Cost Estimate'!$D416*'CMGC Cost Estimate'!$F416</f>
        <v>#VALUE!</v>
      </c>
      <c r="H416" s="60" t="e">
        <f>'CMGC Cost Estimate'!$G416/G$500</f>
        <v>#VALUE!</v>
      </c>
      <c r="I416" s="58" t="e">
        <f>Table1[[#This Row],[Low Bidder 
or CM/GC]]</f>
        <v>#VALUE!</v>
      </c>
      <c r="J416" s="59" t="e">
        <f>'CMGC Cost Estimate'!$I416*'CMGC Cost Estimate'!$D416</f>
        <v>#VALUE!</v>
      </c>
      <c r="K416" s="61" t="e">
        <f>'CMGC Cost Estimate'!$J416/J$500</f>
        <v>#VALUE!</v>
      </c>
      <c r="L416" s="58" t="e">
        <f>TRIMMEAN(Table1[[#This Row],[Low Bidder 
or CM/GC]:[Bidder 23]],2/COUNT(Table1[[#This Row],[Low Bidder 
or CM/GC]:[Bidder 23]]))</f>
        <v>#VALUE!</v>
      </c>
      <c r="M416" s="59" t="e">
        <f>IF('CMGC Cost Estimate'!$D416=0,0,'CMGC Cost Estimate'!$D416*'CMGC Cost Estimate'!$L416)</f>
        <v>#VALUE!</v>
      </c>
      <c r="N416" s="60" t="e">
        <f>'CMGC Cost Estimate'!$M416/M$500</f>
        <v>#VALUE!</v>
      </c>
      <c r="O416" s="80" t="e">
        <f>MIN(Table1[[#This Row],[Low Bidder 
or CM/GC]:[Bidder 23]])*D416</f>
        <v>#VALUE!</v>
      </c>
      <c r="P416" s="66" t="e">
        <f>Table24[[#This Row],[CM/GC
Amount]]</f>
        <v>#VALUE!</v>
      </c>
      <c r="Q416" s="81" t="e">
        <f>MAX(Table1[[#This Row],[Low Bidder 
or CM/GC]:[Bidder 23]])*D416</f>
        <v>#VALUE!</v>
      </c>
      <c r="R416" s="38" t="e">
        <f>('CMGC Cost Estimate'!$J416-'CMGC Cost Estimate'!$G416)/'CMGC Cost Estimate'!$G416</f>
        <v>#VALUE!</v>
      </c>
      <c r="S416" s="39" t="e">
        <f>('CMGC Cost Estimate'!$J416-'CMGC Cost Estimate'!$M416)/'CMGC Cost Estimate'!$M416</f>
        <v>#VALUE!</v>
      </c>
      <c r="T416" s="37" t="e">
        <f>'CMGC Cost Estimate'!$J416-'CMGC Cost Estimate'!$G416</f>
        <v>#VALUE!</v>
      </c>
      <c r="U416" s="29" t="e">
        <f>RANK('CMGC Cost Estimate'!$J416,'CMGC Cost Estimate'!$J$3:$J$499)</f>
        <v>#VALUE!</v>
      </c>
      <c r="V416" s="40" t="e">
        <f>LARGE('CMGC Cost Estimate'!$J$3:$J$499,COUNT(J$3:'CMGC Cost Estimate'!$J416))+IF(ISNUMBER(V415),V415,0)</f>
        <v>#VALUE!</v>
      </c>
      <c r="W416" s="29" t="e">
        <f>IF(V416/J$500&lt;0.8,COUNT(V$3:V416)+1,1)</f>
        <v>#VALUE!</v>
      </c>
      <c r="X416" s="41" t="e">
        <f>IF('CMGC Cost Estimate'!$U416&lt;=MAX('CMGC Cost Estimate'!$W$3:$W$499),"YES","NO")</f>
        <v>#VALUE!</v>
      </c>
      <c r="Y416" s="42" t="e">
        <f>IF(AND('CMGC Cost Estimate'!$X416="YES",OR('CMGC Cost Estimate'!$R416&gt;0.2,'CMGC Cost Estimate'!$R416&lt;-0.2)),"ANALYZE"," ")</f>
        <v>#VALUE!</v>
      </c>
      <c r="Z416" s="73" t="e">
        <f>IF(AND('CMGC Cost Estimate'!$X416="YES",OR('CMGC Cost Estimate'!$S416&gt;0.2,'CMGC Cost Estimate'!$S416&lt;-0.2)),"ANALYZE"," ")</f>
        <v>#VALUE!</v>
      </c>
      <c r="AA416" s="69" t="e">
        <f>RANK('CMGC Cost Estimate'!$G416,'CMGC Cost Estimate'!$G$3:$G$499)</f>
        <v>#VALUE!</v>
      </c>
      <c r="AB416" s="70" t="e">
        <f>LARGE('CMGC Cost Estimate'!$G$3:$G$499,COUNT(G$3:'CMGC Cost Estimate'!$G416))+IF(ISNUMBER(AB415),AB415,0)</f>
        <v>#VALUE!</v>
      </c>
      <c r="AC416" s="71" t="e">
        <f>IF(AB416/G$500&lt;0.8,COUNT(V$3:V416)+1,1)</f>
        <v>#VALUE!</v>
      </c>
      <c r="AD416" s="95" t="e">
        <f>IF('CMGC Cost Estimate'!$AA416&lt;=MAX('CMGC Cost Estimate'!$AC$3:$AC$499),"YES","NO")</f>
        <v>#VALUE!</v>
      </c>
      <c r="AE416" s="96" t="e">
        <f>IF(AND('Standard Cost Estimate'!$AD416="YES",ABS('Standard Cost Estimate'!$R416)&gt;0.2),"ANALYZE"," ")</f>
        <v>#VALUE!</v>
      </c>
      <c r="AF416" s="77"/>
    </row>
    <row r="417" spans="1:32" x14ac:dyDescent="0.35">
      <c r="A417" s="56" t="e">
        <f>Table1[[#This Row],[Item Line Number]]</f>
        <v>#VALUE!</v>
      </c>
      <c r="B417" s="56" t="e">
        <f>Table1[[#This Row],[Item Number]]</f>
        <v>#VALUE!</v>
      </c>
      <c r="C417" s="57" t="e">
        <f>Table1[[#This Row],[Item Description]]</f>
        <v>#VALUE!</v>
      </c>
      <c r="D417" s="56" t="e">
        <f>Table1[[#This Row],[Quantity]]</f>
        <v>#VALUE!</v>
      </c>
      <c r="E417" s="56" t="e">
        <f>Table1[[#This Row],[Units]]</f>
        <v>#VALUE!</v>
      </c>
      <c r="F417" s="58" t="e">
        <f>Table1[[#This Row],[Engineer''s Estimate (EE)]]</f>
        <v>#VALUE!</v>
      </c>
      <c r="G417" s="59" t="e">
        <f>'CMGC Cost Estimate'!$D417*'CMGC Cost Estimate'!$F417</f>
        <v>#VALUE!</v>
      </c>
      <c r="H417" s="60" t="e">
        <f>'CMGC Cost Estimate'!$G417/G$500</f>
        <v>#VALUE!</v>
      </c>
      <c r="I417" s="58" t="e">
        <f>Table1[[#This Row],[Low Bidder 
or CM/GC]]</f>
        <v>#VALUE!</v>
      </c>
      <c r="J417" s="59" t="e">
        <f>'CMGC Cost Estimate'!$I417*'CMGC Cost Estimate'!$D417</f>
        <v>#VALUE!</v>
      </c>
      <c r="K417" s="61" t="e">
        <f>'CMGC Cost Estimate'!$J417/J$500</f>
        <v>#VALUE!</v>
      </c>
      <c r="L417" s="58" t="e">
        <f>TRIMMEAN(Table1[[#This Row],[Low Bidder 
or CM/GC]:[Bidder 23]],2/COUNT(Table1[[#This Row],[Low Bidder 
or CM/GC]:[Bidder 23]]))</f>
        <v>#VALUE!</v>
      </c>
      <c r="M417" s="59" t="e">
        <f>IF('CMGC Cost Estimate'!$D417=0,0,'CMGC Cost Estimate'!$D417*'CMGC Cost Estimate'!$L417)</f>
        <v>#VALUE!</v>
      </c>
      <c r="N417" s="60" t="e">
        <f>'CMGC Cost Estimate'!$M417/M$500</f>
        <v>#VALUE!</v>
      </c>
      <c r="O417" s="80" t="e">
        <f>MIN(Table1[[#This Row],[Low Bidder 
or CM/GC]:[Bidder 23]])*D417</f>
        <v>#VALUE!</v>
      </c>
      <c r="P417" s="66" t="e">
        <f>Table24[[#This Row],[CM/GC
Amount]]</f>
        <v>#VALUE!</v>
      </c>
      <c r="Q417" s="81" t="e">
        <f>MAX(Table1[[#This Row],[Low Bidder 
or CM/GC]:[Bidder 23]])*D417</f>
        <v>#VALUE!</v>
      </c>
      <c r="R417" s="38" t="e">
        <f>('CMGC Cost Estimate'!$J417-'CMGC Cost Estimate'!$G417)/'CMGC Cost Estimate'!$G417</f>
        <v>#VALUE!</v>
      </c>
      <c r="S417" s="39" t="e">
        <f>('CMGC Cost Estimate'!$J417-'CMGC Cost Estimate'!$M417)/'CMGC Cost Estimate'!$M417</f>
        <v>#VALUE!</v>
      </c>
      <c r="T417" s="37" t="e">
        <f>'CMGC Cost Estimate'!$J417-'CMGC Cost Estimate'!$G417</f>
        <v>#VALUE!</v>
      </c>
      <c r="U417" s="29" t="e">
        <f>RANK('CMGC Cost Estimate'!$J417,'CMGC Cost Estimate'!$J$3:$J$499)</f>
        <v>#VALUE!</v>
      </c>
      <c r="V417" s="40" t="e">
        <f>LARGE('CMGC Cost Estimate'!$J$3:$J$499,COUNT(J$3:'CMGC Cost Estimate'!$J417))+IF(ISNUMBER(V416),V416,0)</f>
        <v>#VALUE!</v>
      </c>
      <c r="W417" s="29" t="e">
        <f>IF(V417/J$500&lt;0.8,COUNT(V$3:V417)+1,1)</f>
        <v>#VALUE!</v>
      </c>
      <c r="X417" s="41" t="e">
        <f>IF('CMGC Cost Estimate'!$U417&lt;=MAX('CMGC Cost Estimate'!$W$3:$W$499),"YES","NO")</f>
        <v>#VALUE!</v>
      </c>
      <c r="Y417" s="42" t="e">
        <f>IF(AND('CMGC Cost Estimate'!$X417="YES",OR('CMGC Cost Estimate'!$R417&gt;0.2,'CMGC Cost Estimate'!$R417&lt;-0.2)),"ANALYZE"," ")</f>
        <v>#VALUE!</v>
      </c>
      <c r="Z417" s="73" t="e">
        <f>IF(AND('CMGC Cost Estimate'!$X417="YES",OR('CMGC Cost Estimate'!$S417&gt;0.2,'CMGC Cost Estimate'!$S417&lt;-0.2)),"ANALYZE"," ")</f>
        <v>#VALUE!</v>
      </c>
      <c r="AA417" s="69" t="e">
        <f>RANK('CMGC Cost Estimate'!$G417,'CMGC Cost Estimate'!$G$3:$G$499)</f>
        <v>#VALUE!</v>
      </c>
      <c r="AB417" s="70" t="e">
        <f>LARGE('CMGC Cost Estimate'!$G$3:$G$499,COUNT(G$3:'CMGC Cost Estimate'!$G417))+IF(ISNUMBER(AB416),AB416,0)</f>
        <v>#VALUE!</v>
      </c>
      <c r="AC417" s="71" t="e">
        <f>IF(AB417/G$500&lt;0.8,COUNT(V$3:V417)+1,1)</f>
        <v>#VALUE!</v>
      </c>
      <c r="AD417" s="95" t="e">
        <f>IF('CMGC Cost Estimate'!$AA417&lt;=MAX('CMGC Cost Estimate'!$AC$3:$AC$499),"YES","NO")</f>
        <v>#VALUE!</v>
      </c>
      <c r="AE417" s="96" t="e">
        <f>IF(AND('Standard Cost Estimate'!$AD417="YES",ABS('Standard Cost Estimate'!$R417)&gt;0.2),"ANALYZE"," ")</f>
        <v>#VALUE!</v>
      </c>
      <c r="AF417" s="77"/>
    </row>
    <row r="418" spans="1:32" x14ac:dyDescent="0.35">
      <c r="A418" s="56" t="e">
        <f>Table1[[#This Row],[Item Line Number]]</f>
        <v>#VALUE!</v>
      </c>
      <c r="B418" s="56" t="e">
        <f>Table1[[#This Row],[Item Number]]</f>
        <v>#VALUE!</v>
      </c>
      <c r="C418" s="57" t="e">
        <f>Table1[[#This Row],[Item Description]]</f>
        <v>#VALUE!</v>
      </c>
      <c r="D418" s="56" t="e">
        <f>Table1[[#This Row],[Quantity]]</f>
        <v>#VALUE!</v>
      </c>
      <c r="E418" s="56" t="e">
        <f>Table1[[#This Row],[Units]]</f>
        <v>#VALUE!</v>
      </c>
      <c r="F418" s="58" t="e">
        <f>Table1[[#This Row],[Engineer''s Estimate (EE)]]</f>
        <v>#VALUE!</v>
      </c>
      <c r="G418" s="59" t="e">
        <f>'CMGC Cost Estimate'!$D418*'CMGC Cost Estimate'!$F418</f>
        <v>#VALUE!</v>
      </c>
      <c r="H418" s="60" t="e">
        <f>'CMGC Cost Estimate'!$G418/G$500</f>
        <v>#VALUE!</v>
      </c>
      <c r="I418" s="58" t="e">
        <f>Table1[[#This Row],[Low Bidder 
or CM/GC]]</f>
        <v>#VALUE!</v>
      </c>
      <c r="J418" s="59" t="e">
        <f>'CMGC Cost Estimate'!$I418*'CMGC Cost Estimate'!$D418</f>
        <v>#VALUE!</v>
      </c>
      <c r="K418" s="61" t="e">
        <f>'CMGC Cost Estimate'!$J418/J$500</f>
        <v>#VALUE!</v>
      </c>
      <c r="L418" s="58" t="e">
        <f>TRIMMEAN(Table1[[#This Row],[Low Bidder 
or CM/GC]:[Bidder 23]],2/COUNT(Table1[[#This Row],[Low Bidder 
or CM/GC]:[Bidder 23]]))</f>
        <v>#VALUE!</v>
      </c>
      <c r="M418" s="59" t="e">
        <f>IF('CMGC Cost Estimate'!$D418=0,0,'CMGC Cost Estimate'!$D418*'CMGC Cost Estimate'!$L418)</f>
        <v>#VALUE!</v>
      </c>
      <c r="N418" s="60" t="e">
        <f>'CMGC Cost Estimate'!$M418/M$500</f>
        <v>#VALUE!</v>
      </c>
      <c r="O418" s="80" t="e">
        <f>MIN(Table1[[#This Row],[Low Bidder 
or CM/GC]:[Bidder 23]])*D418</f>
        <v>#VALUE!</v>
      </c>
      <c r="P418" s="66" t="e">
        <f>Table24[[#This Row],[CM/GC
Amount]]</f>
        <v>#VALUE!</v>
      </c>
      <c r="Q418" s="81" t="e">
        <f>MAX(Table1[[#This Row],[Low Bidder 
or CM/GC]:[Bidder 23]])*D418</f>
        <v>#VALUE!</v>
      </c>
      <c r="R418" s="38" t="e">
        <f>('CMGC Cost Estimate'!$J418-'CMGC Cost Estimate'!$G418)/'CMGC Cost Estimate'!$G418</f>
        <v>#VALUE!</v>
      </c>
      <c r="S418" s="39" t="e">
        <f>('CMGC Cost Estimate'!$J418-'CMGC Cost Estimate'!$M418)/'CMGC Cost Estimate'!$M418</f>
        <v>#VALUE!</v>
      </c>
      <c r="T418" s="37" t="e">
        <f>'CMGC Cost Estimate'!$J418-'CMGC Cost Estimate'!$G418</f>
        <v>#VALUE!</v>
      </c>
      <c r="U418" s="29" t="e">
        <f>RANK('CMGC Cost Estimate'!$J418,'CMGC Cost Estimate'!$J$3:$J$499)</f>
        <v>#VALUE!</v>
      </c>
      <c r="V418" s="40" t="e">
        <f>LARGE('CMGC Cost Estimate'!$J$3:$J$499,COUNT(J$3:'CMGC Cost Estimate'!$J418))+IF(ISNUMBER(V417),V417,0)</f>
        <v>#VALUE!</v>
      </c>
      <c r="W418" s="29" t="e">
        <f>IF(V418/J$500&lt;0.8,COUNT(V$3:V418)+1,1)</f>
        <v>#VALUE!</v>
      </c>
      <c r="X418" s="41" t="e">
        <f>IF('CMGC Cost Estimate'!$U418&lt;=MAX('CMGC Cost Estimate'!$W$3:$W$499),"YES","NO")</f>
        <v>#VALUE!</v>
      </c>
      <c r="Y418" s="42" t="e">
        <f>IF(AND('CMGC Cost Estimate'!$X418="YES",OR('CMGC Cost Estimate'!$R418&gt;0.2,'CMGC Cost Estimate'!$R418&lt;-0.2)),"ANALYZE"," ")</f>
        <v>#VALUE!</v>
      </c>
      <c r="Z418" s="73" t="e">
        <f>IF(AND('CMGC Cost Estimate'!$X418="YES",OR('CMGC Cost Estimate'!$S418&gt;0.2,'CMGC Cost Estimate'!$S418&lt;-0.2)),"ANALYZE"," ")</f>
        <v>#VALUE!</v>
      </c>
      <c r="AA418" s="69" t="e">
        <f>RANK('CMGC Cost Estimate'!$G418,'CMGC Cost Estimate'!$G$3:$G$499)</f>
        <v>#VALUE!</v>
      </c>
      <c r="AB418" s="70" t="e">
        <f>LARGE('CMGC Cost Estimate'!$G$3:$G$499,COUNT(G$3:'CMGC Cost Estimate'!$G418))+IF(ISNUMBER(AB417),AB417,0)</f>
        <v>#VALUE!</v>
      </c>
      <c r="AC418" s="71" t="e">
        <f>IF(AB418/G$500&lt;0.8,COUNT(V$3:V418)+1,1)</f>
        <v>#VALUE!</v>
      </c>
      <c r="AD418" s="95" t="e">
        <f>IF('CMGC Cost Estimate'!$AA418&lt;=MAX('CMGC Cost Estimate'!$AC$3:$AC$499),"YES","NO")</f>
        <v>#VALUE!</v>
      </c>
      <c r="AE418" s="96" t="e">
        <f>IF(AND('Standard Cost Estimate'!$AD418="YES",ABS('Standard Cost Estimate'!$R418)&gt;0.2),"ANALYZE"," ")</f>
        <v>#VALUE!</v>
      </c>
      <c r="AF418" s="77"/>
    </row>
    <row r="419" spans="1:32" x14ac:dyDescent="0.35">
      <c r="A419" s="56" t="e">
        <f>Table1[[#This Row],[Item Line Number]]</f>
        <v>#VALUE!</v>
      </c>
      <c r="B419" s="56" t="e">
        <f>Table1[[#This Row],[Item Number]]</f>
        <v>#VALUE!</v>
      </c>
      <c r="C419" s="57" t="e">
        <f>Table1[[#This Row],[Item Description]]</f>
        <v>#VALUE!</v>
      </c>
      <c r="D419" s="56" t="e">
        <f>Table1[[#This Row],[Quantity]]</f>
        <v>#VALUE!</v>
      </c>
      <c r="E419" s="56" t="e">
        <f>Table1[[#This Row],[Units]]</f>
        <v>#VALUE!</v>
      </c>
      <c r="F419" s="58" t="e">
        <f>Table1[[#This Row],[Engineer''s Estimate (EE)]]</f>
        <v>#VALUE!</v>
      </c>
      <c r="G419" s="59" t="e">
        <f>'CMGC Cost Estimate'!$D419*'CMGC Cost Estimate'!$F419</f>
        <v>#VALUE!</v>
      </c>
      <c r="H419" s="60" t="e">
        <f>'CMGC Cost Estimate'!$G419/G$500</f>
        <v>#VALUE!</v>
      </c>
      <c r="I419" s="58" t="e">
        <f>Table1[[#This Row],[Low Bidder 
or CM/GC]]</f>
        <v>#VALUE!</v>
      </c>
      <c r="J419" s="59" t="e">
        <f>'CMGC Cost Estimate'!$I419*'CMGC Cost Estimate'!$D419</f>
        <v>#VALUE!</v>
      </c>
      <c r="K419" s="61" t="e">
        <f>'CMGC Cost Estimate'!$J419/J$500</f>
        <v>#VALUE!</v>
      </c>
      <c r="L419" s="58" t="e">
        <f>TRIMMEAN(Table1[[#This Row],[Low Bidder 
or CM/GC]:[Bidder 23]],2/COUNT(Table1[[#This Row],[Low Bidder 
or CM/GC]:[Bidder 23]]))</f>
        <v>#VALUE!</v>
      </c>
      <c r="M419" s="59" t="e">
        <f>IF('CMGC Cost Estimate'!$D419=0,0,'CMGC Cost Estimate'!$D419*'CMGC Cost Estimate'!$L419)</f>
        <v>#VALUE!</v>
      </c>
      <c r="N419" s="60" t="e">
        <f>'CMGC Cost Estimate'!$M419/M$500</f>
        <v>#VALUE!</v>
      </c>
      <c r="O419" s="80" t="e">
        <f>MIN(Table1[[#This Row],[Low Bidder 
or CM/GC]:[Bidder 23]])*D419</f>
        <v>#VALUE!</v>
      </c>
      <c r="P419" s="66" t="e">
        <f>Table24[[#This Row],[CM/GC
Amount]]</f>
        <v>#VALUE!</v>
      </c>
      <c r="Q419" s="81" t="e">
        <f>MAX(Table1[[#This Row],[Low Bidder 
or CM/GC]:[Bidder 23]])*D419</f>
        <v>#VALUE!</v>
      </c>
      <c r="R419" s="38" t="e">
        <f>('CMGC Cost Estimate'!$J419-'CMGC Cost Estimate'!$G419)/'CMGC Cost Estimate'!$G419</f>
        <v>#VALUE!</v>
      </c>
      <c r="S419" s="39" t="e">
        <f>('CMGC Cost Estimate'!$J419-'CMGC Cost Estimate'!$M419)/'CMGC Cost Estimate'!$M419</f>
        <v>#VALUE!</v>
      </c>
      <c r="T419" s="37" t="e">
        <f>'CMGC Cost Estimate'!$J419-'CMGC Cost Estimate'!$G419</f>
        <v>#VALUE!</v>
      </c>
      <c r="U419" s="29" t="e">
        <f>RANK('CMGC Cost Estimate'!$J419,'CMGC Cost Estimate'!$J$3:$J$499)</f>
        <v>#VALUE!</v>
      </c>
      <c r="V419" s="40" t="e">
        <f>LARGE('CMGC Cost Estimate'!$J$3:$J$499,COUNT(J$3:'CMGC Cost Estimate'!$J419))+IF(ISNUMBER(V418),V418,0)</f>
        <v>#VALUE!</v>
      </c>
      <c r="W419" s="29" t="e">
        <f>IF(V419/J$500&lt;0.8,COUNT(V$3:V419)+1,1)</f>
        <v>#VALUE!</v>
      </c>
      <c r="X419" s="41" t="e">
        <f>IF('CMGC Cost Estimate'!$U419&lt;=MAX('CMGC Cost Estimate'!$W$3:$W$499),"YES","NO")</f>
        <v>#VALUE!</v>
      </c>
      <c r="Y419" s="42" t="e">
        <f>IF(AND('CMGC Cost Estimate'!$X419="YES",OR('CMGC Cost Estimate'!$R419&gt;0.2,'CMGC Cost Estimate'!$R419&lt;-0.2)),"ANALYZE"," ")</f>
        <v>#VALUE!</v>
      </c>
      <c r="Z419" s="73" t="e">
        <f>IF(AND('CMGC Cost Estimate'!$X419="YES",OR('CMGC Cost Estimate'!$S419&gt;0.2,'CMGC Cost Estimate'!$S419&lt;-0.2)),"ANALYZE"," ")</f>
        <v>#VALUE!</v>
      </c>
      <c r="AA419" s="69" t="e">
        <f>RANK('CMGC Cost Estimate'!$G419,'CMGC Cost Estimate'!$G$3:$G$499)</f>
        <v>#VALUE!</v>
      </c>
      <c r="AB419" s="70" t="e">
        <f>LARGE('CMGC Cost Estimate'!$G$3:$G$499,COUNT(G$3:'CMGC Cost Estimate'!$G419))+IF(ISNUMBER(AB418),AB418,0)</f>
        <v>#VALUE!</v>
      </c>
      <c r="AC419" s="71" t="e">
        <f>IF(AB419/G$500&lt;0.8,COUNT(V$3:V419)+1,1)</f>
        <v>#VALUE!</v>
      </c>
      <c r="AD419" s="95" t="e">
        <f>IF('CMGC Cost Estimate'!$AA419&lt;=MAX('CMGC Cost Estimate'!$AC$3:$AC$499),"YES","NO")</f>
        <v>#VALUE!</v>
      </c>
      <c r="AE419" s="96" t="e">
        <f>IF(AND('Standard Cost Estimate'!$AD419="YES",ABS('Standard Cost Estimate'!$R419)&gt;0.2),"ANALYZE"," ")</f>
        <v>#VALUE!</v>
      </c>
      <c r="AF419" s="77"/>
    </row>
    <row r="420" spans="1:32" x14ac:dyDescent="0.35">
      <c r="A420" s="56" t="e">
        <f>Table1[[#This Row],[Item Line Number]]</f>
        <v>#VALUE!</v>
      </c>
      <c r="B420" s="56" t="e">
        <f>Table1[[#This Row],[Item Number]]</f>
        <v>#VALUE!</v>
      </c>
      <c r="C420" s="57" t="e">
        <f>Table1[[#This Row],[Item Description]]</f>
        <v>#VALUE!</v>
      </c>
      <c r="D420" s="56" t="e">
        <f>Table1[[#This Row],[Quantity]]</f>
        <v>#VALUE!</v>
      </c>
      <c r="E420" s="56" t="e">
        <f>Table1[[#This Row],[Units]]</f>
        <v>#VALUE!</v>
      </c>
      <c r="F420" s="58" t="e">
        <f>Table1[[#This Row],[Engineer''s Estimate (EE)]]</f>
        <v>#VALUE!</v>
      </c>
      <c r="G420" s="59" t="e">
        <f>'CMGC Cost Estimate'!$D420*'CMGC Cost Estimate'!$F420</f>
        <v>#VALUE!</v>
      </c>
      <c r="H420" s="60" t="e">
        <f>'CMGC Cost Estimate'!$G420/G$500</f>
        <v>#VALUE!</v>
      </c>
      <c r="I420" s="58" t="e">
        <f>Table1[[#This Row],[Low Bidder 
or CM/GC]]</f>
        <v>#VALUE!</v>
      </c>
      <c r="J420" s="59" t="e">
        <f>'CMGC Cost Estimate'!$I420*'CMGC Cost Estimate'!$D420</f>
        <v>#VALUE!</v>
      </c>
      <c r="K420" s="61" t="e">
        <f>'CMGC Cost Estimate'!$J420/J$500</f>
        <v>#VALUE!</v>
      </c>
      <c r="L420" s="58" t="e">
        <f>TRIMMEAN(Table1[[#This Row],[Low Bidder 
or CM/GC]:[Bidder 23]],2/COUNT(Table1[[#This Row],[Low Bidder 
or CM/GC]:[Bidder 23]]))</f>
        <v>#VALUE!</v>
      </c>
      <c r="M420" s="59" t="e">
        <f>IF('CMGC Cost Estimate'!$D420=0,0,'CMGC Cost Estimate'!$D420*'CMGC Cost Estimate'!$L420)</f>
        <v>#VALUE!</v>
      </c>
      <c r="N420" s="60" t="e">
        <f>'CMGC Cost Estimate'!$M420/M$500</f>
        <v>#VALUE!</v>
      </c>
      <c r="O420" s="80" t="e">
        <f>MIN(Table1[[#This Row],[Low Bidder 
or CM/GC]:[Bidder 23]])*D420</f>
        <v>#VALUE!</v>
      </c>
      <c r="P420" s="66" t="e">
        <f>Table24[[#This Row],[CM/GC
Amount]]</f>
        <v>#VALUE!</v>
      </c>
      <c r="Q420" s="81" t="e">
        <f>MAX(Table1[[#This Row],[Low Bidder 
or CM/GC]:[Bidder 23]])*D420</f>
        <v>#VALUE!</v>
      </c>
      <c r="R420" s="38" t="e">
        <f>('CMGC Cost Estimate'!$J420-'CMGC Cost Estimate'!$G420)/'CMGC Cost Estimate'!$G420</f>
        <v>#VALUE!</v>
      </c>
      <c r="S420" s="39" t="e">
        <f>('CMGC Cost Estimate'!$J420-'CMGC Cost Estimate'!$M420)/'CMGC Cost Estimate'!$M420</f>
        <v>#VALUE!</v>
      </c>
      <c r="T420" s="37" t="e">
        <f>'CMGC Cost Estimate'!$J420-'CMGC Cost Estimate'!$G420</f>
        <v>#VALUE!</v>
      </c>
      <c r="U420" s="29" t="e">
        <f>RANK('CMGC Cost Estimate'!$J420,'CMGC Cost Estimate'!$J$3:$J$499)</f>
        <v>#VALUE!</v>
      </c>
      <c r="V420" s="40" t="e">
        <f>LARGE('CMGC Cost Estimate'!$J$3:$J$499,COUNT(J$3:'CMGC Cost Estimate'!$J420))+IF(ISNUMBER(V419),V419,0)</f>
        <v>#VALUE!</v>
      </c>
      <c r="W420" s="29" t="e">
        <f>IF(V420/J$500&lt;0.8,COUNT(V$3:V420)+1,1)</f>
        <v>#VALUE!</v>
      </c>
      <c r="X420" s="41" t="e">
        <f>IF('CMGC Cost Estimate'!$U420&lt;=MAX('CMGC Cost Estimate'!$W$3:$W$499),"YES","NO")</f>
        <v>#VALUE!</v>
      </c>
      <c r="Y420" s="42" t="e">
        <f>IF(AND('CMGC Cost Estimate'!$X420="YES",OR('CMGC Cost Estimate'!$R420&gt;0.2,'CMGC Cost Estimate'!$R420&lt;-0.2)),"ANALYZE"," ")</f>
        <v>#VALUE!</v>
      </c>
      <c r="Z420" s="73" t="e">
        <f>IF(AND('CMGC Cost Estimate'!$X420="YES",OR('CMGC Cost Estimate'!$S420&gt;0.2,'CMGC Cost Estimate'!$S420&lt;-0.2)),"ANALYZE"," ")</f>
        <v>#VALUE!</v>
      </c>
      <c r="AA420" s="69" t="e">
        <f>RANK('CMGC Cost Estimate'!$G420,'CMGC Cost Estimate'!$G$3:$G$499)</f>
        <v>#VALUE!</v>
      </c>
      <c r="AB420" s="70" t="e">
        <f>LARGE('CMGC Cost Estimate'!$G$3:$G$499,COUNT(G$3:'CMGC Cost Estimate'!$G420))+IF(ISNUMBER(AB419),AB419,0)</f>
        <v>#VALUE!</v>
      </c>
      <c r="AC420" s="71" t="e">
        <f>IF(AB420/G$500&lt;0.8,COUNT(V$3:V420)+1,1)</f>
        <v>#VALUE!</v>
      </c>
      <c r="AD420" s="95" t="e">
        <f>IF('CMGC Cost Estimate'!$AA420&lt;=MAX('CMGC Cost Estimate'!$AC$3:$AC$499),"YES","NO")</f>
        <v>#VALUE!</v>
      </c>
      <c r="AE420" s="96" t="e">
        <f>IF(AND('Standard Cost Estimate'!$AD420="YES",ABS('Standard Cost Estimate'!$R420)&gt;0.2),"ANALYZE"," ")</f>
        <v>#VALUE!</v>
      </c>
      <c r="AF420" s="77"/>
    </row>
    <row r="421" spans="1:32" x14ac:dyDescent="0.35">
      <c r="A421" s="56" t="e">
        <f>Table1[[#This Row],[Item Line Number]]</f>
        <v>#VALUE!</v>
      </c>
      <c r="B421" s="56" t="e">
        <f>Table1[[#This Row],[Item Number]]</f>
        <v>#VALUE!</v>
      </c>
      <c r="C421" s="57" t="e">
        <f>Table1[[#This Row],[Item Description]]</f>
        <v>#VALUE!</v>
      </c>
      <c r="D421" s="56" t="e">
        <f>Table1[[#This Row],[Quantity]]</f>
        <v>#VALUE!</v>
      </c>
      <c r="E421" s="56" t="e">
        <f>Table1[[#This Row],[Units]]</f>
        <v>#VALUE!</v>
      </c>
      <c r="F421" s="58" t="e">
        <f>Table1[[#This Row],[Engineer''s Estimate (EE)]]</f>
        <v>#VALUE!</v>
      </c>
      <c r="G421" s="59" t="e">
        <f>'CMGC Cost Estimate'!$D421*'CMGC Cost Estimate'!$F421</f>
        <v>#VALUE!</v>
      </c>
      <c r="H421" s="60" t="e">
        <f>'CMGC Cost Estimate'!$G421/G$500</f>
        <v>#VALUE!</v>
      </c>
      <c r="I421" s="58" t="e">
        <f>Table1[[#This Row],[Low Bidder 
or CM/GC]]</f>
        <v>#VALUE!</v>
      </c>
      <c r="J421" s="59" t="e">
        <f>'CMGC Cost Estimate'!$I421*'CMGC Cost Estimate'!$D421</f>
        <v>#VALUE!</v>
      </c>
      <c r="K421" s="61" t="e">
        <f>'CMGC Cost Estimate'!$J421/J$500</f>
        <v>#VALUE!</v>
      </c>
      <c r="L421" s="58" t="e">
        <f>TRIMMEAN(Table1[[#This Row],[Low Bidder 
or CM/GC]:[Bidder 23]],2/COUNT(Table1[[#This Row],[Low Bidder 
or CM/GC]:[Bidder 23]]))</f>
        <v>#VALUE!</v>
      </c>
      <c r="M421" s="59" t="e">
        <f>IF('CMGC Cost Estimate'!$D421=0,0,'CMGC Cost Estimate'!$D421*'CMGC Cost Estimate'!$L421)</f>
        <v>#VALUE!</v>
      </c>
      <c r="N421" s="60" t="e">
        <f>'CMGC Cost Estimate'!$M421/M$500</f>
        <v>#VALUE!</v>
      </c>
      <c r="O421" s="80" t="e">
        <f>MIN(Table1[[#This Row],[Low Bidder 
or CM/GC]:[Bidder 23]])*D421</f>
        <v>#VALUE!</v>
      </c>
      <c r="P421" s="66" t="e">
        <f>Table24[[#This Row],[CM/GC
Amount]]</f>
        <v>#VALUE!</v>
      </c>
      <c r="Q421" s="81" t="e">
        <f>MAX(Table1[[#This Row],[Low Bidder 
or CM/GC]:[Bidder 23]])*D421</f>
        <v>#VALUE!</v>
      </c>
      <c r="R421" s="38" t="e">
        <f>('CMGC Cost Estimate'!$J421-'CMGC Cost Estimate'!$G421)/'CMGC Cost Estimate'!$G421</f>
        <v>#VALUE!</v>
      </c>
      <c r="S421" s="39" t="e">
        <f>('CMGC Cost Estimate'!$J421-'CMGC Cost Estimate'!$M421)/'CMGC Cost Estimate'!$M421</f>
        <v>#VALUE!</v>
      </c>
      <c r="T421" s="37" t="e">
        <f>'CMGC Cost Estimate'!$J421-'CMGC Cost Estimate'!$G421</f>
        <v>#VALUE!</v>
      </c>
      <c r="U421" s="29" t="e">
        <f>RANK('CMGC Cost Estimate'!$J421,'CMGC Cost Estimate'!$J$3:$J$499)</f>
        <v>#VALUE!</v>
      </c>
      <c r="V421" s="40" t="e">
        <f>LARGE('CMGC Cost Estimate'!$J$3:$J$499,COUNT(J$3:'CMGC Cost Estimate'!$J421))+IF(ISNUMBER(V420),V420,0)</f>
        <v>#VALUE!</v>
      </c>
      <c r="W421" s="29" t="e">
        <f>IF(V421/J$500&lt;0.8,COUNT(V$3:V421)+1,1)</f>
        <v>#VALUE!</v>
      </c>
      <c r="X421" s="41" t="e">
        <f>IF('CMGC Cost Estimate'!$U421&lt;=MAX('CMGC Cost Estimate'!$W$3:$W$499),"YES","NO")</f>
        <v>#VALUE!</v>
      </c>
      <c r="Y421" s="42" t="e">
        <f>IF(AND('CMGC Cost Estimate'!$X421="YES",OR('CMGC Cost Estimate'!$R421&gt;0.2,'CMGC Cost Estimate'!$R421&lt;-0.2)),"ANALYZE"," ")</f>
        <v>#VALUE!</v>
      </c>
      <c r="Z421" s="73" t="e">
        <f>IF(AND('CMGC Cost Estimate'!$X421="YES",OR('CMGC Cost Estimate'!$S421&gt;0.2,'CMGC Cost Estimate'!$S421&lt;-0.2)),"ANALYZE"," ")</f>
        <v>#VALUE!</v>
      </c>
      <c r="AA421" s="69" t="e">
        <f>RANK('CMGC Cost Estimate'!$G421,'CMGC Cost Estimate'!$G$3:$G$499)</f>
        <v>#VALUE!</v>
      </c>
      <c r="AB421" s="70" t="e">
        <f>LARGE('CMGC Cost Estimate'!$G$3:$G$499,COUNT(G$3:'CMGC Cost Estimate'!$G421))+IF(ISNUMBER(AB420),AB420,0)</f>
        <v>#VALUE!</v>
      </c>
      <c r="AC421" s="71" t="e">
        <f>IF(AB421/G$500&lt;0.8,COUNT(V$3:V421)+1,1)</f>
        <v>#VALUE!</v>
      </c>
      <c r="AD421" s="95" t="e">
        <f>IF('CMGC Cost Estimate'!$AA421&lt;=MAX('CMGC Cost Estimate'!$AC$3:$AC$499),"YES","NO")</f>
        <v>#VALUE!</v>
      </c>
      <c r="AE421" s="96" t="e">
        <f>IF(AND('Standard Cost Estimate'!$AD421="YES",ABS('Standard Cost Estimate'!$R421)&gt;0.2),"ANALYZE"," ")</f>
        <v>#VALUE!</v>
      </c>
      <c r="AF421" s="77"/>
    </row>
    <row r="422" spans="1:32" x14ac:dyDescent="0.35">
      <c r="A422" s="56" t="e">
        <f>Table1[[#This Row],[Item Line Number]]</f>
        <v>#VALUE!</v>
      </c>
      <c r="B422" s="56" t="e">
        <f>Table1[[#This Row],[Item Number]]</f>
        <v>#VALUE!</v>
      </c>
      <c r="C422" s="57" t="e">
        <f>Table1[[#This Row],[Item Description]]</f>
        <v>#VALUE!</v>
      </c>
      <c r="D422" s="56" t="e">
        <f>Table1[[#This Row],[Quantity]]</f>
        <v>#VALUE!</v>
      </c>
      <c r="E422" s="56" t="e">
        <f>Table1[[#This Row],[Units]]</f>
        <v>#VALUE!</v>
      </c>
      <c r="F422" s="58" t="e">
        <f>Table1[[#This Row],[Engineer''s Estimate (EE)]]</f>
        <v>#VALUE!</v>
      </c>
      <c r="G422" s="59" t="e">
        <f>'CMGC Cost Estimate'!$D422*'CMGC Cost Estimate'!$F422</f>
        <v>#VALUE!</v>
      </c>
      <c r="H422" s="60" t="e">
        <f>'CMGC Cost Estimate'!$G422/G$500</f>
        <v>#VALUE!</v>
      </c>
      <c r="I422" s="58" t="e">
        <f>Table1[[#This Row],[Low Bidder 
or CM/GC]]</f>
        <v>#VALUE!</v>
      </c>
      <c r="J422" s="59" t="e">
        <f>'CMGC Cost Estimate'!$I422*'CMGC Cost Estimate'!$D422</f>
        <v>#VALUE!</v>
      </c>
      <c r="K422" s="61" t="e">
        <f>'CMGC Cost Estimate'!$J422/J$500</f>
        <v>#VALUE!</v>
      </c>
      <c r="L422" s="58" t="e">
        <f>TRIMMEAN(Table1[[#This Row],[Low Bidder 
or CM/GC]:[Bidder 23]],2/COUNT(Table1[[#This Row],[Low Bidder 
or CM/GC]:[Bidder 23]]))</f>
        <v>#VALUE!</v>
      </c>
      <c r="M422" s="59" t="e">
        <f>IF('CMGC Cost Estimate'!$D422=0,0,'CMGC Cost Estimate'!$D422*'CMGC Cost Estimate'!$L422)</f>
        <v>#VALUE!</v>
      </c>
      <c r="N422" s="60" t="e">
        <f>'CMGC Cost Estimate'!$M422/M$500</f>
        <v>#VALUE!</v>
      </c>
      <c r="O422" s="80" t="e">
        <f>MIN(Table1[[#This Row],[Low Bidder 
or CM/GC]:[Bidder 23]])*D422</f>
        <v>#VALUE!</v>
      </c>
      <c r="P422" s="66" t="e">
        <f>Table24[[#This Row],[CM/GC
Amount]]</f>
        <v>#VALUE!</v>
      </c>
      <c r="Q422" s="81" t="e">
        <f>MAX(Table1[[#This Row],[Low Bidder 
or CM/GC]:[Bidder 23]])*D422</f>
        <v>#VALUE!</v>
      </c>
      <c r="R422" s="38" t="e">
        <f>('CMGC Cost Estimate'!$J422-'CMGC Cost Estimate'!$G422)/'CMGC Cost Estimate'!$G422</f>
        <v>#VALUE!</v>
      </c>
      <c r="S422" s="39" t="e">
        <f>('CMGC Cost Estimate'!$J422-'CMGC Cost Estimate'!$M422)/'CMGC Cost Estimate'!$M422</f>
        <v>#VALUE!</v>
      </c>
      <c r="T422" s="37" t="e">
        <f>'CMGC Cost Estimate'!$J422-'CMGC Cost Estimate'!$G422</f>
        <v>#VALUE!</v>
      </c>
      <c r="U422" s="29" t="e">
        <f>RANK('CMGC Cost Estimate'!$J422,'CMGC Cost Estimate'!$J$3:$J$499)</f>
        <v>#VALUE!</v>
      </c>
      <c r="V422" s="40" t="e">
        <f>LARGE('CMGC Cost Estimate'!$J$3:$J$499,COUNT(J$3:'CMGC Cost Estimate'!$J422))+IF(ISNUMBER(V421),V421,0)</f>
        <v>#VALUE!</v>
      </c>
      <c r="W422" s="29" t="e">
        <f>IF(V422/J$500&lt;0.8,COUNT(V$3:V422)+1,1)</f>
        <v>#VALUE!</v>
      </c>
      <c r="X422" s="41" t="e">
        <f>IF('CMGC Cost Estimate'!$U422&lt;=MAX('CMGC Cost Estimate'!$W$3:$W$499),"YES","NO")</f>
        <v>#VALUE!</v>
      </c>
      <c r="Y422" s="42" t="e">
        <f>IF(AND('CMGC Cost Estimate'!$X422="YES",OR('CMGC Cost Estimate'!$R422&gt;0.2,'CMGC Cost Estimate'!$R422&lt;-0.2)),"ANALYZE"," ")</f>
        <v>#VALUE!</v>
      </c>
      <c r="Z422" s="73" t="e">
        <f>IF(AND('CMGC Cost Estimate'!$X422="YES",OR('CMGC Cost Estimate'!$S422&gt;0.2,'CMGC Cost Estimate'!$S422&lt;-0.2)),"ANALYZE"," ")</f>
        <v>#VALUE!</v>
      </c>
      <c r="AA422" s="69" t="e">
        <f>RANK('CMGC Cost Estimate'!$G422,'CMGC Cost Estimate'!$G$3:$G$499)</f>
        <v>#VALUE!</v>
      </c>
      <c r="AB422" s="70" t="e">
        <f>LARGE('CMGC Cost Estimate'!$G$3:$G$499,COUNT(G$3:'CMGC Cost Estimate'!$G422))+IF(ISNUMBER(AB421),AB421,0)</f>
        <v>#VALUE!</v>
      </c>
      <c r="AC422" s="71" t="e">
        <f>IF(AB422/G$500&lt;0.8,COUNT(V$3:V422)+1,1)</f>
        <v>#VALUE!</v>
      </c>
      <c r="AD422" s="95" t="e">
        <f>IF('CMGC Cost Estimate'!$AA422&lt;=MAX('CMGC Cost Estimate'!$AC$3:$AC$499),"YES","NO")</f>
        <v>#VALUE!</v>
      </c>
      <c r="AE422" s="96" t="e">
        <f>IF(AND('Standard Cost Estimate'!$AD422="YES",ABS('Standard Cost Estimate'!$R422)&gt;0.2),"ANALYZE"," ")</f>
        <v>#VALUE!</v>
      </c>
      <c r="AF422" s="77"/>
    </row>
    <row r="423" spans="1:32" x14ac:dyDescent="0.35">
      <c r="A423" s="56" t="e">
        <f>Table1[[#This Row],[Item Line Number]]</f>
        <v>#VALUE!</v>
      </c>
      <c r="B423" s="56" t="e">
        <f>Table1[[#This Row],[Item Number]]</f>
        <v>#VALUE!</v>
      </c>
      <c r="C423" s="57" t="e">
        <f>Table1[[#This Row],[Item Description]]</f>
        <v>#VALUE!</v>
      </c>
      <c r="D423" s="56" t="e">
        <f>Table1[[#This Row],[Quantity]]</f>
        <v>#VALUE!</v>
      </c>
      <c r="E423" s="56" t="e">
        <f>Table1[[#This Row],[Units]]</f>
        <v>#VALUE!</v>
      </c>
      <c r="F423" s="58" t="e">
        <f>Table1[[#This Row],[Engineer''s Estimate (EE)]]</f>
        <v>#VALUE!</v>
      </c>
      <c r="G423" s="59" t="e">
        <f>'CMGC Cost Estimate'!$D423*'CMGC Cost Estimate'!$F423</f>
        <v>#VALUE!</v>
      </c>
      <c r="H423" s="60" t="e">
        <f>'CMGC Cost Estimate'!$G423/G$500</f>
        <v>#VALUE!</v>
      </c>
      <c r="I423" s="58" t="e">
        <f>Table1[[#This Row],[Low Bidder 
or CM/GC]]</f>
        <v>#VALUE!</v>
      </c>
      <c r="J423" s="59" t="e">
        <f>'CMGC Cost Estimate'!$I423*'CMGC Cost Estimate'!$D423</f>
        <v>#VALUE!</v>
      </c>
      <c r="K423" s="61" t="e">
        <f>'CMGC Cost Estimate'!$J423/J$500</f>
        <v>#VALUE!</v>
      </c>
      <c r="L423" s="58" t="e">
        <f>TRIMMEAN(Table1[[#This Row],[Low Bidder 
or CM/GC]:[Bidder 23]],2/COUNT(Table1[[#This Row],[Low Bidder 
or CM/GC]:[Bidder 23]]))</f>
        <v>#VALUE!</v>
      </c>
      <c r="M423" s="59" t="e">
        <f>IF('CMGC Cost Estimate'!$D423=0,0,'CMGC Cost Estimate'!$D423*'CMGC Cost Estimate'!$L423)</f>
        <v>#VALUE!</v>
      </c>
      <c r="N423" s="60" t="e">
        <f>'CMGC Cost Estimate'!$M423/M$500</f>
        <v>#VALUE!</v>
      </c>
      <c r="O423" s="80" t="e">
        <f>MIN(Table1[[#This Row],[Low Bidder 
or CM/GC]:[Bidder 23]])*D423</f>
        <v>#VALUE!</v>
      </c>
      <c r="P423" s="66" t="e">
        <f>Table24[[#This Row],[CM/GC
Amount]]</f>
        <v>#VALUE!</v>
      </c>
      <c r="Q423" s="81" t="e">
        <f>MAX(Table1[[#This Row],[Low Bidder 
or CM/GC]:[Bidder 23]])*D423</f>
        <v>#VALUE!</v>
      </c>
      <c r="R423" s="38" t="e">
        <f>('CMGC Cost Estimate'!$J423-'CMGC Cost Estimate'!$G423)/'CMGC Cost Estimate'!$G423</f>
        <v>#VALUE!</v>
      </c>
      <c r="S423" s="39" t="e">
        <f>('CMGC Cost Estimate'!$J423-'CMGC Cost Estimate'!$M423)/'CMGC Cost Estimate'!$M423</f>
        <v>#VALUE!</v>
      </c>
      <c r="T423" s="37" t="e">
        <f>'CMGC Cost Estimate'!$J423-'CMGC Cost Estimate'!$G423</f>
        <v>#VALUE!</v>
      </c>
      <c r="U423" s="29" t="e">
        <f>RANK('CMGC Cost Estimate'!$J423,'CMGC Cost Estimate'!$J$3:$J$499)</f>
        <v>#VALUE!</v>
      </c>
      <c r="V423" s="40" t="e">
        <f>LARGE('CMGC Cost Estimate'!$J$3:$J$499,COUNT(J$3:'CMGC Cost Estimate'!$J423))+IF(ISNUMBER(V422),V422,0)</f>
        <v>#VALUE!</v>
      </c>
      <c r="W423" s="29" t="e">
        <f>IF(V423/J$500&lt;0.8,COUNT(V$3:V423)+1,1)</f>
        <v>#VALUE!</v>
      </c>
      <c r="X423" s="41" t="e">
        <f>IF('CMGC Cost Estimate'!$U423&lt;=MAX('CMGC Cost Estimate'!$W$3:$W$499),"YES","NO")</f>
        <v>#VALUE!</v>
      </c>
      <c r="Y423" s="42" t="e">
        <f>IF(AND('CMGC Cost Estimate'!$X423="YES",OR('CMGC Cost Estimate'!$R423&gt;0.2,'CMGC Cost Estimate'!$R423&lt;-0.2)),"ANALYZE"," ")</f>
        <v>#VALUE!</v>
      </c>
      <c r="Z423" s="73" t="e">
        <f>IF(AND('CMGC Cost Estimate'!$X423="YES",OR('CMGC Cost Estimate'!$S423&gt;0.2,'CMGC Cost Estimate'!$S423&lt;-0.2)),"ANALYZE"," ")</f>
        <v>#VALUE!</v>
      </c>
      <c r="AA423" s="69" t="e">
        <f>RANK('CMGC Cost Estimate'!$G423,'CMGC Cost Estimate'!$G$3:$G$499)</f>
        <v>#VALUE!</v>
      </c>
      <c r="AB423" s="70" t="e">
        <f>LARGE('CMGC Cost Estimate'!$G$3:$G$499,COUNT(G$3:'CMGC Cost Estimate'!$G423))+IF(ISNUMBER(AB422),AB422,0)</f>
        <v>#VALUE!</v>
      </c>
      <c r="AC423" s="71" t="e">
        <f>IF(AB423/G$500&lt;0.8,COUNT(V$3:V423)+1,1)</f>
        <v>#VALUE!</v>
      </c>
      <c r="AD423" s="95" t="e">
        <f>IF('CMGC Cost Estimate'!$AA423&lt;=MAX('CMGC Cost Estimate'!$AC$3:$AC$499),"YES","NO")</f>
        <v>#VALUE!</v>
      </c>
      <c r="AE423" s="96" t="e">
        <f>IF(AND('Standard Cost Estimate'!$AD423="YES",ABS('Standard Cost Estimate'!$R423)&gt;0.2),"ANALYZE"," ")</f>
        <v>#VALUE!</v>
      </c>
      <c r="AF423" s="77"/>
    </row>
    <row r="424" spans="1:32" x14ac:dyDescent="0.35">
      <c r="A424" s="56" t="e">
        <f>Table1[[#This Row],[Item Line Number]]</f>
        <v>#VALUE!</v>
      </c>
      <c r="B424" s="56" t="e">
        <f>Table1[[#This Row],[Item Number]]</f>
        <v>#VALUE!</v>
      </c>
      <c r="C424" s="57" t="e">
        <f>Table1[[#This Row],[Item Description]]</f>
        <v>#VALUE!</v>
      </c>
      <c r="D424" s="56" t="e">
        <f>Table1[[#This Row],[Quantity]]</f>
        <v>#VALUE!</v>
      </c>
      <c r="E424" s="56" t="e">
        <f>Table1[[#This Row],[Units]]</f>
        <v>#VALUE!</v>
      </c>
      <c r="F424" s="58" t="e">
        <f>Table1[[#This Row],[Engineer''s Estimate (EE)]]</f>
        <v>#VALUE!</v>
      </c>
      <c r="G424" s="59" t="e">
        <f>'CMGC Cost Estimate'!$D424*'CMGC Cost Estimate'!$F424</f>
        <v>#VALUE!</v>
      </c>
      <c r="H424" s="60" t="e">
        <f>'CMGC Cost Estimate'!$G424/G$500</f>
        <v>#VALUE!</v>
      </c>
      <c r="I424" s="58" t="e">
        <f>Table1[[#This Row],[Low Bidder 
or CM/GC]]</f>
        <v>#VALUE!</v>
      </c>
      <c r="J424" s="59" t="e">
        <f>'CMGC Cost Estimate'!$I424*'CMGC Cost Estimate'!$D424</f>
        <v>#VALUE!</v>
      </c>
      <c r="K424" s="61" t="e">
        <f>'CMGC Cost Estimate'!$J424/J$500</f>
        <v>#VALUE!</v>
      </c>
      <c r="L424" s="58" t="e">
        <f>TRIMMEAN(Table1[[#This Row],[Low Bidder 
or CM/GC]:[Bidder 23]],2/COUNT(Table1[[#This Row],[Low Bidder 
or CM/GC]:[Bidder 23]]))</f>
        <v>#VALUE!</v>
      </c>
      <c r="M424" s="59" t="e">
        <f>IF('CMGC Cost Estimate'!$D424=0,0,'CMGC Cost Estimate'!$D424*'CMGC Cost Estimate'!$L424)</f>
        <v>#VALUE!</v>
      </c>
      <c r="N424" s="60" t="e">
        <f>'CMGC Cost Estimate'!$M424/M$500</f>
        <v>#VALUE!</v>
      </c>
      <c r="O424" s="80" t="e">
        <f>MIN(Table1[[#This Row],[Low Bidder 
or CM/GC]:[Bidder 23]])*D424</f>
        <v>#VALUE!</v>
      </c>
      <c r="P424" s="66" t="e">
        <f>Table24[[#This Row],[CM/GC
Amount]]</f>
        <v>#VALUE!</v>
      </c>
      <c r="Q424" s="81" t="e">
        <f>MAX(Table1[[#This Row],[Low Bidder 
or CM/GC]:[Bidder 23]])*D424</f>
        <v>#VALUE!</v>
      </c>
      <c r="R424" s="38" t="e">
        <f>('CMGC Cost Estimate'!$J424-'CMGC Cost Estimate'!$G424)/'CMGC Cost Estimate'!$G424</f>
        <v>#VALUE!</v>
      </c>
      <c r="S424" s="39" t="e">
        <f>('CMGC Cost Estimate'!$J424-'CMGC Cost Estimate'!$M424)/'CMGC Cost Estimate'!$M424</f>
        <v>#VALUE!</v>
      </c>
      <c r="T424" s="37" t="e">
        <f>'CMGC Cost Estimate'!$J424-'CMGC Cost Estimate'!$G424</f>
        <v>#VALUE!</v>
      </c>
      <c r="U424" s="29" t="e">
        <f>RANK('CMGC Cost Estimate'!$J424,'CMGC Cost Estimate'!$J$3:$J$499)</f>
        <v>#VALUE!</v>
      </c>
      <c r="V424" s="40" t="e">
        <f>LARGE('CMGC Cost Estimate'!$J$3:$J$499,COUNT(J$3:'CMGC Cost Estimate'!$J424))+IF(ISNUMBER(V423),V423,0)</f>
        <v>#VALUE!</v>
      </c>
      <c r="W424" s="29" t="e">
        <f>IF(V424/J$500&lt;0.8,COUNT(V$3:V424)+1,1)</f>
        <v>#VALUE!</v>
      </c>
      <c r="X424" s="41" t="e">
        <f>IF('CMGC Cost Estimate'!$U424&lt;=MAX('CMGC Cost Estimate'!$W$3:$W$499),"YES","NO")</f>
        <v>#VALUE!</v>
      </c>
      <c r="Y424" s="42" t="e">
        <f>IF(AND('CMGC Cost Estimate'!$X424="YES",OR('CMGC Cost Estimate'!$R424&gt;0.2,'CMGC Cost Estimate'!$R424&lt;-0.2)),"ANALYZE"," ")</f>
        <v>#VALUE!</v>
      </c>
      <c r="Z424" s="73" t="e">
        <f>IF(AND('CMGC Cost Estimate'!$X424="YES",OR('CMGC Cost Estimate'!$S424&gt;0.2,'CMGC Cost Estimate'!$S424&lt;-0.2)),"ANALYZE"," ")</f>
        <v>#VALUE!</v>
      </c>
      <c r="AA424" s="69" t="e">
        <f>RANK('CMGC Cost Estimate'!$G424,'CMGC Cost Estimate'!$G$3:$G$499)</f>
        <v>#VALUE!</v>
      </c>
      <c r="AB424" s="70" t="e">
        <f>LARGE('CMGC Cost Estimate'!$G$3:$G$499,COUNT(G$3:'CMGC Cost Estimate'!$G424))+IF(ISNUMBER(AB423),AB423,0)</f>
        <v>#VALUE!</v>
      </c>
      <c r="AC424" s="71" t="e">
        <f>IF(AB424/G$500&lt;0.8,COUNT(V$3:V424)+1,1)</f>
        <v>#VALUE!</v>
      </c>
      <c r="AD424" s="95" t="e">
        <f>IF('CMGC Cost Estimate'!$AA424&lt;=MAX('CMGC Cost Estimate'!$AC$3:$AC$499),"YES","NO")</f>
        <v>#VALUE!</v>
      </c>
      <c r="AE424" s="96" t="e">
        <f>IF(AND('Standard Cost Estimate'!$AD424="YES",ABS('Standard Cost Estimate'!$R424)&gt;0.2),"ANALYZE"," ")</f>
        <v>#VALUE!</v>
      </c>
      <c r="AF424" s="77"/>
    </row>
    <row r="425" spans="1:32" x14ac:dyDescent="0.35">
      <c r="A425" s="56" t="e">
        <f>Table1[[#This Row],[Item Line Number]]</f>
        <v>#VALUE!</v>
      </c>
      <c r="B425" s="56" t="e">
        <f>Table1[[#This Row],[Item Number]]</f>
        <v>#VALUE!</v>
      </c>
      <c r="C425" s="57" t="e">
        <f>Table1[[#This Row],[Item Description]]</f>
        <v>#VALUE!</v>
      </c>
      <c r="D425" s="56" t="e">
        <f>Table1[[#This Row],[Quantity]]</f>
        <v>#VALUE!</v>
      </c>
      <c r="E425" s="56" t="e">
        <f>Table1[[#This Row],[Units]]</f>
        <v>#VALUE!</v>
      </c>
      <c r="F425" s="58" t="e">
        <f>Table1[[#This Row],[Engineer''s Estimate (EE)]]</f>
        <v>#VALUE!</v>
      </c>
      <c r="G425" s="59" t="e">
        <f>'CMGC Cost Estimate'!$D425*'CMGC Cost Estimate'!$F425</f>
        <v>#VALUE!</v>
      </c>
      <c r="H425" s="60" t="e">
        <f>'CMGC Cost Estimate'!$G425/G$500</f>
        <v>#VALUE!</v>
      </c>
      <c r="I425" s="58" t="e">
        <f>Table1[[#This Row],[Low Bidder 
or CM/GC]]</f>
        <v>#VALUE!</v>
      </c>
      <c r="J425" s="59" t="e">
        <f>'CMGC Cost Estimate'!$I425*'CMGC Cost Estimate'!$D425</f>
        <v>#VALUE!</v>
      </c>
      <c r="K425" s="61" t="e">
        <f>'CMGC Cost Estimate'!$J425/J$500</f>
        <v>#VALUE!</v>
      </c>
      <c r="L425" s="58" t="e">
        <f>TRIMMEAN(Table1[[#This Row],[Low Bidder 
or CM/GC]:[Bidder 23]],2/COUNT(Table1[[#This Row],[Low Bidder 
or CM/GC]:[Bidder 23]]))</f>
        <v>#VALUE!</v>
      </c>
      <c r="M425" s="59" t="e">
        <f>IF('CMGC Cost Estimate'!$D425=0,0,'CMGC Cost Estimate'!$D425*'CMGC Cost Estimate'!$L425)</f>
        <v>#VALUE!</v>
      </c>
      <c r="N425" s="60" t="e">
        <f>'CMGC Cost Estimate'!$M425/M$500</f>
        <v>#VALUE!</v>
      </c>
      <c r="O425" s="80" t="e">
        <f>MIN(Table1[[#This Row],[Low Bidder 
or CM/GC]:[Bidder 23]])*D425</f>
        <v>#VALUE!</v>
      </c>
      <c r="P425" s="66" t="e">
        <f>Table24[[#This Row],[CM/GC
Amount]]</f>
        <v>#VALUE!</v>
      </c>
      <c r="Q425" s="81" t="e">
        <f>MAX(Table1[[#This Row],[Low Bidder 
or CM/GC]:[Bidder 23]])*D425</f>
        <v>#VALUE!</v>
      </c>
      <c r="R425" s="38" t="e">
        <f>('CMGC Cost Estimate'!$J425-'CMGC Cost Estimate'!$G425)/'CMGC Cost Estimate'!$G425</f>
        <v>#VALUE!</v>
      </c>
      <c r="S425" s="39" t="e">
        <f>('CMGC Cost Estimate'!$J425-'CMGC Cost Estimate'!$M425)/'CMGC Cost Estimate'!$M425</f>
        <v>#VALUE!</v>
      </c>
      <c r="T425" s="37" t="e">
        <f>'CMGC Cost Estimate'!$J425-'CMGC Cost Estimate'!$G425</f>
        <v>#VALUE!</v>
      </c>
      <c r="U425" s="29" t="e">
        <f>RANK('CMGC Cost Estimate'!$J425,'CMGC Cost Estimate'!$J$3:$J$499)</f>
        <v>#VALUE!</v>
      </c>
      <c r="V425" s="40" t="e">
        <f>LARGE('CMGC Cost Estimate'!$J$3:$J$499,COUNT(J$3:'CMGC Cost Estimate'!$J425))+IF(ISNUMBER(V424),V424,0)</f>
        <v>#VALUE!</v>
      </c>
      <c r="W425" s="29" t="e">
        <f>IF(V425/J$500&lt;0.8,COUNT(V$3:V425)+1,1)</f>
        <v>#VALUE!</v>
      </c>
      <c r="X425" s="41" t="e">
        <f>IF('CMGC Cost Estimate'!$U425&lt;=MAX('CMGC Cost Estimate'!$W$3:$W$499),"YES","NO")</f>
        <v>#VALUE!</v>
      </c>
      <c r="Y425" s="42" t="e">
        <f>IF(AND('CMGC Cost Estimate'!$X425="YES",OR('CMGC Cost Estimate'!$R425&gt;0.2,'CMGC Cost Estimate'!$R425&lt;-0.2)),"ANALYZE"," ")</f>
        <v>#VALUE!</v>
      </c>
      <c r="Z425" s="73" t="e">
        <f>IF(AND('CMGC Cost Estimate'!$X425="YES",OR('CMGC Cost Estimate'!$S425&gt;0.2,'CMGC Cost Estimate'!$S425&lt;-0.2)),"ANALYZE"," ")</f>
        <v>#VALUE!</v>
      </c>
      <c r="AA425" s="69" t="e">
        <f>RANK('CMGC Cost Estimate'!$G425,'CMGC Cost Estimate'!$G$3:$G$499)</f>
        <v>#VALUE!</v>
      </c>
      <c r="AB425" s="70" t="e">
        <f>LARGE('CMGC Cost Estimate'!$G$3:$G$499,COUNT(G$3:'CMGC Cost Estimate'!$G425))+IF(ISNUMBER(AB424),AB424,0)</f>
        <v>#VALUE!</v>
      </c>
      <c r="AC425" s="71" t="e">
        <f>IF(AB425/G$500&lt;0.8,COUNT(V$3:V425)+1,1)</f>
        <v>#VALUE!</v>
      </c>
      <c r="AD425" s="95" t="e">
        <f>IF('CMGC Cost Estimate'!$AA425&lt;=MAX('CMGC Cost Estimate'!$AC$3:$AC$499),"YES","NO")</f>
        <v>#VALUE!</v>
      </c>
      <c r="AE425" s="96" t="e">
        <f>IF(AND('Standard Cost Estimate'!$AD425="YES",ABS('Standard Cost Estimate'!$R425)&gt;0.2),"ANALYZE"," ")</f>
        <v>#VALUE!</v>
      </c>
      <c r="AF425" s="77"/>
    </row>
    <row r="426" spans="1:32" x14ac:dyDescent="0.35">
      <c r="A426" s="56" t="e">
        <f>Table1[[#This Row],[Item Line Number]]</f>
        <v>#VALUE!</v>
      </c>
      <c r="B426" s="56" t="e">
        <f>Table1[[#This Row],[Item Number]]</f>
        <v>#VALUE!</v>
      </c>
      <c r="C426" s="57" t="e">
        <f>Table1[[#This Row],[Item Description]]</f>
        <v>#VALUE!</v>
      </c>
      <c r="D426" s="56" t="e">
        <f>Table1[[#This Row],[Quantity]]</f>
        <v>#VALUE!</v>
      </c>
      <c r="E426" s="56" t="e">
        <f>Table1[[#This Row],[Units]]</f>
        <v>#VALUE!</v>
      </c>
      <c r="F426" s="58" t="e">
        <f>Table1[[#This Row],[Engineer''s Estimate (EE)]]</f>
        <v>#VALUE!</v>
      </c>
      <c r="G426" s="59" t="e">
        <f>'CMGC Cost Estimate'!$D426*'CMGC Cost Estimate'!$F426</f>
        <v>#VALUE!</v>
      </c>
      <c r="H426" s="60" t="e">
        <f>'CMGC Cost Estimate'!$G426/G$500</f>
        <v>#VALUE!</v>
      </c>
      <c r="I426" s="58" t="e">
        <f>Table1[[#This Row],[Low Bidder 
or CM/GC]]</f>
        <v>#VALUE!</v>
      </c>
      <c r="J426" s="59" t="e">
        <f>'CMGC Cost Estimate'!$I426*'CMGC Cost Estimate'!$D426</f>
        <v>#VALUE!</v>
      </c>
      <c r="K426" s="61" t="e">
        <f>'CMGC Cost Estimate'!$J426/J$500</f>
        <v>#VALUE!</v>
      </c>
      <c r="L426" s="58" t="e">
        <f>TRIMMEAN(Table1[[#This Row],[Low Bidder 
or CM/GC]:[Bidder 23]],2/COUNT(Table1[[#This Row],[Low Bidder 
or CM/GC]:[Bidder 23]]))</f>
        <v>#VALUE!</v>
      </c>
      <c r="M426" s="59" t="e">
        <f>IF('CMGC Cost Estimate'!$D426=0,0,'CMGC Cost Estimate'!$D426*'CMGC Cost Estimate'!$L426)</f>
        <v>#VALUE!</v>
      </c>
      <c r="N426" s="60" t="e">
        <f>'CMGC Cost Estimate'!$M426/M$500</f>
        <v>#VALUE!</v>
      </c>
      <c r="O426" s="80" t="e">
        <f>MIN(Table1[[#This Row],[Low Bidder 
or CM/GC]:[Bidder 23]])*D426</f>
        <v>#VALUE!</v>
      </c>
      <c r="P426" s="66" t="e">
        <f>Table24[[#This Row],[CM/GC
Amount]]</f>
        <v>#VALUE!</v>
      </c>
      <c r="Q426" s="81" t="e">
        <f>MAX(Table1[[#This Row],[Low Bidder 
or CM/GC]:[Bidder 23]])*D426</f>
        <v>#VALUE!</v>
      </c>
      <c r="R426" s="38" t="e">
        <f>('CMGC Cost Estimate'!$J426-'CMGC Cost Estimate'!$G426)/'CMGC Cost Estimate'!$G426</f>
        <v>#VALUE!</v>
      </c>
      <c r="S426" s="39" t="e">
        <f>('CMGC Cost Estimate'!$J426-'CMGC Cost Estimate'!$M426)/'CMGC Cost Estimate'!$M426</f>
        <v>#VALUE!</v>
      </c>
      <c r="T426" s="37" t="e">
        <f>'CMGC Cost Estimate'!$J426-'CMGC Cost Estimate'!$G426</f>
        <v>#VALUE!</v>
      </c>
      <c r="U426" s="29" t="e">
        <f>RANK('CMGC Cost Estimate'!$J426,'CMGC Cost Estimate'!$J$3:$J$499)</f>
        <v>#VALUE!</v>
      </c>
      <c r="V426" s="40" t="e">
        <f>LARGE('CMGC Cost Estimate'!$J$3:$J$499,COUNT(J$3:'CMGC Cost Estimate'!$J426))+IF(ISNUMBER(V425),V425,0)</f>
        <v>#VALUE!</v>
      </c>
      <c r="W426" s="29" t="e">
        <f>IF(V426/J$500&lt;0.8,COUNT(V$3:V426)+1,1)</f>
        <v>#VALUE!</v>
      </c>
      <c r="X426" s="41" t="e">
        <f>IF('CMGC Cost Estimate'!$U426&lt;=MAX('CMGC Cost Estimate'!$W$3:$W$499),"YES","NO")</f>
        <v>#VALUE!</v>
      </c>
      <c r="Y426" s="42" t="e">
        <f>IF(AND('CMGC Cost Estimate'!$X426="YES",OR('CMGC Cost Estimate'!$R426&gt;0.2,'CMGC Cost Estimate'!$R426&lt;-0.2)),"ANALYZE"," ")</f>
        <v>#VALUE!</v>
      </c>
      <c r="Z426" s="73" t="e">
        <f>IF(AND('CMGC Cost Estimate'!$X426="YES",OR('CMGC Cost Estimate'!$S426&gt;0.2,'CMGC Cost Estimate'!$S426&lt;-0.2)),"ANALYZE"," ")</f>
        <v>#VALUE!</v>
      </c>
      <c r="AA426" s="69" t="e">
        <f>RANK('CMGC Cost Estimate'!$G426,'CMGC Cost Estimate'!$G$3:$G$499)</f>
        <v>#VALUE!</v>
      </c>
      <c r="AB426" s="70" t="e">
        <f>LARGE('CMGC Cost Estimate'!$G$3:$G$499,COUNT(G$3:'CMGC Cost Estimate'!$G426))+IF(ISNUMBER(AB425),AB425,0)</f>
        <v>#VALUE!</v>
      </c>
      <c r="AC426" s="71" t="e">
        <f>IF(AB426/G$500&lt;0.8,COUNT(V$3:V426)+1,1)</f>
        <v>#VALUE!</v>
      </c>
      <c r="AD426" s="95" t="e">
        <f>IF('CMGC Cost Estimate'!$AA426&lt;=MAX('CMGC Cost Estimate'!$AC$3:$AC$499),"YES","NO")</f>
        <v>#VALUE!</v>
      </c>
      <c r="AE426" s="96" t="e">
        <f>IF(AND('Standard Cost Estimate'!$AD426="YES",ABS('Standard Cost Estimate'!$R426)&gt;0.2),"ANALYZE"," ")</f>
        <v>#VALUE!</v>
      </c>
      <c r="AF426" s="77"/>
    </row>
    <row r="427" spans="1:32" x14ac:dyDescent="0.35">
      <c r="A427" s="56" t="e">
        <f>Table1[[#This Row],[Item Line Number]]</f>
        <v>#VALUE!</v>
      </c>
      <c r="B427" s="56" t="e">
        <f>Table1[[#This Row],[Item Number]]</f>
        <v>#VALUE!</v>
      </c>
      <c r="C427" s="57" t="e">
        <f>Table1[[#This Row],[Item Description]]</f>
        <v>#VALUE!</v>
      </c>
      <c r="D427" s="56" t="e">
        <f>Table1[[#This Row],[Quantity]]</f>
        <v>#VALUE!</v>
      </c>
      <c r="E427" s="56" t="e">
        <f>Table1[[#This Row],[Units]]</f>
        <v>#VALUE!</v>
      </c>
      <c r="F427" s="58" t="e">
        <f>Table1[[#This Row],[Engineer''s Estimate (EE)]]</f>
        <v>#VALUE!</v>
      </c>
      <c r="G427" s="59" t="e">
        <f>'CMGC Cost Estimate'!$D427*'CMGC Cost Estimate'!$F427</f>
        <v>#VALUE!</v>
      </c>
      <c r="H427" s="60" t="e">
        <f>'CMGC Cost Estimate'!$G427/G$500</f>
        <v>#VALUE!</v>
      </c>
      <c r="I427" s="58" t="e">
        <f>Table1[[#This Row],[Low Bidder 
or CM/GC]]</f>
        <v>#VALUE!</v>
      </c>
      <c r="J427" s="59" t="e">
        <f>'CMGC Cost Estimate'!$I427*'CMGC Cost Estimate'!$D427</f>
        <v>#VALUE!</v>
      </c>
      <c r="K427" s="61" t="e">
        <f>'CMGC Cost Estimate'!$J427/J$500</f>
        <v>#VALUE!</v>
      </c>
      <c r="L427" s="58" t="e">
        <f>TRIMMEAN(Table1[[#This Row],[Low Bidder 
or CM/GC]:[Bidder 23]],2/COUNT(Table1[[#This Row],[Low Bidder 
or CM/GC]:[Bidder 23]]))</f>
        <v>#VALUE!</v>
      </c>
      <c r="M427" s="59" t="e">
        <f>IF('CMGC Cost Estimate'!$D427=0,0,'CMGC Cost Estimate'!$D427*'CMGC Cost Estimate'!$L427)</f>
        <v>#VALUE!</v>
      </c>
      <c r="N427" s="60" t="e">
        <f>'CMGC Cost Estimate'!$M427/M$500</f>
        <v>#VALUE!</v>
      </c>
      <c r="O427" s="80" t="e">
        <f>MIN(Table1[[#This Row],[Low Bidder 
or CM/GC]:[Bidder 23]])*D427</f>
        <v>#VALUE!</v>
      </c>
      <c r="P427" s="66" t="e">
        <f>Table24[[#This Row],[CM/GC
Amount]]</f>
        <v>#VALUE!</v>
      </c>
      <c r="Q427" s="81" t="e">
        <f>MAX(Table1[[#This Row],[Low Bidder 
or CM/GC]:[Bidder 23]])*D427</f>
        <v>#VALUE!</v>
      </c>
      <c r="R427" s="38" t="e">
        <f>('CMGC Cost Estimate'!$J427-'CMGC Cost Estimate'!$G427)/'CMGC Cost Estimate'!$G427</f>
        <v>#VALUE!</v>
      </c>
      <c r="S427" s="39" t="e">
        <f>('CMGC Cost Estimate'!$J427-'CMGC Cost Estimate'!$M427)/'CMGC Cost Estimate'!$M427</f>
        <v>#VALUE!</v>
      </c>
      <c r="T427" s="37" t="e">
        <f>'CMGC Cost Estimate'!$J427-'CMGC Cost Estimate'!$G427</f>
        <v>#VALUE!</v>
      </c>
      <c r="U427" s="29" t="e">
        <f>RANK('CMGC Cost Estimate'!$J427,'CMGC Cost Estimate'!$J$3:$J$499)</f>
        <v>#VALUE!</v>
      </c>
      <c r="V427" s="40" t="e">
        <f>LARGE('CMGC Cost Estimate'!$J$3:$J$499,COUNT(J$3:'CMGC Cost Estimate'!$J427))+IF(ISNUMBER(V426),V426,0)</f>
        <v>#VALUE!</v>
      </c>
      <c r="W427" s="29" t="e">
        <f>IF(V427/J$500&lt;0.8,COUNT(V$3:V427)+1,1)</f>
        <v>#VALUE!</v>
      </c>
      <c r="X427" s="41" t="e">
        <f>IF('CMGC Cost Estimate'!$U427&lt;=MAX('CMGC Cost Estimate'!$W$3:$W$499),"YES","NO")</f>
        <v>#VALUE!</v>
      </c>
      <c r="Y427" s="42" t="e">
        <f>IF(AND('CMGC Cost Estimate'!$X427="YES",OR('CMGC Cost Estimate'!$R427&gt;0.2,'CMGC Cost Estimate'!$R427&lt;-0.2)),"ANALYZE"," ")</f>
        <v>#VALUE!</v>
      </c>
      <c r="Z427" s="73" t="e">
        <f>IF(AND('CMGC Cost Estimate'!$X427="YES",OR('CMGC Cost Estimate'!$S427&gt;0.2,'CMGC Cost Estimate'!$S427&lt;-0.2)),"ANALYZE"," ")</f>
        <v>#VALUE!</v>
      </c>
      <c r="AA427" s="69" t="e">
        <f>RANK('CMGC Cost Estimate'!$G427,'CMGC Cost Estimate'!$G$3:$G$499)</f>
        <v>#VALUE!</v>
      </c>
      <c r="AB427" s="70" t="e">
        <f>LARGE('CMGC Cost Estimate'!$G$3:$G$499,COUNT(G$3:'CMGC Cost Estimate'!$G427))+IF(ISNUMBER(AB426),AB426,0)</f>
        <v>#VALUE!</v>
      </c>
      <c r="AC427" s="71" t="e">
        <f>IF(AB427/G$500&lt;0.8,COUNT(V$3:V427)+1,1)</f>
        <v>#VALUE!</v>
      </c>
      <c r="AD427" s="95" t="e">
        <f>IF('CMGC Cost Estimate'!$AA427&lt;=MAX('CMGC Cost Estimate'!$AC$3:$AC$499),"YES","NO")</f>
        <v>#VALUE!</v>
      </c>
      <c r="AE427" s="96" t="e">
        <f>IF(AND('Standard Cost Estimate'!$AD427="YES",ABS('Standard Cost Estimate'!$R427)&gt;0.2),"ANALYZE"," ")</f>
        <v>#VALUE!</v>
      </c>
      <c r="AF427" s="77"/>
    </row>
    <row r="428" spans="1:32" x14ac:dyDescent="0.35">
      <c r="A428" s="56" t="e">
        <f>Table1[[#This Row],[Item Line Number]]</f>
        <v>#VALUE!</v>
      </c>
      <c r="B428" s="56" t="e">
        <f>Table1[[#This Row],[Item Number]]</f>
        <v>#VALUE!</v>
      </c>
      <c r="C428" s="57" t="e">
        <f>Table1[[#This Row],[Item Description]]</f>
        <v>#VALUE!</v>
      </c>
      <c r="D428" s="56" t="e">
        <f>Table1[[#This Row],[Quantity]]</f>
        <v>#VALUE!</v>
      </c>
      <c r="E428" s="56" t="e">
        <f>Table1[[#This Row],[Units]]</f>
        <v>#VALUE!</v>
      </c>
      <c r="F428" s="58" t="e">
        <f>Table1[[#This Row],[Engineer''s Estimate (EE)]]</f>
        <v>#VALUE!</v>
      </c>
      <c r="G428" s="59" t="e">
        <f>'CMGC Cost Estimate'!$D428*'CMGC Cost Estimate'!$F428</f>
        <v>#VALUE!</v>
      </c>
      <c r="H428" s="60" t="e">
        <f>'CMGC Cost Estimate'!$G428/G$500</f>
        <v>#VALUE!</v>
      </c>
      <c r="I428" s="58" t="e">
        <f>Table1[[#This Row],[Low Bidder 
or CM/GC]]</f>
        <v>#VALUE!</v>
      </c>
      <c r="J428" s="59" t="e">
        <f>'CMGC Cost Estimate'!$I428*'CMGC Cost Estimate'!$D428</f>
        <v>#VALUE!</v>
      </c>
      <c r="K428" s="61" t="e">
        <f>'CMGC Cost Estimate'!$J428/J$500</f>
        <v>#VALUE!</v>
      </c>
      <c r="L428" s="58" t="e">
        <f>TRIMMEAN(Table1[[#This Row],[Low Bidder 
or CM/GC]:[Bidder 23]],2/COUNT(Table1[[#This Row],[Low Bidder 
or CM/GC]:[Bidder 23]]))</f>
        <v>#VALUE!</v>
      </c>
      <c r="M428" s="59" t="e">
        <f>IF('CMGC Cost Estimate'!$D428=0,0,'CMGC Cost Estimate'!$D428*'CMGC Cost Estimate'!$L428)</f>
        <v>#VALUE!</v>
      </c>
      <c r="N428" s="60" t="e">
        <f>'CMGC Cost Estimate'!$M428/M$500</f>
        <v>#VALUE!</v>
      </c>
      <c r="O428" s="80" t="e">
        <f>MIN(Table1[[#This Row],[Low Bidder 
or CM/GC]:[Bidder 23]])*D428</f>
        <v>#VALUE!</v>
      </c>
      <c r="P428" s="66" t="e">
        <f>Table24[[#This Row],[CM/GC
Amount]]</f>
        <v>#VALUE!</v>
      </c>
      <c r="Q428" s="81" t="e">
        <f>MAX(Table1[[#This Row],[Low Bidder 
or CM/GC]:[Bidder 23]])*D428</f>
        <v>#VALUE!</v>
      </c>
      <c r="R428" s="38" t="e">
        <f>('CMGC Cost Estimate'!$J428-'CMGC Cost Estimate'!$G428)/'CMGC Cost Estimate'!$G428</f>
        <v>#VALUE!</v>
      </c>
      <c r="S428" s="39" t="e">
        <f>('CMGC Cost Estimate'!$J428-'CMGC Cost Estimate'!$M428)/'CMGC Cost Estimate'!$M428</f>
        <v>#VALUE!</v>
      </c>
      <c r="T428" s="37" t="e">
        <f>'CMGC Cost Estimate'!$J428-'CMGC Cost Estimate'!$G428</f>
        <v>#VALUE!</v>
      </c>
      <c r="U428" s="29" t="e">
        <f>RANK('CMGC Cost Estimate'!$J428,'CMGC Cost Estimate'!$J$3:$J$499)</f>
        <v>#VALUE!</v>
      </c>
      <c r="V428" s="40" t="e">
        <f>LARGE('CMGC Cost Estimate'!$J$3:$J$499,COUNT(J$3:'CMGC Cost Estimate'!$J428))+IF(ISNUMBER(V427),V427,0)</f>
        <v>#VALUE!</v>
      </c>
      <c r="W428" s="29" t="e">
        <f>IF(V428/J$500&lt;0.8,COUNT(V$3:V428)+1,1)</f>
        <v>#VALUE!</v>
      </c>
      <c r="X428" s="41" t="e">
        <f>IF('CMGC Cost Estimate'!$U428&lt;=MAX('CMGC Cost Estimate'!$W$3:$W$499),"YES","NO")</f>
        <v>#VALUE!</v>
      </c>
      <c r="Y428" s="42" t="e">
        <f>IF(AND('CMGC Cost Estimate'!$X428="YES",OR('CMGC Cost Estimate'!$R428&gt;0.2,'CMGC Cost Estimate'!$R428&lt;-0.2)),"ANALYZE"," ")</f>
        <v>#VALUE!</v>
      </c>
      <c r="Z428" s="73" t="e">
        <f>IF(AND('CMGC Cost Estimate'!$X428="YES",OR('CMGC Cost Estimate'!$S428&gt;0.2,'CMGC Cost Estimate'!$S428&lt;-0.2)),"ANALYZE"," ")</f>
        <v>#VALUE!</v>
      </c>
      <c r="AA428" s="69" t="e">
        <f>RANK('CMGC Cost Estimate'!$G428,'CMGC Cost Estimate'!$G$3:$G$499)</f>
        <v>#VALUE!</v>
      </c>
      <c r="AB428" s="70" t="e">
        <f>LARGE('CMGC Cost Estimate'!$G$3:$G$499,COUNT(G$3:'CMGC Cost Estimate'!$G428))+IF(ISNUMBER(AB427),AB427,0)</f>
        <v>#VALUE!</v>
      </c>
      <c r="AC428" s="71" t="e">
        <f>IF(AB428/G$500&lt;0.8,COUNT(V$3:V428)+1,1)</f>
        <v>#VALUE!</v>
      </c>
      <c r="AD428" s="95" t="e">
        <f>IF('CMGC Cost Estimate'!$AA428&lt;=MAX('CMGC Cost Estimate'!$AC$3:$AC$499),"YES","NO")</f>
        <v>#VALUE!</v>
      </c>
      <c r="AE428" s="96" t="e">
        <f>IF(AND('Standard Cost Estimate'!$AD428="YES",ABS('Standard Cost Estimate'!$R428)&gt;0.2),"ANALYZE"," ")</f>
        <v>#VALUE!</v>
      </c>
      <c r="AF428" s="77"/>
    </row>
    <row r="429" spans="1:32" x14ac:dyDescent="0.35">
      <c r="A429" s="56" t="e">
        <f>Table1[[#This Row],[Item Line Number]]</f>
        <v>#VALUE!</v>
      </c>
      <c r="B429" s="56" t="e">
        <f>Table1[[#This Row],[Item Number]]</f>
        <v>#VALUE!</v>
      </c>
      <c r="C429" s="57" t="e">
        <f>Table1[[#This Row],[Item Description]]</f>
        <v>#VALUE!</v>
      </c>
      <c r="D429" s="56" t="e">
        <f>Table1[[#This Row],[Quantity]]</f>
        <v>#VALUE!</v>
      </c>
      <c r="E429" s="56" t="e">
        <f>Table1[[#This Row],[Units]]</f>
        <v>#VALUE!</v>
      </c>
      <c r="F429" s="58" t="e">
        <f>Table1[[#This Row],[Engineer''s Estimate (EE)]]</f>
        <v>#VALUE!</v>
      </c>
      <c r="G429" s="59" t="e">
        <f>'CMGC Cost Estimate'!$D429*'CMGC Cost Estimate'!$F429</f>
        <v>#VALUE!</v>
      </c>
      <c r="H429" s="60" t="e">
        <f>'CMGC Cost Estimate'!$G429/G$500</f>
        <v>#VALUE!</v>
      </c>
      <c r="I429" s="58" t="e">
        <f>Table1[[#This Row],[Low Bidder 
or CM/GC]]</f>
        <v>#VALUE!</v>
      </c>
      <c r="J429" s="59" t="e">
        <f>'CMGC Cost Estimate'!$I429*'CMGC Cost Estimate'!$D429</f>
        <v>#VALUE!</v>
      </c>
      <c r="K429" s="61" t="e">
        <f>'CMGC Cost Estimate'!$J429/J$500</f>
        <v>#VALUE!</v>
      </c>
      <c r="L429" s="58" t="e">
        <f>TRIMMEAN(Table1[[#This Row],[Low Bidder 
or CM/GC]:[Bidder 23]],2/COUNT(Table1[[#This Row],[Low Bidder 
or CM/GC]:[Bidder 23]]))</f>
        <v>#VALUE!</v>
      </c>
      <c r="M429" s="59" t="e">
        <f>IF('CMGC Cost Estimate'!$D429=0,0,'CMGC Cost Estimate'!$D429*'CMGC Cost Estimate'!$L429)</f>
        <v>#VALUE!</v>
      </c>
      <c r="N429" s="60" t="e">
        <f>'CMGC Cost Estimate'!$M429/M$500</f>
        <v>#VALUE!</v>
      </c>
      <c r="O429" s="80" t="e">
        <f>MIN(Table1[[#This Row],[Low Bidder 
or CM/GC]:[Bidder 23]])*D429</f>
        <v>#VALUE!</v>
      </c>
      <c r="P429" s="66" t="e">
        <f>Table24[[#This Row],[CM/GC
Amount]]</f>
        <v>#VALUE!</v>
      </c>
      <c r="Q429" s="81" t="e">
        <f>MAX(Table1[[#This Row],[Low Bidder 
or CM/GC]:[Bidder 23]])*D429</f>
        <v>#VALUE!</v>
      </c>
      <c r="R429" s="38" t="e">
        <f>('CMGC Cost Estimate'!$J429-'CMGC Cost Estimate'!$G429)/'CMGC Cost Estimate'!$G429</f>
        <v>#VALUE!</v>
      </c>
      <c r="S429" s="39" t="e">
        <f>('CMGC Cost Estimate'!$J429-'CMGC Cost Estimate'!$M429)/'CMGC Cost Estimate'!$M429</f>
        <v>#VALUE!</v>
      </c>
      <c r="T429" s="37" t="e">
        <f>'CMGC Cost Estimate'!$J429-'CMGC Cost Estimate'!$G429</f>
        <v>#VALUE!</v>
      </c>
      <c r="U429" s="29" t="e">
        <f>RANK('CMGC Cost Estimate'!$J429,'CMGC Cost Estimate'!$J$3:$J$499)</f>
        <v>#VALUE!</v>
      </c>
      <c r="V429" s="40" t="e">
        <f>LARGE('CMGC Cost Estimate'!$J$3:$J$499,COUNT(J$3:'CMGC Cost Estimate'!$J429))+IF(ISNUMBER(V428),V428,0)</f>
        <v>#VALUE!</v>
      </c>
      <c r="W429" s="29" t="e">
        <f>IF(V429/J$500&lt;0.8,COUNT(V$3:V429)+1,1)</f>
        <v>#VALUE!</v>
      </c>
      <c r="X429" s="41" t="e">
        <f>IF('CMGC Cost Estimate'!$U429&lt;=MAX('CMGC Cost Estimate'!$W$3:$W$499),"YES","NO")</f>
        <v>#VALUE!</v>
      </c>
      <c r="Y429" s="42" t="e">
        <f>IF(AND('CMGC Cost Estimate'!$X429="YES",OR('CMGC Cost Estimate'!$R429&gt;0.2,'CMGC Cost Estimate'!$R429&lt;-0.2)),"ANALYZE"," ")</f>
        <v>#VALUE!</v>
      </c>
      <c r="Z429" s="73" t="e">
        <f>IF(AND('CMGC Cost Estimate'!$X429="YES",OR('CMGC Cost Estimate'!$S429&gt;0.2,'CMGC Cost Estimate'!$S429&lt;-0.2)),"ANALYZE"," ")</f>
        <v>#VALUE!</v>
      </c>
      <c r="AA429" s="69" t="e">
        <f>RANK('CMGC Cost Estimate'!$G429,'CMGC Cost Estimate'!$G$3:$G$499)</f>
        <v>#VALUE!</v>
      </c>
      <c r="AB429" s="70" t="e">
        <f>LARGE('CMGC Cost Estimate'!$G$3:$G$499,COUNT(G$3:'CMGC Cost Estimate'!$G429))+IF(ISNUMBER(AB428),AB428,0)</f>
        <v>#VALUE!</v>
      </c>
      <c r="AC429" s="71" t="e">
        <f>IF(AB429/G$500&lt;0.8,COUNT(V$3:V429)+1,1)</f>
        <v>#VALUE!</v>
      </c>
      <c r="AD429" s="95" t="e">
        <f>IF('CMGC Cost Estimate'!$AA429&lt;=MAX('CMGC Cost Estimate'!$AC$3:$AC$499),"YES","NO")</f>
        <v>#VALUE!</v>
      </c>
      <c r="AE429" s="96" t="e">
        <f>IF(AND('Standard Cost Estimate'!$AD429="YES",ABS('Standard Cost Estimate'!$R429)&gt;0.2),"ANALYZE"," ")</f>
        <v>#VALUE!</v>
      </c>
      <c r="AF429" s="77"/>
    </row>
    <row r="430" spans="1:32" x14ac:dyDescent="0.35">
      <c r="A430" s="56" t="e">
        <f>Table1[[#This Row],[Item Line Number]]</f>
        <v>#VALUE!</v>
      </c>
      <c r="B430" s="56" t="e">
        <f>Table1[[#This Row],[Item Number]]</f>
        <v>#VALUE!</v>
      </c>
      <c r="C430" s="57" t="e">
        <f>Table1[[#This Row],[Item Description]]</f>
        <v>#VALUE!</v>
      </c>
      <c r="D430" s="56" t="e">
        <f>Table1[[#This Row],[Quantity]]</f>
        <v>#VALUE!</v>
      </c>
      <c r="E430" s="56" t="e">
        <f>Table1[[#This Row],[Units]]</f>
        <v>#VALUE!</v>
      </c>
      <c r="F430" s="58" t="e">
        <f>Table1[[#This Row],[Engineer''s Estimate (EE)]]</f>
        <v>#VALUE!</v>
      </c>
      <c r="G430" s="59" t="e">
        <f>'CMGC Cost Estimate'!$D430*'CMGC Cost Estimate'!$F430</f>
        <v>#VALUE!</v>
      </c>
      <c r="H430" s="60" t="e">
        <f>'CMGC Cost Estimate'!$G430/G$500</f>
        <v>#VALUE!</v>
      </c>
      <c r="I430" s="58" t="e">
        <f>Table1[[#This Row],[Low Bidder 
or CM/GC]]</f>
        <v>#VALUE!</v>
      </c>
      <c r="J430" s="59" t="e">
        <f>'CMGC Cost Estimate'!$I430*'CMGC Cost Estimate'!$D430</f>
        <v>#VALUE!</v>
      </c>
      <c r="K430" s="61" t="e">
        <f>'CMGC Cost Estimate'!$J430/J$500</f>
        <v>#VALUE!</v>
      </c>
      <c r="L430" s="58" t="e">
        <f>TRIMMEAN(Table1[[#This Row],[Low Bidder 
or CM/GC]:[Bidder 23]],2/COUNT(Table1[[#This Row],[Low Bidder 
or CM/GC]:[Bidder 23]]))</f>
        <v>#VALUE!</v>
      </c>
      <c r="M430" s="59" t="e">
        <f>IF('CMGC Cost Estimate'!$D430=0,0,'CMGC Cost Estimate'!$D430*'CMGC Cost Estimate'!$L430)</f>
        <v>#VALUE!</v>
      </c>
      <c r="N430" s="60" t="e">
        <f>'CMGC Cost Estimate'!$M430/M$500</f>
        <v>#VALUE!</v>
      </c>
      <c r="O430" s="80" t="e">
        <f>MIN(Table1[[#This Row],[Low Bidder 
or CM/GC]:[Bidder 23]])*D430</f>
        <v>#VALUE!</v>
      </c>
      <c r="P430" s="66" t="e">
        <f>Table24[[#This Row],[CM/GC
Amount]]</f>
        <v>#VALUE!</v>
      </c>
      <c r="Q430" s="81" t="e">
        <f>MAX(Table1[[#This Row],[Low Bidder 
or CM/GC]:[Bidder 23]])*D430</f>
        <v>#VALUE!</v>
      </c>
      <c r="R430" s="38" t="e">
        <f>('CMGC Cost Estimate'!$J430-'CMGC Cost Estimate'!$G430)/'CMGC Cost Estimate'!$G430</f>
        <v>#VALUE!</v>
      </c>
      <c r="S430" s="39" t="e">
        <f>('CMGC Cost Estimate'!$J430-'CMGC Cost Estimate'!$M430)/'CMGC Cost Estimate'!$M430</f>
        <v>#VALUE!</v>
      </c>
      <c r="T430" s="37" t="e">
        <f>'CMGC Cost Estimate'!$J430-'CMGC Cost Estimate'!$G430</f>
        <v>#VALUE!</v>
      </c>
      <c r="U430" s="29" t="e">
        <f>RANK('CMGC Cost Estimate'!$J430,'CMGC Cost Estimate'!$J$3:$J$499)</f>
        <v>#VALUE!</v>
      </c>
      <c r="V430" s="40" t="e">
        <f>LARGE('CMGC Cost Estimate'!$J$3:$J$499,COUNT(J$3:'CMGC Cost Estimate'!$J430))+IF(ISNUMBER(V429),V429,0)</f>
        <v>#VALUE!</v>
      </c>
      <c r="W430" s="29" t="e">
        <f>IF(V430/J$500&lt;0.8,COUNT(V$3:V430)+1,1)</f>
        <v>#VALUE!</v>
      </c>
      <c r="X430" s="41" t="e">
        <f>IF('CMGC Cost Estimate'!$U430&lt;=MAX('CMGC Cost Estimate'!$W$3:$W$499),"YES","NO")</f>
        <v>#VALUE!</v>
      </c>
      <c r="Y430" s="42" t="e">
        <f>IF(AND('CMGC Cost Estimate'!$X430="YES",OR('CMGC Cost Estimate'!$R430&gt;0.2,'CMGC Cost Estimate'!$R430&lt;-0.2)),"ANALYZE"," ")</f>
        <v>#VALUE!</v>
      </c>
      <c r="Z430" s="73" t="e">
        <f>IF(AND('CMGC Cost Estimate'!$X430="YES",OR('CMGC Cost Estimate'!$S430&gt;0.2,'CMGC Cost Estimate'!$S430&lt;-0.2)),"ANALYZE"," ")</f>
        <v>#VALUE!</v>
      </c>
      <c r="AA430" s="69" t="e">
        <f>RANK('CMGC Cost Estimate'!$G430,'CMGC Cost Estimate'!$G$3:$G$499)</f>
        <v>#VALUE!</v>
      </c>
      <c r="AB430" s="70" t="e">
        <f>LARGE('CMGC Cost Estimate'!$G$3:$G$499,COUNT(G$3:'CMGC Cost Estimate'!$G430))+IF(ISNUMBER(AB429),AB429,0)</f>
        <v>#VALUE!</v>
      </c>
      <c r="AC430" s="71" t="e">
        <f>IF(AB430/G$500&lt;0.8,COUNT(V$3:V430)+1,1)</f>
        <v>#VALUE!</v>
      </c>
      <c r="AD430" s="95" t="e">
        <f>IF('CMGC Cost Estimate'!$AA430&lt;=MAX('CMGC Cost Estimate'!$AC$3:$AC$499),"YES","NO")</f>
        <v>#VALUE!</v>
      </c>
      <c r="AE430" s="96" t="e">
        <f>IF(AND('Standard Cost Estimate'!$AD430="YES",ABS('Standard Cost Estimate'!$R430)&gt;0.2),"ANALYZE"," ")</f>
        <v>#VALUE!</v>
      </c>
      <c r="AF430" s="77"/>
    </row>
    <row r="431" spans="1:32" x14ac:dyDescent="0.35">
      <c r="A431" s="56" t="e">
        <f>Table1[[#This Row],[Item Line Number]]</f>
        <v>#VALUE!</v>
      </c>
      <c r="B431" s="56" t="e">
        <f>Table1[[#This Row],[Item Number]]</f>
        <v>#VALUE!</v>
      </c>
      <c r="C431" s="57" t="e">
        <f>Table1[[#This Row],[Item Description]]</f>
        <v>#VALUE!</v>
      </c>
      <c r="D431" s="56" t="e">
        <f>Table1[[#This Row],[Quantity]]</f>
        <v>#VALUE!</v>
      </c>
      <c r="E431" s="56" t="e">
        <f>Table1[[#This Row],[Units]]</f>
        <v>#VALUE!</v>
      </c>
      <c r="F431" s="58" t="e">
        <f>Table1[[#This Row],[Engineer''s Estimate (EE)]]</f>
        <v>#VALUE!</v>
      </c>
      <c r="G431" s="59" t="e">
        <f>'CMGC Cost Estimate'!$D431*'CMGC Cost Estimate'!$F431</f>
        <v>#VALUE!</v>
      </c>
      <c r="H431" s="60" t="e">
        <f>'CMGC Cost Estimate'!$G431/G$500</f>
        <v>#VALUE!</v>
      </c>
      <c r="I431" s="58" t="e">
        <f>Table1[[#This Row],[Low Bidder 
or CM/GC]]</f>
        <v>#VALUE!</v>
      </c>
      <c r="J431" s="59" t="e">
        <f>'CMGC Cost Estimate'!$I431*'CMGC Cost Estimate'!$D431</f>
        <v>#VALUE!</v>
      </c>
      <c r="K431" s="61" t="e">
        <f>'CMGC Cost Estimate'!$J431/J$500</f>
        <v>#VALUE!</v>
      </c>
      <c r="L431" s="58" t="e">
        <f>TRIMMEAN(Table1[[#This Row],[Low Bidder 
or CM/GC]:[Bidder 23]],2/COUNT(Table1[[#This Row],[Low Bidder 
or CM/GC]:[Bidder 23]]))</f>
        <v>#VALUE!</v>
      </c>
      <c r="M431" s="59" t="e">
        <f>IF('CMGC Cost Estimate'!$D431=0,0,'CMGC Cost Estimate'!$D431*'CMGC Cost Estimate'!$L431)</f>
        <v>#VALUE!</v>
      </c>
      <c r="N431" s="60" t="e">
        <f>'CMGC Cost Estimate'!$M431/M$500</f>
        <v>#VALUE!</v>
      </c>
      <c r="O431" s="80" t="e">
        <f>MIN(Table1[[#This Row],[Low Bidder 
or CM/GC]:[Bidder 23]])*D431</f>
        <v>#VALUE!</v>
      </c>
      <c r="P431" s="66" t="e">
        <f>Table24[[#This Row],[CM/GC
Amount]]</f>
        <v>#VALUE!</v>
      </c>
      <c r="Q431" s="81" t="e">
        <f>MAX(Table1[[#This Row],[Low Bidder 
or CM/GC]:[Bidder 23]])*D431</f>
        <v>#VALUE!</v>
      </c>
      <c r="R431" s="38" t="e">
        <f>('CMGC Cost Estimate'!$J431-'CMGC Cost Estimate'!$G431)/'CMGC Cost Estimate'!$G431</f>
        <v>#VALUE!</v>
      </c>
      <c r="S431" s="39" t="e">
        <f>('CMGC Cost Estimate'!$J431-'CMGC Cost Estimate'!$M431)/'CMGC Cost Estimate'!$M431</f>
        <v>#VALUE!</v>
      </c>
      <c r="T431" s="37" t="e">
        <f>'CMGC Cost Estimate'!$J431-'CMGC Cost Estimate'!$G431</f>
        <v>#VALUE!</v>
      </c>
      <c r="U431" s="29" t="e">
        <f>RANK('CMGC Cost Estimate'!$J431,'CMGC Cost Estimate'!$J$3:$J$499)</f>
        <v>#VALUE!</v>
      </c>
      <c r="V431" s="40" t="e">
        <f>LARGE('CMGC Cost Estimate'!$J$3:$J$499,COUNT(J$3:'CMGC Cost Estimate'!$J431))+IF(ISNUMBER(V430),V430,0)</f>
        <v>#VALUE!</v>
      </c>
      <c r="W431" s="29" t="e">
        <f>IF(V431/J$500&lt;0.8,COUNT(V$3:V431)+1,1)</f>
        <v>#VALUE!</v>
      </c>
      <c r="X431" s="41" t="e">
        <f>IF('CMGC Cost Estimate'!$U431&lt;=MAX('CMGC Cost Estimate'!$W$3:$W$499),"YES","NO")</f>
        <v>#VALUE!</v>
      </c>
      <c r="Y431" s="42" t="e">
        <f>IF(AND('CMGC Cost Estimate'!$X431="YES",OR('CMGC Cost Estimate'!$R431&gt;0.2,'CMGC Cost Estimate'!$R431&lt;-0.2)),"ANALYZE"," ")</f>
        <v>#VALUE!</v>
      </c>
      <c r="Z431" s="73" t="e">
        <f>IF(AND('CMGC Cost Estimate'!$X431="YES",OR('CMGC Cost Estimate'!$S431&gt;0.2,'CMGC Cost Estimate'!$S431&lt;-0.2)),"ANALYZE"," ")</f>
        <v>#VALUE!</v>
      </c>
      <c r="AA431" s="69" t="e">
        <f>RANK('CMGC Cost Estimate'!$G431,'CMGC Cost Estimate'!$G$3:$G$499)</f>
        <v>#VALUE!</v>
      </c>
      <c r="AB431" s="70" t="e">
        <f>LARGE('CMGC Cost Estimate'!$G$3:$G$499,COUNT(G$3:'CMGC Cost Estimate'!$G431))+IF(ISNUMBER(AB430),AB430,0)</f>
        <v>#VALUE!</v>
      </c>
      <c r="AC431" s="71" t="e">
        <f>IF(AB431/G$500&lt;0.8,COUNT(V$3:V431)+1,1)</f>
        <v>#VALUE!</v>
      </c>
      <c r="AD431" s="95" t="e">
        <f>IF('CMGC Cost Estimate'!$AA431&lt;=MAX('CMGC Cost Estimate'!$AC$3:$AC$499),"YES","NO")</f>
        <v>#VALUE!</v>
      </c>
      <c r="AE431" s="96" t="e">
        <f>IF(AND('Standard Cost Estimate'!$AD431="YES",ABS('Standard Cost Estimate'!$R431)&gt;0.2),"ANALYZE"," ")</f>
        <v>#VALUE!</v>
      </c>
      <c r="AF431" s="77"/>
    </row>
    <row r="432" spans="1:32" x14ac:dyDescent="0.35">
      <c r="A432" s="56" t="e">
        <f>Table1[[#This Row],[Item Line Number]]</f>
        <v>#VALUE!</v>
      </c>
      <c r="B432" s="56" t="e">
        <f>Table1[[#This Row],[Item Number]]</f>
        <v>#VALUE!</v>
      </c>
      <c r="C432" s="57" t="e">
        <f>Table1[[#This Row],[Item Description]]</f>
        <v>#VALUE!</v>
      </c>
      <c r="D432" s="56" t="e">
        <f>Table1[[#This Row],[Quantity]]</f>
        <v>#VALUE!</v>
      </c>
      <c r="E432" s="56" t="e">
        <f>Table1[[#This Row],[Units]]</f>
        <v>#VALUE!</v>
      </c>
      <c r="F432" s="58" t="e">
        <f>Table1[[#This Row],[Engineer''s Estimate (EE)]]</f>
        <v>#VALUE!</v>
      </c>
      <c r="G432" s="59" t="e">
        <f>'CMGC Cost Estimate'!$D432*'CMGC Cost Estimate'!$F432</f>
        <v>#VALUE!</v>
      </c>
      <c r="H432" s="60" t="e">
        <f>'CMGC Cost Estimate'!$G432/G$500</f>
        <v>#VALUE!</v>
      </c>
      <c r="I432" s="58" t="e">
        <f>Table1[[#This Row],[Low Bidder 
or CM/GC]]</f>
        <v>#VALUE!</v>
      </c>
      <c r="J432" s="59" t="e">
        <f>'CMGC Cost Estimate'!$I432*'CMGC Cost Estimate'!$D432</f>
        <v>#VALUE!</v>
      </c>
      <c r="K432" s="61" t="e">
        <f>'CMGC Cost Estimate'!$J432/J$500</f>
        <v>#VALUE!</v>
      </c>
      <c r="L432" s="58" t="e">
        <f>TRIMMEAN(Table1[[#This Row],[Low Bidder 
or CM/GC]:[Bidder 23]],2/COUNT(Table1[[#This Row],[Low Bidder 
or CM/GC]:[Bidder 23]]))</f>
        <v>#VALUE!</v>
      </c>
      <c r="M432" s="59" t="e">
        <f>IF('CMGC Cost Estimate'!$D432=0,0,'CMGC Cost Estimate'!$D432*'CMGC Cost Estimate'!$L432)</f>
        <v>#VALUE!</v>
      </c>
      <c r="N432" s="60" t="e">
        <f>'CMGC Cost Estimate'!$M432/M$500</f>
        <v>#VALUE!</v>
      </c>
      <c r="O432" s="80" t="e">
        <f>MIN(Table1[[#This Row],[Low Bidder 
or CM/GC]:[Bidder 23]])*D432</f>
        <v>#VALUE!</v>
      </c>
      <c r="P432" s="66" t="e">
        <f>Table24[[#This Row],[CM/GC
Amount]]</f>
        <v>#VALUE!</v>
      </c>
      <c r="Q432" s="81" t="e">
        <f>MAX(Table1[[#This Row],[Low Bidder 
or CM/GC]:[Bidder 23]])*D432</f>
        <v>#VALUE!</v>
      </c>
      <c r="R432" s="38" t="e">
        <f>('CMGC Cost Estimate'!$J432-'CMGC Cost Estimate'!$G432)/'CMGC Cost Estimate'!$G432</f>
        <v>#VALUE!</v>
      </c>
      <c r="S432" s="39" t="e">
        <f>('CMGC Cost Estimate'!$J432-'CMGC Cost Estimate'!$M432)/'CMGC Cost Estimate'!$M432</f>
        <v>#VALUE!</v>
      </c>
      <c r="T432" s="37" t="e">
        <f>'CMGC Cost Estimate'!$J432-'CMGC Cost Estimate'!$G432</f>
        <v>#VALUE!</v>
      </c>
      <c r="U432" s="29" t="e">
        <f>RANK('CMGC Cost Estimate'!$J432,'CMGC Cost Estimate'!$J$3:$J$499)</f>
        <v>#VALUE!</v>
      </c>
      <c r="V432" s="40" t="e">
        <f>LARGE('CMGC Cost Estimate'!$J$3:$J$499,COUNT(J$3:'CMGC Cost Estimate'!$J432))+IF(ISNUMBER(V431),V431,0)</f>
        <v>#VALUE!</v>
      </c>
      <c r="W432" s="29" t="e">
        <f>IF(V432/J$500&lt;0.8,COUNT(V$3:V432)+1,1)</f>
        <v>#VALUE!</v>
      </c>
      <c r="X432" s="41" t="e">
        <f>IF('CMGC Cost Estimate'!$U432&lt;=MAX('CMGC Cost Estimate'!$W$3:$W$499),"YES","NO")</f>
        <v>#VALUE!</v>
      </c>
      <c r="Y432" s="42" t="e">
        <f>IF(AND('CMGC Cost Estimate'!$X432="YES",OR('CMGC Cost Estimate'!$R432&gt;0.2,'CMGC Cost Estimate'!$R432&lt;-0.2)),"ANALYZE"," ")</f>
        <v>#VALUE!</v>
      </c>
      <c r="Z432" s="73" t="e">
        <f>IF(AND('CMGC Cost Estimate'!$X432="YES",OR('CMGC Cost Estimate'!$S432&gt;0.2,'CMGC Cost Estimate'!$S432&lt;-0.2)),"ANALYZE"," ")</f>
        <v>#VALUE!</v>
      </c>
      <c r="AA432" s="69" t="e">
        <f>RANK('CMGC Cost Estimate'!$G432,'CMGC Cost Estimate'!$G$3:$G$499)</f>
        <v>#VALUE!</v>
      </c>
      <c r="AB432" s="70" t="e">
        <f>LARGE('CMGC Cost Estimate'!$G$3:$G$499,COUNT(G$3:'CMGC Cost Estimate'!$G432))+IF(ISNUMBER(AB431),AB431,0)</f>
        <v>#VALUE!</v>
      </c>
      <c r="AC432" s="71" t="e">
        <f>IF(AB432/G$500&lt;0.8,COUNT(V$3:V432)+1,1)</f>
        <v>#VALUE!</v>
      </c>
      <c r="AD432" s="95" t="e">
        <f>IF('CMGC Cost Estimate'!$AA432&lt;=MAX('CMGC Cost Estimate'!$AC$3:$AC$499),"YES","NO")</f>
        <v>#VALUE!</v>
      </c>
      <c r="AE432" s="96" t="e">
        <f>IF(AND('Standard Cost Estimate'!$AD432="YES",ABS('Standard Cost Estimate'!$R432)&gt;0.2),"ANALYZE"," ")</f>
        <v>#VALUE!</v>
      </c>
      <c r="AF432" s="77"/>
    </row>
    <row r="433" spans="1:32" x14ac:dyDescent="0.35">
      <c r="A433" s="56" t="e">
        <f>Table1[[#This Row],[Item Line Number]]</f>
        <v>#VALUE!</v>
      </c>
      <c r="B433" s="56" t="e">
        <f>Table1[[#This Row],[Item Number]]</f>
        <v>#VALUE!</v>
      </c>
      <c r="C433" s="57" t="e">
        <f>Table1[[#This Row],[Item Description]]</f>
        <v>#VALUE!</v>
      </c>
      <c r="D433" s="56" t="e">
        <f>Table1[[#This Row],[Quantity]]</f>
        <v>#VALUE!</v>
      </c>
      <c r="E433" s="56" t="e">
        <f>Table1[[#This Row],[Units]]</f>
        <v>#VALUE!</v>
      </c>
      <c r="F433" s="58" t="e">
        <f>Table1[[#This Row],[Engineer''s Estimate (EE)]]</f>
        <v>#VALUE!</v>
      </c>
      <c r="G433" s="59" t="e">
        <f>'CMGC Cost Estimate'!$D433*'CMGC Cost Estimate'!$F433</f>
        <v>#VALUE!</v>
      </c>
      <c r="H433" s="60" t="e">
        <f>'CMGC Cost Estimate'!$G433/G$500</f>
        <v>#VALUE!</v>
      </c>
      <c r="I433" s="58" t="e">
        <f>Table1[[#This Row],[Low Bidder 
or CM/GC]]</f>
        <v>#VALUE!</v>
      </c>
      <c r="J433" s="59" t="e">
        <f>'CMGC Cost Estimate'!$I433*'CMGC Cost Estimate'!$D433</f>
        <v>#VALUE!</v>
      </c>
      <c r="K433" s="61" t="e">
        <f>'CMGC Cost Estimate'!$J433/J$500</f>
        <v>#VALUE!</v>
      </c>
      <c r="L433" s="58" t="e">
        <f>TRIMMEAN(Table1[[#This Row],[Low Bidder 
or CM/GC]:[Bidder 23]],2/COUNT(Table1[[#This Row],[Low Bidder 
or CM/GC]:[Bidder 23]]))</f>
        <v>#VALUE!</v>
      </c>
      <c r="M433" s="59" t="e">
        <f>IF('CMGC Cost Estimate'!$D433=0,0,'CMGC Cost Estimate'!$D433*'CMGC Cost Estimate'!$L433)</f>
        <v>#VALUE!</v>
      </c>
      <c r="N433" s="60" t="e">
        <f>'CMGC Cost Estimate'!$M433/M$500</f>
        <v>#VALUE!</v>
      </c>
      <c r="O433" s="80" t="e">
        <f>MIN(Table1[[#This Row],[Low Bidder 
or CM/GC]:[Bidder 23]])*D433</f>
        <v>#VALUE!</v>
      </c>
      <c r="P433" s="66" t="e">
        <f>Table24[[#This Row],[CM/GC
Amount]]</f>
        <v>#VALUE!</v>
      </c>
      <c r="Q433" s="81" t="e">
        <f>MAX(Table1[[#This Row],[Low Bidder 
or CM/GC]:[Bidder 23]])*D433</f>
        <v>#VALUE!</v>
      </c>
      <c r="R433" s="38" t="e">
        <f>('CMGC Cost Estimate'!$J433-'CMGC Cost Estimate'!$G433)/'CMGC Cost Estimate'!$G433</f>
        <v>#VALUE!</v>
      </c>
      <c r="S433" s="39" t="e">
        <f>('CMGC Cost Estimate'!$J433-'CMGC Cost Estimate'!$M433)/'CMGC Cost Estimate'!$M433</f>
        <v>#VALUE!</v>
      </c>
      <c r="T433" s="37" t="e">
        <f>'CMGC Cost Estimate'!$J433-'CMGC Cost Estimate'!$G433</f>
        <v>#VALUE!</v>
      </c>
      <c r="U433" s="29" t="e">
        <f>RANK('CMGC Cost Estimate'!$J433,'CMGC Cost Estimate'!$J$3:$J$499)</f>
        <v>#VALUE!</v>
      </c>
      <c r="V433" s="40" t="e">
        <f>LARGE('CMGC Cost Estimate'!$J$3:$J$499,COUNT(J$3:'CMGC Cost Estimate'!$J433))+IF(ISNUMBER(V432),V432,0)</f>
        <v>#VALUE!</v>
      </c>
      <c r="W433" s="29" t="e">
        <f>IF(V433/J$500&lt;0.8,COUNT(V$3:V433)+1,1)</f>
        <v>#VALUE!</v>
      </c>
      <c r="X433" s="41" t="e">
        <f>IF('CMGC Cost Estimate'!$U433&lt;=MAX('CMGC Cost Estimate'!$W$3:$W$499),"YES","NO")</f>
        <v>#VALUE!</v>
      </c>
      <c r="Y433" s="42" t="e">
        <f>IF(AND('CMGC Cost Estimate'!$X433="YES",OR('CMGC Cost Estimate'!$R433&gt;0.2,'CMGC Cost Estimate'!$R433&lt;-0.2)),"ANALYZE"," ")</f>
        <v>#VALUE!</v>
      </c>
      <c r="Z433" s="73" t="e">
        <f>IF(AND('CMGC Cost Estimate'!$X433="YES",OR('CMGC Cost Estimate'!$S433&gt;0.2,'CMGC Cost Estimate'!$S433&lt;-0.2)),"ANALYZE"," ")</f>
        <v>#VALUE!</v>
      </c>
      <c r="AA433" s="69" t="e">
        <f>RANK('CMGC Cost Estimate'!$G433,'CMGC Cost Estimate'!$G$3:$G$499)</f>
        <v>#VALUE!</v>
      </c>
      <c r="AB433" s="70" t="e">
        <f>LARGE('CMGC Cost Estimate'!$G$3:$G$499,COUNT(G$3:'CMGC Cost Estimate'!$G433))+IF(ISNUMBER(AB432),AB432,0)</f>
        <v>#VALUE!</v>
      </c>
      <c r="AC433" s="71" t="e">
        <f>IF(AB433/G$500&lt;0.8,COUNT(V$3:V433)+1,1)</f>
        <v>#VALUE!</v>
      </c>
      <c r="AD433" s="95" t="e">
        <f>IF('CMGC Cost Estimate'!$AA433&lt;=MAX('CMGC Cost Estimate'!$AC$3:$AC$499),"YES","NO")</f>
        <v>#VALUE!</v>
      </c>
      <c r="AE433" s="96" t="e">
        <f>IF(AND('Standard Cost Estimate'!$AD433="YES",ABS('Standard Cost Estimate'!$R433)&gt;0.2),"ANALYZE"," ")</f>
        <v>#VALUE!</v>
      </c>
      <c r="AF433" s="77"/>
    </row>
    <row r="434" spans="1:32" x14ac:dyDescent="0.35">
      <c r="A434" s="56" t="e">
        <f>Table1[[#This Row],[Item Line Number]]</f>
        <v>#VALUE!</v>
      </c>
      <c r="B434" s="56" t="e">
        <f>Table1[[#This Row],[Item Number]]</f>
        <v>#VALUE!</v>
      </c>
      <c r="C434" s="57" t="e">
        <f>Table1[[#This Row],[Item Description]]</f>
        <v>#VALUE!</v>
      </c>
      <c r="D434" s="56" t="e">
        <f>Table1[[#This Row],[Quantity]]</f>
        <v>#VALUE!</v>
      </c>
      <c r="E434" s="56" t="e">
        <f>Table1[[#This Row],[Units]]</f>
        <v>#VALUE!</v>
      </c>
      <c r="F434" s="58" t="e">
        <f>Table1[[#This Row],[Engineer''s Estimate (EE)]]</f>
        <v>#VALUE!</v>
      </c>
      <c r="G434" s="59" t="e">
        <f>'CMGC Cost Estimate'!$D434*'CMGC Cost Estimate'!$F434</f>
        <v>#VALUE!</v>
      </c>
      <c r="H434" s="60" t="e">
        <f>'CMGC Cost Estimate'!$G434/G$500</f>
        <v>#VALUE!</v>
      </c>
      <c r="I434" s="58" t="e">
        <f>Table1[[#This Row],[Low Bidder 
or CM/GC]]</f>
        <v>#VALUE!</v>
      </c>
      <c r="J434" s="59" t="e">
        <f>'CMGC Cost Estimate'!$I434*'CMGC Cost Estimate'!$D434</f>
        <v>#VALUE!</v>
      </c>
      <c r="K434" s="61" t="e">
        <f>'CMGC Cost Estimate'!$J434/J$500</f>
        <v>#VALUE!</v>
      </c>
      <c r="L434" s="58" t="e">
        <f>TRIMMEAN(Table1[[#This Row],[Low Bidder 
or CM/GC]:[Bidder 23]],2/COUNT(Table1[[#This Row],[Low Bidder 
or CM/GC]:[Bidder 23]]))</f>
        <v>#VALUE!</v>
      </c>
      <c r="M434" s="59" t="e">
        <f>IF('CMGC Cost Estimate'!$D434=0,0,'CMGC Cost Estimate'!$D434*'CMGC Cost Estimate'!$L434)</f>
        <v>#VALUE!</v>
      </c>
      <c r="N434" s="60" t="e">
        <f>'CMGC Cost Estimate'!$M434/M$500</f>
        <v>#VALUE!</v>
      </c>
      <c r="O434" s="80" t="e">
        <f>MIN(Table1[[#This Row],[Low Bidder 
or CM/GC]:[Bidder 23]])*D434</f>
        <v>#VALUE!</v>
      </c>
      <c r="P434" s="66" t="e">
        <f>Table24[[#This Row],[CM/GC
Amount]]</f>
        <v>#VALUE!</v>
      </c>
      <c r="Q434" s="81" t="e">
        <f>MAX(Table1[[#This Row],[Low Bidder 
or CM/GC]:[Bidder 23]])*D434</f>
        <v>#VALUE!</v>
      </c>
      <c r="R434" s="38" t="e">
        <f>('CMGC Cost Estimate'!$J434-'CMGC Cost Estimate'!$G434)/'CMGC Cost Estimate'!$G434</f>
        <v>#VALUE!</v>
      </c>
      <c r="S434" s="39" t="e">
        <f>('CMGC Cost Estimate'!$J434-'CMGC Cost Estimate'!$M434)/'CMGC Cost Estimate'!$M434</f>
        <v>#VALUE!</v>
      </c>
      <c r="T434" s="37" t="e">
        <f>'CMGC Cost Estimate'!$J434-'CMGC Cost Estimate'!$G434</f>
        <v>#VALUE!</v>
      </c>
      <c r="U434" s="29" t="e">
        <f>RANK('CMGC Cost Estimate'!$J434,'CMGC Cost Estimate'!$J$3:$J$499)</f>
        <v>#VALUE!</v>
      </c>
      <c r="V434" s="40" t="e">
        <f>LARGE('CMGC Cost Estimate'!$J$3:$J$499,COUNT(J$3:'CMGC Cost Estimate'!$J434))+IF(ISNUMBER(V433),V433,0)</f>
        <v>#VALUE!</v>
      </c>
      <c r="W434" s="29" t="e">
        <f>IF(V434/J$500&lt;0.8,COUNT(V$3:V434)+1,1)</f>
        <v>#VALUE!</v>
      </c>
      <c r="X434" s="41" t="e">
        <f>IF('CMGC Cost Estimate'!$U434&lt;=MAX('CMGC Cost Estimate'!$W$3:$W$499),"YES","NO")</f>
        <v>#VALUE!</v>
      </c>
      <c r="Y434" s="42" t="e">
        <f>IF(AND('CMGC Cost Estimate'!$X434="YES",OR('CMGC Cost Estimate'!$R434&gt;0.2,'CMGC Cost Estimate'!$R434&lt;-0.2)),"ANALYZE"," ")</f>
        <v>#VALUE!</v>
      </c>
      <c r="Z434" s="73" t="e">
        <f>IF(AND('CMGC Cost Estimate'!$X434="YES",OR('CMGC Cost Estimate'!$S434&gt;0.2,'CMGC Cost Estimate'!$S434&lt;-0.2)),"ANALYZE"," ")</f>
        <v>#VALUE!</v>
      </c>
      <c r="AA434" s="69" t="e">
        <f>RANK('CMGC Cost Estimate'!$G434,'CMGC Cost Estimate'!$G$3:$G$499)</f>
        <v>#VALUE!</v>
      </c>
      <c r="AB434" s="70" t="e">
        <f>LARGE('CMGC Cost Estimate'!$G$3:$G$499,COUNT(G$3:'CMGC Cost Estimate'!$G434))+IF(ISNUMBER(AB433),AB433,0)</f>
        <v>#VALUE!</v>
      </c>
      <c r="AC434" s="71" t="e">
        <f>IF(AB434/G$500&lt;0.8,COUNT(V$3:V434)+1,1)</f>
        <v>#VALUE!</v>
      </c>
      <c r="AD434" s="95" t="e">
        <f>IF('CMGC Cost Estimate'!$AA434&lt;=MAX('CMGC Cost Estimate'!$AC$3:$AC$499),"YES","NO")</f>
        <v>#VALUE!</v>
      </c>
      <c r="AE434" s="96" t="e">
        <f>IF(AND('Standard Cost Estimate'!$AD434="YES",ABS('Standard Cost Estimate'!$R434)&gt;0.2),"ANALYZE"," ")</f>
        <v>#VALUE!</v>
      </c>
      <c r="AF434" s="77"/>
    </row>
    <row r="435" spans="1:32" x14ac:dyDescent="0.35">
      <c r="A435" s="56" t="e">
        <f>Table1[[#This Row],[Item Line Number]]</f>
        <v>#VALUE!</v>
      </c>
      <c r="B435" s="56" t="e">
        <f>Table1[[#This Row],[Item Number]]</f>
        <v>#VALUE!</v>
      </c>
      <c r="C435" s="57" t="e">
        <f>Table1[[#This Row],[Item Description]]</f>
        <v>#VALUE!</v>
      </c>
      <c r="D435" s="56" t="e">
        <f>Table1[[#This Row],[Quantity]]</f>
        <v>#VALUE!</v>
      </c>
      <c r="E435" s="56" t="e">
        <f>Table1[[#This Row],[Units]]</f>
        <v>#VALUE!</v>
      </c>
      <c r="F435" s="58" t="e">
        <f>Table1[[#This Row],[Engineer''s Estimate (EE)]]</f>
        <v>#VALUE!</v>
      </c>
      <c r="G435" s="59" t="e">
        <f>'CMGC Cost Estimate'!$D435*'CMGC Cost Estimate'!$F435</f>
        <v>#VALUE!</v>
      </c>
      <c r="H435" s="60" t="e">
        <f>'CMGC Cost Estimate'!$G435/G$500</f>
        <v>#VALUE!</v>
      </c>
      <c r="I435" s="58" t="e">
        <f>Table1[[#This Row],[Low Bidder 
or CM/GC]]</f>
        <v>#VALUE!</v>
      </c>
      <c r="J435" s="59" t="e">
        <f>'CMGC Cost Estimate'!$I435*'CMGC Cost Estimate'!$D435</f>
        <v>#VALUE!</v>
      </c>
      <c r="K435" s="61" t="e">
        <f>'CMGC Cost Estimate'!$J435/J$500</f>
        <v>#VALUE!</v>
      </c>
      <c r="L435" s="58" t="e">
        <f>TRIMMEAN(Table1[[#This Row],[Low Bidder 
or CM/GC]:[Bidder 23]],2/COUNT(Table1[[#This Row],[Low Bidder 
or CM/GC]:[Bidder 23]]))</f>
        <v>#VALUE!</v>
      </c>
      <c r="M435" s="59" t="e">
        <f>IF('CMGC Cost Estimate'!$D435=0,0,'CMGC Cost Estimate'!$D435*'CMGC Cost Estimate'!$L435)</f>
        <v>#VALUE!</v>
      </c>
      <c r="N435" s="60" t="e">
        <f>'CMGC Cost Estimate'!$M435/M$500</f>
        <v>#VALUE!</v>
      </c>
      <c r="O435" s="80" t="e">
        <f>MIN(Table1[[#This Row],[Low Bidder 
or CM/GC]:[Bidder 23]])*D435</f>
        <v>#VALUE!</v>
      </c>
      <c r="P435" s="66" t="e">
        <f>Table24[[#This Row],[CM/GC
Amount]]</f>
        <v>#VALUE!</v>
      </c>
      <c r="Q435" s="81" t="e">
        <f>MAX(Table1[[#This Row],[Low Bidder 
or CM/GC]:[Bidder 23]])*D435</f>
        <v>#VALUE!</v>
      </c>
      <c r="R435" s="38" t="e">
        <f>('CMGC Cost Estimate'!$J435-'CMGC Cost Estimate'!$G435)/'CMGC Cost Estimate'!$G435</f>
        <v>#VALUE!</v>
      </c>
      <c r="S435" s="39" t="e">
        <f>('CMGC Cost Estimate'!$J435-'CMGC Cost Estimate'!$M435)/'CMGC Cost Estimate'!$M435</f>
        <v>#VALUE!</v>
      </c>
      <c r="T435" s="37" t="e">
        <f>'CMGC Cost Estimate'!$J435-'CMGC Cost Estimate'!$G435</f>
        <v>#VALUE!</v>
      </c>
      <c r="U435" s="29" t="e">
        <f>RANK('CMGC Cost Estimate'!$J435,'CMGC Cost Estimate'!$J$3:$J$499)</f>
        <v>#VALUE!</v>
      </c>
      <c r="V435" s="40" t="e">
        <f>LARGE('CMGC Cost Estimate'!$J$3:$J$499,COUNT(J$3:'CMGC Cost Estimate'!$J435))+IF(ISNUMBER(V434),V434,0)</f>
        <v>#VALUE!</v>
      </c>
      <c r="W435" s="29" t="e">
        <f>IF(V435/J$500&lt;0.8,COUNT(V$3:V435)+1,1)</f>
        <v>#VALUE!</v>
      </c>
      <c r="X435" s="41" t="e">
        <f>IF('CMGC Cost Estimate'!$U435&lt;=MAX('CMGC Cost Estimate'!$W$3:$W$499),"YES","NO")</f>
        <v>#VALUE!</v>
      </c>
      <c r="Y435" s="42" t="e">
        <f>IF(AND('CMGC Cost Estimate'!$X435="YES",OR('CMGC Cost Estimate'!$R435&gt;0.2,'CMGC Cost Estimate'!$R435&lt;-0.2)),"ANALYZE"," ")</f>
        <v>#VALUE!</v>
      </c>
      <c r="Z435" s="73" t="e">
        <f>IF(AND('CMGC Cost Estimate'!$X435="YES",OR('CMGC Cost Estimate'!$S435&gt;0.2,'CMGC Cost Estimate'!$S435&lt;-0.2)),"ANALYZE"," ")</f>
        <v>#VALUE!</v>
      </c>
      <c r="AA435" s="69" t="e">
        <f>RANK('CMGC Cost Estimate'!$G435,'CMGC Cost Estimate'!$G$3:$G$499)</f>
        <v>#VALUE!</v>
      </c>
      <c r="AB435" s="70" t="e">
        <f>LARGE('CMGC Cost Estimate'!$G$3:$G$499,COUNT(G$3:'CMGC Cost Estimate'!$G435))+IF(ISNUMBER(AB434),AB434,0)</f>
        <v>#VALUE!</v>
      </c>
      <c r="AC435" s="71" t="e">
        <f>IF(AB435/G$500&lt;0.8,COUNT(V$3:V435)+1,1)</f>
        <v>#VALUE!</v>
      </c>
      <c r="AD435" s="95" t="e">
        <f>IF('CMGC Cost Estimate'!$AA435&lt;=MAX('CMGC Cost Estimate'!$AC$3:$AC$499),"YES","NO")</f>
        <v>#VALUE!</v>
      </c>
      <c r="AE435" s="96" t="e">
        <f>IF(AND('Standard Cost Estimate'!$AD435="YES",ABS('Standard Cost Estimate'!$R435)&gt;0.2),"ANALYZE"," ")</f>
        <v>#VALUE!</v>
      </c>
      <c r="AF435" s="77"/>
    </row>
    <row r="436" spans="1:32" x14ac:dyDescent="0.35">
      <c r="A436" s="56" t="e">
        <f>Table1[[#This Row],[Item Line Number]]</f>
        <v>#VALUE!</v>
      </c>
      <c r="B436" s="56" t="e">
        <f>Table1[[#This Row],[Item Number]]</f>
        <v>#VALUE!</v>
      </c>
      <c r="C436" s="57" t="e">
        <f>Table1[[#This Row],[Item Description]]</f>
        <v>#VALUE!</v>
      </c>
      <c r="D436" s="56" t="e">
        <f>Table1[[#This Row],[Quantity]]</f>
        <v>#VALUE!</v>
      </c>
      <c r="E436" s="56" t="e">
        <f>Table1[[#This Row],[Units]]</f>
        <v>#VALUE!</v>
      </c>
      <c r="F436" s="58" t="e">
        <f>Table1[[#This Row],[Engineer''s Estimate (EE)]]</f>
        <v>#VALUE!</v>
      </c>
      <c r="G436" s="59" t="e">
        <f>'CMGC Cost Estimate'!$D436*'CMGC Cost Estimate'!$F436</f>
        <v>#VALUE!</v>
      </c>
      <c r="H436" s="60" t="e">
        <f>'CMGC Cost Estimate'!$G436/G$500</f>
        <v>#VALUE!</v>
      </c>
      <c r="I436" s="58" t="e">
        <f>Table1[[#This Row],[Low Bidder 
or CM/GC]]</f>
        <v>#VALUE!</v>
      </c>
      <c r="J436" s="59" t="e">
        <f>'CMGC Cost Estimate'!$I436*'CMGC Cost Estimate'!$D436</f>
        <v>#VALUE!</v>
      </c>
      <c r="K436" s="61" t="e">
        <f>'CMGC Cost Estimate'!$J436/J$500</f>
        <v>#VALUE!</v>
      </c>
      <c r="L436" s="58" t="e">
        <f>TRIMMEAN(Table1[[#This Row],[Low Bidder 
or CM/GC]:[Bidder 23]],2/COUNT(Table1[[#This Row],[Low Bidder 
or CM/GC]:[Bidder 23]]))</f>
        <v>#VALUE!</v>
      </c>
      <c r="M436" s="59" t="e">
        <f>IF('CMGC Cost Estimate'!$D436=0,0,'CMGC Cost Estimate'!$D436*'CMGC Cost Estimate'!$L436)</f>
        <v>#VALUE!</v>
      </c>
      <c r="N436" s="60" t="e">
        <f>'CMGC Cost Estimate'!$M436/M$500</f>
        <v>#VALUE!</v>
      </c>
      <c r="O436" s="80" t="e">
        <f>MIN(Table1[[#This Row],[Low Bidder 
or CM/GC]:[Bidder 23]])*D436</f>
        <v>#VALUE!</v>
      </c>
      <c r="P436" s="66" t="e">
        <f>Table24[[#This Row],[CM/GC
Amount]]</f>
        <v>#VALUE!</v>
      </c>
      <c r="Q436" s="81" t="e">
        <f>MAX(Table1[[#This Row],[Low Bidder 
or CM/GC]:[Bidder 23]])*D436</f>
        <v>#VALUE!</v>
      </c>
      <c r="R436" s="38" t="e">
        <f>('CMGC Cost Estimate'!$J436-'CMGC Cost Estimate'!$G436)/'CMGC Cost Estimate'!$G436</f>
        <v>#VALUE!</v>
      </c>
      <c r="S436" s="39" t="e">
        <f>('CMGC Cost Estimate'!$J436-'CMGC Cost Estimate'!$M436)/'CMGC Cost Estimate'!$M436</f>
        <v>#VALUE!</v>
      </c>
      <c r="T436" s="37" t="e">
        <f>'CMGC Cost Estimate'!$J436-'CMGC Cost Estimate'!$G436</f>
        <v>#VALUE!</v>
      </c>
      <c r="U436" s="29" t="e">
        <f>RANK('CMGC Cost Estimate'!$J436,'CMGC Cost Estimate'!$J$3:$J$499)</f>
        <v>#VALUE!</v>
      </c>
      <c r="V436" s="40" t="e">
        <f>LARGE('CMGC Cost Estimate'!$J$3:$J$499,COUNT(J$3:'CMGC Cost Estimate'!$J436))+IF(ISNUMBER(V435),V435,0)</f>
        <v>#VALUE!</v>
      </c>
      <c r="W436" s="29" t="e">
        <f>IF(V436/J$500&lt;0.8,COUNT(V$3:V436)+1,1)</f>
        <v>#VALUE!</v>
      </c>
      <c r="X436" s="41" t="e">
        <f>IF('CMGC Cost Estimate'!$U436&lt;=MAX('CMGC Cost Estimate'!$W$3:$W$499),"YES","NO")</f>
        <v>#VALUE!</v>
      </c>
      <c r="Y436" s="42" t="e">
        <f>IF(AND('CMGC Cost Estimate'!$X436="YES",OR('CMGC Cost Estimate'!$R436&gt;0.2,'CMGC Cost Estimate'!$R436&lt;-0.2)),"ANALYZE"," ")</f>
        <v>#VALUE!</v>
      </c>
      <c r="Z436" s="73" t="e">
        <f>IF(AND('CMGC Cost Estimate'!$X436="YES",OR('CMGC Cost Estimate'!$S436&gt;0.2,'CMGC Cost Estimate'!$S436&lt;-0.2)),"ANALYZE"," ")</f>
        <v>#VALUE!</v>
      </c>
      <c r="AA436" s="69" t="e">
        <f>RANK('CMGC Cost Estimate'!$G436,'CMGC Cost Estimate'!$G$3:$G$499)</f>
        <v>#VALUE!</v>
      </c>
      <c r="AB436" s="70" t="e">
        <f>LARGE('CMGC Cost Estimate'!$G$3:$G$499,COUNT(G$3:'CMGC Cost Estimate'!$G436))+IF(ISNUMBER(AB435),AB435,0)</f>
        <v>#VALUE!</v>
      </c>
      <c r="AC436" s="71" t="e">
        <f>IF(AB436/G$500&lt;0.8,COUNT(V$3:V436)+1,1)</f>
        <v>#VALUE!</v>
      </c>
      <c r="AD436" s="95" t="e">
        <f>IF('CMGC Cost Estimate'!$AA436&lt;=MAX('CMGC Cost Estimate'!$AC$3:$AC$499),"YES","NO")</f>
        <v>#VALUE!</v>
      </c>
      <c r="AE436" s="96" t="e">
        <f>IF(AND('Standard Cost Estimate'!$AD436="YES",ABS('Standard Cost Estimate'!$R436)&gt;0.2),"ANALYZE"," ")</f>
        <v>#VALUE!</v>
      </c>
      <c r="AF436" s="77"/>
    </row>
    <row r="437" spans="1:32" x14ac:dyDescent="0.35">
      <c r="A437" s="56" t="e">
        <f>Table1[[#This Row],[Item Line Number]]</f>
        <v>#VALUE!</v>
      </c>
      <c r="B437" s="56" t="e">
        <f>Table1[[#This Row],[Item Number]]</f>
        <v>#VALUE!</v>
      </c>
      <c r="C437" s="57" t="e">
        <f>Table1[[#This Row],[Item Description]]</f>
        <v>#VALUE!</v>
      </c>
      <c r="D437" s="56" t="e">
        <f>Table1[[#This Row],[Quantity]]</f>
        <v>#VALUE!</v>
      </c>
      <c r="E437" s="56" t="e">
        <f>Table1[[#This Row],[Units]]</f>
        <v>#VALUE!</v>
      </c>
      <c r="F437" s="58" t="e">
        <f>Table1[[#This Row],[Engineer''s Estimate (EE)]]</f>
        <v>#VALUE!</v>
      </c>
      <c r="G437" s="59" t="e">
        <f>'CMGC Cost Estimate'!$D437*'CMGC Cost Estimate'!$F437</f>
        <v>#VALUE!</v>
      </c>
      <c r="H437" s="60" t="e">
        <f>'CMGC Cost Estimate'!$G437/G$500</f>
        <v>#VALUE!</v>
      </c>
      <c r="I437" s="58" t="e">
        <f>Table1[[#This Row],[Low Bidder 
or CM/GC]]</f>
        <v>#VALUE!</v>
      </c>
      <c r="J437" s="59" t="e">
        <f>'CMGC Cost Estimate'!$I437*'CMGC Cost Estimate'!$D437</f>
        <v>#VALUE!</v>
      </c>
      <c r="K437" s="61" t="e">
        <f>'CMGC Cost Estimate'!$J437/J$500</f>
        <v>#VALUE!</v>
      </c>
      <c r="L437" s="58" t="e">
        <f>TRIMMEAN(Table1[[#This Row],[Low Bidder 
or CM/GC]:[Bidder 23]],2/COUNT(Table1[[#This Row],[Low Bidder 
or CM/GC]:[Bidder 23]]))</f>
        <v>#VALUE!</v>
      </c>
      <c r="M437" s="59" t="e">
        <f>IF('CMGC Cost Estimate'!$D437=0,0,'CMGC Cost Estimate'!$D437*'CMGC Cost Estimate'!$L437)</f>
        <v>#VALUE!</v>
      </c>
      <c r="N437" s="60" t="e">
        <f>'CMGC Cost Estimate'!$M437/M$500</f>
        <v>#VALUE!</v>
      </c>
      <c r="O437" s="80" t="e">
        <f>MIN(Table1[[#This Row],[Low Bidder 
or CM/GC]:[Bidder 23]])*D437</f>
        <v>#VALUE!</v>
      </c>
      <c r="P437" s="66" t="e">
        <f>Table24[[#This Row],[CM/GC
Amount]]</f>
        <v>#VALUE!</v>
      </c>
      <c r="Q437" s="81" t="e">
        <f>MAX(Table1[[#This Row],[Low Bidder 
or CM/GC]:[Bidder 23]])*D437</f>
        <v>#VALUE!</v>
      </c>
      <c r="R437" s="38" t="e">
        <f>('CMGC Cost Estimate'!$J437-'CMGC Cost Estimate'!$G437)/'CMGC Cost Estimate'!$G437</f>
        <v>#VALUE!</v>
      </c>
      <c r="S437" s="39" t="e">
        <f>('CMGC Cost Estimate'!$J437-'CMGC Cost Estimate'!$M437)/'CMGC Cost Estimate'!$M437</f>
        <v>#VALUE!</v>
      </c>
      <c r="T437" s="37" t="e">
        <f>'CMGC Cost Estimate'!$J437-'CMGC Cost Estimate'!$G437</f>
        <v>#VALUE!</v>
      </c>
      <c r="U437" s="29" t="e">
        <f>RANK('CMGC Cost Estimate'!$J437,'CMGC Cost Estimate'!$J$3:$J$499)</f>
        <v>#VALUE!</v>
      </c>
      <c r="V437" s="40" t="e">
        <f>LARGE('CMGC Cost Estimate'!$J$3:$J$499,COUNT(J$3:'CMGC Cost Estimate'!$J437))+IF(ISNUMBER(V436),V436,0)</f>
        <v>#VALUE!</v>
      </c>
      <c r="W437" s="29" t="e">
        <f>IF(V437/J$500&lt;0.8,COUNT(V$3:V437)+1,1)</f>
        <v>#VALUE!</v>
      </c>
      <c r="X437" s="41" t="e">
        <f>IF('CMGC Cost Estimate'!$U437&lt;=MAX('CMGC Cost Estimate'!$W$3:$W$499),"YES","NO")</f>
        <v>#VALUE!</v>
      </c>
      <c r="Y437" s="42" t="e">
        <f>IF(AND('CMGC Cost Estimate'!$X437="YES",OR('CMGC Cost Estimate'!$R437&gt;0.2,'CMGC Cost Estimate'!$R437&lt;-0.2)),"ANALYZE"," ")</f>
        <v>#VALUE!</v>
      </c>
      <c r="Z437" s="73" t="e">
        <f>IF(AND('CMGC Cost Estimate'!$X437="YES",OR('CMGC Cost Estimate'!$S437&gt;0.2,'CMGC Cost Estimate'!$S437&lt;-0.2)),"ANALYZE"," ")</f>
        <v>#VALUE!</v>
      </c>
      <c r="AA437" s="69" t="e">
        <f>RANK('CMGC Cost Estimate'!$G437,'CMGC Cost Estimate'!$G$3:$G$499)</f>
        <v>#VALUE!</v>
      </c>
      <c r="AB437" s="70" t="e">
        <f>LARGE('CMGC Cost Estimate'!$G$3:$G$499,COUNT(G$3:'CMGC Cost Estimate'!$G437))+IF(ISNUMBER(AB436),AB436,0)</f>
        <v>#VALUE!</v>
      </c>
      <c r="AC437" s="71" t="e">
        <f>IF(AB437/G$500&lt;0.8,COUNT(V$3:V437)+1,1)</f>
        <v>#VALUE!</v>
      </c>
      <c r="AD437" s="95" t="e">
        <f>IF('CMGC Cost Estimate'!$AA437&lt;=MAX('CMGC Cost Estimate'!$AC$3:$AC$499),"YES","NO")</f>
        <v>#VALUE!</v>
      </c>
      <c r="AE437" s="96" t="e">
        <f>IF(AND('Standard Cost Estimate'!$AD437="YES",ABS('Standard Cost Estimate'!$R437)&gt;0.2),"ANALYZE"," ")</f>
        <v>#VALUE!</v>
      </c>
      <c r="AF437" s="77"/>
    </row>
    <row r="438" spans="1:32" x14ac:dyDescent="0.35">
      <c r="A438" s="56" t="e">
        <f>Table1[[#This Row],[Item Line Number]]</f>
        <v>#VALUE!</v>
      </c>
      <c r="B438" s="56" t="e">
        <f>Table1[[#This Row],[Item Number]]</f>
        <v>#VALUE!</v>
      </c>
      <c r="C438" s="57" t="e">
        <f>Table1[[#This Row],[Item Description]]</f>
        <v>#VALUE!</v>
      </c>
      <c r="D438" s="56" t="e">
        <f>Table1[[#This Row],[Quantity]]</f>
        <v>#VALUE!</v>
      </c>
      <c r="E438" s="56" t="e">
        <f>Table1[[#This Row],[Units]]</f>
        <v>#VALUE!</v>
      </c>
      <c r="F438" s="58" t="e">
        <f>Table1[[#This Row],[Engineer''s Estimate (EE)]]</f>
        <v>#VALUE!</v>
      </c>
      <c r="G438" s="59" t="e">
        <f>'CMGC Cost Estimate'!$D438*'CMGC Cost Estimate'!$F438</f>
        <v>#VALUE!</v>
      </c>
      <c r="H438" s="60" t="e">
        <f>'CMGC Cost Estimate'!$G438/G$500</f>
        <v>#VALUE!</v>
      </c>
      <c r="I438" s="58" t="e">
        <f>Table1[[#This Row],[Low Bidder 
or CM/GC]]</f>
        <v>#VALUE!</v>
      </c>
      <c r="J438" s="59" t="e">
        <f>'CMGC Cost Estimate'!$I438*'CMGC Cost Estimate'!$D438</f>
        <v>#VALUE!</v>
      </c>
      <c r="K438" s="61" t="e">
        <f>'CMGC Cost Estimate'!$J438/J$500</f>
        <v>#VALUE!</v>
      </c>
      <c r="L438" s="58" t="e">
        <f>TRIMMEAN(Table1[[#This Row],[Low Bidder 
or CM/GC]:[Bidder 23]],2/COUNT(Table1[[#This Row],[Low Bidder 
or CM/GC]:[Bidder 23]]))</f>
        <v>#VALUE!</v>
      </c>
      <c r="M438" s="59" t="e">
        <f>IF('CMGC Cost Estimate'!$D438=0,0,'CMGC Cost Estimate'!$D438*'CMGC Cost Estimate'!$L438)</f>
        <v>#VALUE!</v>
      </c>
      <c r="N438" s="60" t="e">
        <f>'CMGC Cost Estimate'!$M438/M$500</f>
        <v>#VALUE!</v>
      </c>
      <c r="O438" s="80" t="e">
        <f>MIN(Table1[[#This Row],[Low Bidder 
or CM/GC]:[Bidder 23]])*D438</f>
        <v>#VALUE!</v>
      </c>
      <c r="P438" s="66" t="e">
        <f>Table24[[#This Row],[CM/GC
Amount]]</f>
        <v>#VALUE!</v>
      </c>
      <c r="Q438" s="81" t="e">
        <f>MAX(Table1[[#This Row],[Low Bidder 
or CM/GC]:[Bidder 23]])*D438</f>
        <v>#VALUE!</v>
      </c>
      <c r="R438" s="38" t="e">
        <f>('CMGC Cost Estimate'!$J438-'CMGC Cost Estimate'!$G438)/'CMGC Cost Estimate'!$G438</f>
        <v>#VALUE!</v>
      </c>
      <c r="S438" s="39" t="e">
        <f>('CMGC Cost Estimate'!$J438-'CMGC Cost Estimate'!$M438)/'CMGC Cost Estimate'!$M438</f>
        <v>#VALUE!</v>
      </c>
      <c r="T438" s="37" t="e">
        <f>'CMGC Cost Estimate'!$J438-'CMGC Cost Estimate'!$G438</f>
        <v>#VALUE!</v>
      </c>
      <c r="U438" s="29" t="e">
        <f>RANK('CMGC Cost Estimate'!$J438,'CMGC Cost Estimate'!$J$3:$J$499)</f>
        <v>#VALUE!</v>
      </c>
      <c r="V438" s="40" t="e">
        <f>LARGE('CMGC Cost Estimate'!$J$3:$J$499,COUNT(J$3:'CMGC Cost Estimate'!$J438))+IF(ISNUMBER(V437),V437,0)</f>
        <v>#VALUE!</v>
      </c>
      <c r="W438" s="29" t="e">
        <f>IF(V438/J$500&lt;0.8,COUNT(V$3:V438)+1,1)</f>
        <v>#VALUE!</v>
      </c>
      <c r="X438" s="41" t="e">
        <f>IF('CMGC Cost Estimate'!$U438&lt;=MAX('CMGC Cost Estimate'!$W$3:$W$499),"YES","NO")</f>
        <v>#VALUE!</v>
      </c>
      <c r="Y438" s="42" t="e">
        <f>IF(AND('CMGC Cost Estimate'!$X438="YES",OR('CMGC Cost Estimate'!$R438&gt;0.2,'CMGC Cost Estimate'!$R438&lt;-0.2)),"ANALYZE"," ")</f>
        <v>#VALUE!</v>
      </c>
      <c r="Z438" s="73" t="e">
        <f>IF(AND('CMGC Cost Estimate'!$X438="YES",OR('CMGC Cost Estimate'!$S438&gt;0.2,'CMGC Cost Estimate'!$S438&lt;-0.2)),"ANALYZE"," ")</f>
        <v>#VALUE!</v>
      </c>
      <c r="AA438" s="69" t="e">
        <f>RANK('CMGC Cost Estimate'!$G438,'CMGC Cost Estimate'!$G$3:$G$499)</f>
        <v>#VALUE!</v>
      </c>
      <c r="AB438" s="70" t="e">
        <f>LARGE('CMGC Cost Estimate'!$G$3:$G$499,COUNT(G$3:'CMGC Cost Estimate'!$G438))+IF(ISNUMBER(AB437),AB437,0)</f>
        <v>#VALUE!</v>
      </c>
      <c r="AC438" s="71" t="e">
        <f>IF(AB438/G$500&lt;0.8,COUNT(V$3:V438)+1,1)</f>
        <v>#VALUE!</v>
      </c>
      <c r="AD438" s="95" t="e">
        <f>IF('CMGC Cost Estimate'!$AA438&lt;=MAX('CMGC Cost Estimate'!$AC$3:$AC$499),"YES","NO")</f>
        <v>#VALUE!</v>
      </c>
      <c r="AE438" s="96" t="e">
        <f>IF(AND('Standard Cost Estimate'!$AD438="YES",ABS('Standard Cost Estimate'!$R438)&gt;0.2),"ANALYZE"," ")</f>
        <v>#VALUE!</v>
      </c>
      <c r="AF438" s="77"/>
    </row>
    <row r="439" spans="1:32" x14ac:dyDescent="0.35">
      <c r="A439" s="56" t="e">
        <f>Table1[[#This Row],[Item Line Number]]</f>
        <v>#VALUE!</v>
      </c>
      <c r="B439" s="56" t="e">
        <f>Table1[[#This Row],[Item Number]]</f>
        <v>#VALUE!</v>
      </c>
      <c r="C439" s="57" t="e">
        <f>Table1[[#This Row],[Item Description]]</f>
        <v>#VALUE!</v>
      </c>
      <c r="D439" s="56" t="e">
        <f>Table1[[#This Row],[Quantity]]</f>
        <v>#VALUE!</v>
      </c>
      <c r="E439" s="56" t="e">
        <f>Table1[[#This Row],[Units]]</f>
        <v>#VALUE!</v>
      </c>
      <c r="F439" s="58" t="e">
        <f>Table1[[#This Row],[Engineer''s Estimate (EE)]]</f>
        <v>#VALUE!</v>
      </c>
      <c r="G439" s="59" t="e">
        <f>'CMGC Cost Estimate'!$D439*'CMGC Cost Estimate'!$F439</f>
        <v>#VALUE!</v>
      </c>
      <c r="H439" s="60" t="e">
        <f>'CMGC Cost Estimate'!$G439/G$500</f>
        <v>#VALUE!</v>
      </c>
      <c r="I439" s="58" t="e">
        <f>Table1[[#This Row],[Low Bidder 
or CM/GC]]</f>
        <v>#VALUE!</v>
      </c>
      <c r="J439" s="59" t="e">
        <f>'CMGC Cost Estimate'!$I439*'CMGC Cost Estimate'!$D439</f>
        <v>#VALUE!</v>
      </c>
      <c r="K439" s="61" t="e">
        <f>'CMGC Cost Estimate'!$J439/J$500</f>
        <v>#VALUE!</v>
      </c>
      <c r="L439" s="58" t="e">
        <f>TRIMMEAN(Table1[[#This Row],[Low Bidder 
or CM/GC]:[Bidder 23]],2/COUNT(Table1[[#This Row],[Low Bidder 
or CM/GC]:[Bidder 23]]))</f>
        <v>#VALUE!</v>
      </c>
      <c r="M439" s="59" t="e">
        <f>IF('CMGC Cost Estimate'!$D439=0,0,'CMGC Cost Estimate'!$D439*'CMGC Cost Estimate'!$L439)</f>
        <v>#VALUE!</v>
      </c>
      <c r="N439" s="60" t="e">
        <f>'CMGC Cost Estimate'!$M439/M$500</f>
        <v>#VALUE!</v>
      </c>
      <c r="O439" s="80" t="e">
        <f>MIN(Table1[[#This Row],[Low Bidder 
or CM/GC]:[Bidder 23]])*D439</f>
        <v>#VALUE!</v>
      </c>
      <c r="P439" s="66" t="e">
        <f>Table24[[#This Row],[CM/GC
Amount]]</f>
        <v>#VALUE!</v>
      </c>
      <c r="Q439" s="81" t="e">
        <f>MAX(Table1[[#This Row],[Low Bidder 
or CM/GC]:[Bidder 23]])*D439</f>
        <v>#VALUE!</v>
      </c>
      <c r="R439" s="38" t="e">
        <f>('CMGC Cost Estimate'!$J439-'CMGC Cost Estimate'!$G439)/'CMGC Cost Estimate'!$G439</f>
        <v>#VALUE!</v>
      </c>
      <c r="S439" s="39" t="e">
        <f>('CMGC Cost Estimate'!$J439-'CMGC Cost Estimate'!$M439)/'CMGC Cost Estimate'!$M439</f>
        <v>#VALUE!</v>
      </c>
      <c r="T439" s="37" t="e">
        <f>'CMGC Cost Estimate'!$J439-'CMGC Cost Estimate'!$G439</f>
        <v>#VALUE!</v>
      </c>
      <c r="U439" s="29" t="e">
        <f>RANK('CMGC Cost Estimate'!$J439,'CMGC Cost Estimate'!$J$3:$J$499)</f>
        <v>#VALUE!</v>
      </c>
      <c r="V439" s="40" t="e">
        <f>LARGE('CMGC Cost Estimate'!$J$3:$J$499,COUNT(J$3:'CMGC Cost Estimate'!$J439))+IF(ISNUMBER(V438),V438,0)</f>
        <v>#VALUE!</v>
      </c>
      <c r="W439" s="29" t="e">
        <f>IF(V439/J$500&lt;0.8,COUNT(V$3:V439)+1,1)</f>
        <v>#VALUE!</v>
      </c>
      <c r="X439" s="41" t="e">
        <f>IF('CMGC Cost Estimate'!$U439&lt;=MAX('CMGC Cost Estimate'!$W$3:$W$499),"YES","NO")</f>
        <v>#VALUE!</v>
      </c>
      <c r="Y439" s="42" t="e">
        <f>IF(AND('CMGC Cost Estimate'!$X439="YES",OR('CMGC Cost Estimate'!$R439&gt;0.2,'CMGC Cost Estimate'!$R439&lt;-0.2)),"ANALYZE"," ")</f>
        <v>#VALUE!</v>
      </c>
      <c r="Z439" s="73" t="e">
        <f>IF(AND('CMGC Cost Estimate'!$X439="YES",OR('CMGC Cost Estimate'!$S439&gt;0.2,'CMGC Cost Estimate'!$S439&lt;-0.2)),"ANALYZE"," ")</f>
        <v>#VALUE!</v>
      </c>
      <c r="AA439" s="69" t="e">
        <f>RANK('CMGC Cost Estimate'!$G439,'CMGC Cost Estimate'!$G$3:$G$499)</f>
        <v>#VALUE!</v>
      </c>
      <c r="AB439" s="70" t="e">
        <f>LARGE('CMGC Cost Estimate'!$G$3:$G$499,COUNT(G$3:'CMGC Cost Estimate'!$G439))+IF(ISNUMBER(AB438),AB438,0)</f>
        <v>#VALUE!</v>
      </c>
      <c r="AC439" s="71" t="e">
        <f>IF(AB439/G$500&lt;0.8,COUNT(V$3:V439)+1,1)</f>
        <v>#VALUE!</v>
      </c>
      <c r="AD439" s="95" t="e">
        <f>IF('CMGC Cost Estimate'!$AA439&lt;=MAX('CMGC Cost Estimate'!$AC$3:$AC$499),"YES","NO")</f>
        <v>#VALUE!</v>
      </c>
      <c r="AE439" s="96" t="e">
        <f>IF(AND('Standard Cost Estimate'!$AD439="YES",ABS('Standard Cost Estimate'!$R439)&gt;0.2),"ANALYZE"," ")</f>
        <v>#VALUE!</v>
      </c>
      <c r="AF439" s="77"/>
    </row>
    <row r="440" spans="1:32" x14ac:dyDescent="0.35">
      <c r="A440" s="56" t="e">
        <f>Table1[[#This Row],[Item Line Number]]</f>
        <v>#VALUE!</v>
      </c>
      <c r="B440" s="56" t="e">
        <f>Table1[[#This Row],[Item Number]]</f>
        <v>#VALUE!</v>
      </c>
      <c r="C440" s="57" t="e">
        <f>Table1[[#This Row],[Item Description]]</f>
        <v>#VALUE!</v>
      </c>
      <c r="D440" s="56" t="e">
        <f>Table1[[#This Row],[Quantity]]</f>
        <v>#VALUE!</v>
      </c>
      <c r="E440" s="56" t="e">
        <f>Table1[[#This Row],[Units]]</f>
        <v>#VALUE!</v>
      </c>
      <c r="F440" s="58" t="e">
        <f>Table1[[#This Row],[Engineer''s Estimate (EE)]]</f>
        <v>#VALUE!</v>
      </c>
      <c r="G440" s="59" t="e">
        <f>'CMGC Cost Estimate'!$D440*'CMGC Cost Estimate'!$F440</f>
        <v>#VALUE!</v>
      </c>
      <c r="H440" s="60" t="e">
        <f>'CMGC Cost Estimate'!$G440/G$500</f>
        <v>#VALUE!</v>
      </c>
      <c r="I440" s="58" t="e">
        <f>Table1[[#This Row],[Low Bidder 
or CM/GC]]</f>
        <v>#VALUE!</v>
      </c>
      <c r="J440" s="59" t="e">
        <f>'CMGC Cost Estimate'!$I440*'CMGC Cost Estimate'!$D440</f>
        <v>#VALUE!</v>
      </c>
      <c r="K440" s="61" t="e">
        <f>'CMGC Cost Estimate'!$J440/J$500</f>
        <v>#VALUE!</v>
      </c>
      <c r="L440" s="58" t="e">
        <f>TRIMMEAN(Table1[[#This Row],[Low Bidder 
or CM/GC]:[Bidder 23]],2/COUNT(Table1[[#This Row],[Low Bidder 
or CM/GC]:[Bidder 23]]))</f>
        <v>#VALUE!</v>
      </c>
      <c r="M440" s="59" t="e">
        <f>IF('CMGC Cost Estimate'!$D440=0,0,'CMGC Cost Estimate'!$D440*'CMGC Cost Estimate'!$L440)</f>
        <v>#VALUE!</v>
      </c>
      <c r="N440" s="60" t="e">
        <f>'CMGC Cost Estimate'!$M440/M$500</f>
        <v>#VALUE!</v>
      </c>
      <c r="O440" s="80" t="e">
        <f>MIN(Table1[[#This Row],[Low Bidder 
or CM/GC]:[Bidder 23]])*D440</f>
        <v>#VALUE!</v>
      </c>
      <c r="P440" s="66" t="e">
        <f>Table24[[#This Row],[CM/GC
Amount]]</f>
        <v>#VALUE!</v>
      </c>
      <c r="Q440" s="81" t="e">
        <f>MAX(Table1[[#This Row],[Low Bidder 
or CM/GC]:[Bidder 23]])*D440</f>
        <v>#VALUE!</v>
      </c>
      <c r="R440" s="38" t="e">
        <f>('CMGC Cost Estimate'!$J440-'CMGC Cost Estimate'!$G440)/'CMGC Cost Estimate'!$G440</f>
        <v>#VALUE!</v>
      </c>
      <c r="S440" s="39" t="e">
        <f>('CMGC Cost Estimate'!$J440-'CMGC Cost Estimate'!$M440)/'CMGC Cost Estimate'!$M440</f>
        <v>#VALUE!</v>
      </c>
      <c r="T440" s="37" t="e">
        <f>'CMGC Cost Estimate'!$J440-'CMGC Cost Estimate'!$G440</f>
        <v>#VALUE!</v>
      </c>
      <c r="U440" s="29" t="e">
        <f>RANK('CMGC Cost Estimate'!$J440,'CMGC Cost Estimate'!$J$3:$J$499)</f>
        <v>#VALUE!</v>
      </c>
      <c r="V440" s="40" t="e">
        <f>LARGE('CMGC Cost Estimate'!$J$3:$J$499,COUNT(J$3:'CMGC Cost Estimate'!$J440))+IF(ISNUMBER(V439),V439,0)</f>
        <v>#VALUE!</v>
      </c>
      <c r="W440" s="29" t="e">
        <f>IF(V440/J$500&lt;0.8,COUNT(V$3:V440)+1,1)</f>
        <v>#VALUE!</v>
      </c>
      <c r="X440" s="41" t="e">
        <f>IF('CMGC Cost Estimate'!$U440&lt;=MAX('CMGC Cost Estimate'!$W$3:$W$499),"YES","NO")</f>
        <v>#VALUE!</v>
      </c>
      <c r="Y440" s="42" t="e">
        <f>IF(AND('CMGC Cost Estimate'!$X440="YES",OR('CMGC Cost Estimate'!$R440&gt;0.2,'CMGC Cost Estimate'!$R440&lt;-0.2)),"ANALYZE"," ")</f>
        <v>#VALUE!</v>
      </c>
      <c r="Z440" s="73" t="e">
        <f>IF(AND('CMGC Cost Estimate'!$X440="YES",OR('CMGC Cost Estimate'!$S440&gt;0.2,'CMGC Cost Estimate'!$S440&lt;-0.2)),"ANALYZE"," ")</f>
        <v>#VALUE!</v>
      </c>
      <c r="AA440" s="69" t="e">
        <f>RANK('CMGC Cost Estimate'!$G440,'CMGC Cost Estimate'!$G$3:$G$499)</f>
        <v>#VALUE!</v>
      </c>
      <c r="AB440" s="70" t="e">
        <f>LARGE('CMGC Cost Estimate'!$G$3:$G$499,COUNT(G$3:'CMGC Cost Estimate'!$G440))+IF(ISNUMBER(AB439),AB439,0)</f>
        <v>#VALUE!</v>
      </c>
      <c r="AC440" s="71" t="e">
        <f>IF(AB440/G$500&lt;0.8,COUNT(V$3:V440)+1,1)</f>
        <v>#VALUE!</v>
      </c>
      <c r="AD440" s="95" t="e">
        <f>IF('CMGC Cost Estimate'!$AA440&lt;=MAX('CMGC Cost Estimate'!$AC$3:$AC$499),"YES","NO")</f>
        <v>#VALUE!</v>
      </c>
      <c r="AE440" s="96" t="e">
        <f>IF(AND('Standard Cost Estimate'!$AD440="YES",ABS('Standard Cost Estimate'!$R440)&gt;0.2),"ANALYZE"," ")</f>
        <v>#VALUE!</v>
      </c>
      <c r="AF440" s="77"/>
    </row>
    <row r="441" spans="1:32" x14ac:dyDescent="0.35">
      <c r="A441" s="56" t="e">
        <f>Table1[[#This Row],[Item Line Number]]</f>
        <v>#VALUE!</v>
      </c>
      <c r="B441" s="56" t="e">
        <f>Table1[[#This Row],[Item Number]]</f>
        <v>#VALUE!</v>
      </c>
      <c r="C441" s="57" t="e">
        <f>Table1[[#This Row],[Item Description]]</f>
        <v>#VALUE!</v>
      </c>
      <c r="D441" s="56" t="e">
        <f>Table1[[#This Row],[Quantity]]</f>
        <v>#VALUE!</v>
      </c>
      <c r="E441" s="56" t="e">
        <f>Table1[[#This Row],[Units]]</f>
        <v>#VALUE!</v>
      </c>
      <c r="F441" s="58" t="e">
        <f>Table1[[#This Row],[Engineer''s Estimate (EE)]]</f>
        <v>#VALUE!</v>
      </c>
      <c r="G441" s="59" t="e">
        <f>'CMGC Cost Estimate'!$D441*'CMGC Cost Estimate'!$F441</f>
        <v>#VALUE!</v>
      </c>
      <c r="H441" s="60" t="e">
        <f>'CMGC Cost Estimate'!$G441/G$500</f>
        <v>#VALUE!</v>
      </c>
      <c r="I441" s="58" t="e">
        <f>Table1[[#This Row],[Low Bidder 
or CM/GC]]</f>
        <v>#VALUE!</v>
      </c>
      <c r="J441" s="59" t="e">
        <f>'CMGC Cost Estimate'!$I441*'CMGC Cost Estimate'!$D441</f>
        <v>#VALUE!</v>
      </c>
      <c r="K441" s="61" t="e">
        <f>'CMGC Cost Estimate'!$J441/J$500</f>
        <v>#VALUE!</v>
      </c>
      <c r="L441" s="58" t="e">
        <f>TRIMMEAN(Table1[[#This Row],[Low Bidder 
or CM/GC]:[Bidder 23]],2/COUNT(Table1[[#This Row],[Low Bidder 
or CM/GC]:[Bidder 23]]))</f>
        <v>#VALUE!</v>
      </c>
      <c r="M441" s="59" t="e">
        <f>IF('CMGC Cost Estimate'!$D441=0,0,'CMGC Cost Estimate'!$D441*'CMGC Cost Estimate'!$L441)</f>
        <v>#VALUE!</v>
      </c>
      <c r="N441" s="60" t="e">
        <f>'CMGC Cost Estimate'!$M441/M$500</f>
        <v>#VALUE!</v>
      </c>
      <c r="O441" s="80" t="e">
        <f>MIN(Table1[[#This Row],[Low Bidder 
or CM/GC]:[Bidder 23]])*D441</f>
        <v>#VALUE!</v>
      </c>
      <c r="P441" s="66" t="e">
        <f>Table24[[#This Row],[CM/GC
Amount]]</f>
        <v>#VALUE!</v>
      </c>
      <c r="Q441" s="81" t="e">
        <f>MAX(Table1[[#This Row],[Low Bidder 
or CM/GC]:[Bidder 23]])*D441</f>
        <v>#VALUE!</v>
      </c>
      <c r="R441" s="38" t="e">
        <f>('CMGC Cost Estimate'!$J441-'CMGC Cost Estimate'!$G441)/'CMGC Cost Estimate'!$G441</f>
        <v>#VALUE!</v>
      </c>
      <c r="S441" s="39" t="e">
        <f>('CMGC Cost Estimate'!$J441-'CMGC Cost Estimate'!$M441)/'CMGC Cost Estimate'!$M441</f>
        <v>#VALUE!</v>
      </c>
      <c r="T441" s="37" t="e">
        <f>'CMGC Cost Estimate'!$J441-'CMGC Cost Estimate'!$G441</f>
        <v>#VALUE!</v>
      </c>
      <c r="U441" s="29" t="e">
        <f>RANK('CMGC Cost Estimate'!$J441,'CMGC Cost Estimate'!$J$3:$J$499)</f>
        <v>#VALUE!</v>
      </c>
      <c r="V441" s="40" t="e">
        <f>LARGE('CMGC Cost Estimate'!$J$3:$J$499,COUNT(J$3:'CMGC Cost Estimate'!$J441))+IF(ISNUMBER(V440),V440,0)</f>
        <v>#VALUE!</v>
      </c>
      <c r="W441" s="29" t="e">
        <f>IF(V441/J$500&lt;0.8,COUNT(V$3:V441)+1,1)</f>
        <v>#VALUE!</v>
      </c>
      <c r="X441" s="41" t="e">
        <f>IF('CMGC Cost Estimate'!$U441&lt;=MAX('CMGC Cost Estimate'!$W$3:$W$499),"YES","NO")</f>
        <v>#VALUE!</v>
      </c>
      <c r="Y441" s="42" t="e">
        <f>IF(AND('CMGC Cost Estimate'!$X441="YES",OR('CMGC Cost Estimate'!$R441&gt;0.2,'CMGC Cost Estimate'!$R441&lt;-0.2)),"ANALYZE"," ")</f>
        <v>#VALUE!</v>
      </c>
      <c r="Z441" s="73" t="e">
        <f>IF(AND('CMGC Cost Estimate'!$X441="YES",OR('CMGC Cost Estimate'!$S441&gt;0.2,'CMGC Cost Estimate'!$S441&lt;-0.2)),"ANALYZE"," ")</f>
        <v>#VALUE!</v>
      </c>
      <c r="AA441" s="69" t="e">
        <f>RANK('CMGC Cost Estimate'!$G441,'CMGC Cost Estimate'!$G$3:$G$499)</f>
        <v>#VALUE!</v>
      </c>
      <c r="AB441" s="70" t="e">
        <f>LARGE('CMGC Cost Estimate'!$G$3:$G$499,COUNT(G$3:'CMGC Cost Estimate'!$G441))+IF(ISNUMBER(AB440),AB440,0)</f>
        <v>#VALUE!</v>
      </c>
      <c r="AC441" s="71" t="e">
        <f>IF(AB441/G$500&lt;0.8,COUNT(V$3:V441)+1,1)</f>
        <v>#VALUE!</v>
      </c>
      <c r="AD441" s="95" t="e">
        <f>IF('CMGC Cost Estimate'!$AA441&lt;=MAX('CMGC Cost Estimate'!$AC$3:$AC$499),"YES","NO")</f>
        <v>#VALUE!</v>
      </c>
      <c r="AE441" s="96" t="e">
        <f>IF(AND('Standard Cost Estimate'!$AD441="YES",ABS('Standard Cost Estimate'!$R441)&gt;0.2),"ANALYZE"," ")</f>
        <v>#VALUE!</v>
      </c>
      <c r="AF441" s="77"/>
    </row>
    <row r="442" spans="1:32" x14ac:dyDescent="0.35">
      <c r="A442" s="56" t="e">
        <f>Table1[[#This Row],[Item Line Number]]</f>
        <v>#VALUE!</v>
      </c>
      <c r="B442" s="56" t="e">
        <f>Table1[[#This Row],[Item Number]]</f>
        <v>#VALUE!</v>
      </c>
      <c r="C442" s="57" t="e">
        <f>Table1[[#This Row],[Item Description]]</f>
        <v>#VALUE!</v>
      </c>
      <c r="D442" s="56" t="e">
        <f>Table1[[#This Row],[Quantity]]</f>
        <v>#VALUE!</v>
      </c>
      <c r="E442" s="56" t="e">
        <f>Table1[[#This Row],[Units]]</f>
        <v>#VALUE!</v>
      </c>
      <c r="F442" s="58" t="e">
        <f>Table1[[#This Row],[Engineer''s Estimate (EE)]]</f>
        <v>#VALUE!</v>
      </c>
      <c r="G442" s="59" t="e">
        <f>'CMGC Cost Estimate'!$D442*'CMGC Cost Estimate'!$F442</f>
        <v>#VALUE!</v>
      </c>
      <c r="H442" s="60" t="e">
        <f>'CMGC Cost Estimate'!$G442/G$500</f>
        <v>#VALUE!</v>
      </c>
      <c r="I442" s="58" t="e">
        <f>Table1[[#This Row],[Low Bidder 
or CM/GC]]</f>
        <v>#VALUE!</v>
      </c>
      <c r="J442" s="59" t="e">
        <f>'CMGC Cost Estimate'!$I442*'CMGC Cost Estimate'!$D442</f>
        <v>#VALUE!</v>
      </c>
      <c r="K442" s="61" t="e">
        <f>'CMGC Cost Estimate'!$J442/J$500</f>
        <v>#VALUE!</v>
      </c>
      <c r="L442" s="58" t="e">
        <f>TRIMMEAN(Table1[[#This Row],[Low Bidder 
or CM/GC]:[Bidder 23]],2/COUNT(Table1[[#This Row],[Low Bidder 
or CM/GC]:[Bidder 23]]))</f>
        <v>#VALUE!</v>
      </c>
      <c r="M442" s="59" t="e">
        <f>IF('CMGC Cost Estimate'!$D442=0,0,'CMGC Cost Estimate'!$D442*'CMGC Cost Estimate'!$L442)</f>
        <v>#VALUE!</v>
      </c>
      <c r="N442" s="60" t="e">
        <f>'CMGC Cost Estimate'!$M442/M$500</f>
        <v>#VALUE!</v>
      </c>
      <c r="O442" s="80" t="e">
        <f>MIN(Table1[[#This Row],[Low Bidder 
or CM/GC]:[Bidder 23]])*D442</f>
        <v>#VALUE!</v>
      </c>
      <c r="P442" s="66" t="e">
        <f>Table24[[#This Row],[CM/GC
Amount]]</f>
        <v>#VALUE!</v>
      </c>
      <c r="Q442" s="81" t="e">
        <f>MAX(Table1[[#This Row],[Low Bidder 
or CM/GC]:[Bidder 23]])*D442</f>
        <v>#VALUE!</v>
      </c>
      <c r="R442" s="38" t="e">
        <f>('CMGC Cost Estimate'!$J442-'CMGC Cost Estimate'!$G442)/'CMGC Cost Estimate'!$G442</f>
        <v>#VALUE!</v>
      </c>
      <c r="S442" s="39" t="e">
        <f>('CMGC Cost Estimate'!$J442-'CMGC Cost Estimate'!$M442)/'CMGC Cost Estimate'!$M442</f>
        <v>#VALUE!</v>
      </c>
      <c r="T442" s="37" t="e">
        <f>'CMGC Cost Estimate'!$J442-'CMGC Cost Estimate'!$G442</f>
        <v>#VALUE!</v>
      </c>
      <c r="U442" s="29" t="e">
        <f>RANK('CMGC Cost Estimate'!$J442,'CMGC Cost Estimate'!$J$3:$J$499)</f>
        <v>#VALUE!</v>
      </c>
      <c r="V442" s="40" t="e">
        <f>LARGE('CMGC Cost Estimate'!$J$3:$J$499,COUNT(J$3:'CMGC Cost Estimate'!$J442))+IF(ISNUMBER(V441),V441,0)</f>
        <v>#VALUE!</v>
      </c>
      <c r="W442" s="29" t="e">
        <f>IF(V442/J$500&lt;0.8,COUNT(V$3:V442)+1,1)</f>
        <v>#VALUE!</v>
      </c>
      <c r="X442" s="41" t="e">
        <f>IF('CMGC Cost Estimate'!$U442&lt;=MAX('CMGC Cost Estimate'!$W$3:$W$499),"YES","NO")</f>
        <v>#VALUE!</v>
      </c>
      <c r="Y442" s="42" t="e">
        <f>IF(AND('CMGC Cost Estimate'!$X442="YES",OR('CMGC Cost Estimate'!$R442&gt;0.2,'CMGC Cost Estimate'!$R442&lt;-0.2)),"ANALYZE"," ")</f>
        <v>#VALUE!</v>
      </c>
      <c r="Z442" s="73" t="e">
        <f>IF(AND('CMGC Cost Estimate'!$X442="YES",OR('CMGC Cost Estimate'!$S442&gt;0.2,'CMGC Cost Estimate'!$S442&lt;-0.2)),"ANALYZE"," ")</f>
        <v>#VALUE!</v>
      </c>
      <c r="AA442" s="69" t="e">
        <f>RANK('CMGC Cost Estimate'!$G442,'CMGC Cost Estimate'!$G$3:$G$499)</f>
        <v>#VALUE!</v>
      </c>
      <c r="AB442" s="70" t="e">
        <f>LARGE('CMGC Cost Estimate'!$G$3:$G$499,COUNT(G$3:'CMGC Cost Estimate'!$G442))+IF(ISNUMBER(AB441),AB441,0)</f>
        <v>#VALUE!</v>
      </c>
      <c r="AC442" s="71" t="e">
        <f>IF(AB442/G$500&lt;0.8,COUNT(V$3:V442)+1,1)</f>
        <v>#VALUE!</v>
      </c>
      <c r="AD442" s="95" t="e">
        <f>IF('CMGC Cost Estimate'!$AA442&lt;=MAX('CMGC Cost Estimate'!$AC$3:$AC$499),"YES","NO")</f>
        <v>#VALUE!</v>
      </c>
      <c r="AE442" s="96" t="e">
        <f>IF(AND('Standard Cost Estimate'!$AD442="YES",ABS('Standard Cost Estimate'!$R442)&gt;0.2),"ANALYZE"," ")</f>
        <v>#VALUE!</v>
      </c>
      <c r="AF442" s="77"/>
    </row>
    <row r="443" spans="1:32" x14ac:dyDescent="0.35">
      <c r="A443" s="56" t="e">
        <f>Table1[[#This Row],[Item Line Number]]</f>
        <v>#VALUE!</v>
      </c>
      <c r="B443" s="56" t="e">
        <f>Table1[[#This Row],[Item Number]]</f>
        <v>#VALUE!</v>
      </c>
      <c r="C443" s="57" t="e">
        <f>Table1[[#This Row],[Item Description]]</f>
        <v>#VALUE!</v>
      </c>
      <c r="D443" s="56" t="e">
        <f>Table1[[#This Row],[Quantity]]</f>
        <v>#VALUE!</v>
      </c>
      <c r="E443" s="56" t="e">
        <f>Table1[[#This Row],[Units]]</f>
        <v>#VALUE!</v>
      </c>
      <c r="F443" s="58" t="e">
        <f>Table1[[#This Row],[Engineer''s Estimate (EE)]]</f>
        <v>#VALUE!</v>
      </c>
      <c r="G443" s="59" t="e">
        <f>'CMGC Cost Estimate'!$D443*'CMGC Cost Estimate'!$F443</f>
        <v>#VALUE!</v>
      </c>
      <c r="H443" s="60" t="e">
        <f>'CMGC Cost Estimate'!$G443/G$500</f>
        <v>#VALUE!</v>
      </c>
      <c r="I443" s="58" t="e">
        <f>Table1[[#This Row],[Low Bidder 
or CM/GC]]</f>
        <v>#VALUE!</v>
      </c>
      <c r="J443" s="59" t="e">
        <f>'CMGC Cost Estimate'!$I443*'CMGC Cost Estimate'!$D443</f>
        <v>#VALUE!</v>
      </c>
      <c r="K443" s="61" t="e">
        <f>'CMGC Cost Estimate'!$J443/J$500</f>
        <v>#VALUE!</v>
      </c>
      <c r="L443" s="58" t="e">
        <f>TRIMMEAN(Table1[[#This Row],[Low Bidder 
or CM/GC]:[Bidder 23]],2/COUNT(Table1[[#This Row],[Low Bidder 
or CM/GC]:[Bidder 23]]))</f>
        <v>#VALUE!</v>
      </c>
      <c r="M443" s="59" t="e">
        <f>IF('CMGC Cost Estimate'!$D443=0,0,'CMGC Cost Estimate'!$D443*'CMGC Cost Estimate'!$L443)</f>
        <v>#VALUE!</v>
      </c>
      <c r="N443" s="60" t="e">
        <f>'CMGC Cost Estimate'!$M443/M$500</f>
        <v>#VALUE!</v>
      </c>
      <c r="O443" s="80" t="e">
        <f>MIN(Table1[[#This Row],[Low Bidder 
or CM/GC]:[Bidder 23]])*D443</f>
        <v>#VALUE!</v>
      </c>
      <c r="P443" s="66" t="e">
        <f>Table24[[#This Row],[CM/GC
Amount]]</f>
        <v>#VALUE!</v>
      </c>
      <c r="Q443" s="81" t="e">
        <f>MAX(Table1[[#This Row],[Low Bidder 
or CM/GC]:[Bidder 23]])*D443</f>
        <v>#VALUE!</v>
      </c>
      <c r="R443" s="38" t="e">
        <f>('CMGC Cost Estimate'!$J443-'CMGC Cost Estimate'!$G443)/'CMGC Cost Estimate'!$G443</f>
        <v>#VALUE!</v>
      </c>
      <c r="S443" s="39" t="e">
        <f>('CMGC Cost Estimate'!$J443-'CMGC Cost Estimate'!$M443)/'CMGC Cost Estimate'!$M443</f>
        <v>#VALUE!</v>
      </c>
      <c r="T443" s="37" t="e">
        <f>'CMGC Cost Estimate'!$J443-'CMGC Cost Estimate'!$G443</f>
        <v>#VALUE!</v>
      </c>
      <c r="U443" s="29" t="e">
        <f>RANK('CMGC Cost Estimate'!$J443,'CMGC Cost Estimate'!$J$3:$J$499)</f>
        <v>#VALUE!</v>
      </c>
      <c r="V443" s="40" t="e">
        <f>LARGE('CMGC Cost Estimate'!$J$3:$J$499,COUNT(J$3:'CMGC Cost Estimate'!$J443))+IF(ISNUMBER(V442),V442,0)</f>
        <v>#VALUE!</v>
      </c>
      <c r="W443" s="29" t="e">
        <f>IF(V443/J$500&lt;0.8,COUNT(V$3:V443)+1,1)</f>
        <v>#VALUE!</v>
      </c>
      <c r="X443" s="41" t="e">
        <f>IF('CMGC Cost Estimate'!$U443&lt;=MAX('CMGC Cost Estimate'!$W$3:$W$499),"YES","NO")</f>
        <v>#VALUE!</v>
      </c>
      <c r="Y443" s="42" t="e">
        <f>IF(AND('CMGC Cost Estimate'!$X443="YES",OR('CMGC Cost Estimate'!$R443&gt;0.2,'CMGC Cost Estimate'!$R443&lt;-0.2)),"ANALYZE"," ")</f>
        <v>#VALUE!</v>
      </c>
      <c r="Z443" s="73" t="e">
        <f>IF(AND('CMGC Cost Estimate'!$X443="YES",OR('CMGC Cost Estimate'!$S443&gt;0.2,'CMGC Cost Estimate'!$S443&lt;-0.2)),"ANALYZE"," ")</f>
        <v>#VALUE!</v>
      </c>
      <c r="AA443" s="69" t="e">
        <f>RANK('CMGC Cost Estimate'!$G443,'CMGC Cost Estimate'!$G$3:$G$499)</f>
        <v>#VALUE!</v>
      </c>
      <c r="AB443" s="70" t="e">
        <f>LARGE('CMGC Cost Estimate'!$G$3:$G$499,COUNT(G$3:'CMGC Cost Estimate'!$G443))+IF(ISNUMBER(AB442),AB442,0)</f>
        <v>#VALUE!</v>
      </c>
      <c r="AC443" s="71" t="e">
        <f>IF(AB443/G$500&lt;0.8,COUNT(V$3:V443)+1,1)</f>
        <v>#VALUE!</v>
      </c>
      <c r="AD443" s="95" t="e">
        <f>IF('CMGC Cost Estimate'!$AA443&lt;=MAX('CMGC Cost Estimate'!$AC$3:$AC$499),"YES","NO")</f>
        <v>#VALUE!</v>
      </c>
      <c r="AE443" s="96" t="e">
        <f>IF(AND('Standard Cost Estimate'!$AD443="YES",ABS('Standard Cost Estimate'!$R443)&gt;0.2),"ANALYZE"," ")</f>
        <v>#VALUE!</v>
      </c>
      <c r="AF443" s="77"/>
    </row>
    <row r="444" spans="1:32" x14ac:dyDescent="0.35">
      <c r="A444" s="56" t="e">
        <f>Table1[[#This Row],[Item Line Number]]</f>
        <v>#VALUE!</v>
      </c>
      <c r="B444" s="56" t="e">
        <f>Table1[[#This Row],[Item Number]]</f>
        <v>#VALUE!</v>
      </c>
      <c r="C444" s="57" t="e">
        <f>Table1[[#This Row],[Item Description]]</f>
        <v>#VALUE!</v>
      </c>
      <c r="D444" s="56" t="e">
        <f>Table1[[#This Row],[Quantity]]</f>
        <v>#VALUE!</v>
      </c>
      <c r="E444" s="56" t="e">
        <f>Table1[[#This Row],[Units]]</f>
        <v>#VALUE!</v>
      </c>
      <c r="F444" s="58" t="e">
        <f>Table1[[#This Row],[Engineer''s Estimate (EE)]]</f>
        <v>#VALUE!</v>
      </c>
      <c r="G444" s="59" t="e">
        <f>'CMGC Cost Estimate'!$D444*'CMGC Cost Estimate'!$F444</f>
        <v>#VALUE!</v>
      </c>
      <c r="H444" s="60" t="e">
        <f>'CMGC Cost Estimate'!$G444/G$500</f>
        <v>#VALUE!</v>
      </c>
      <c r="I444" s="58" t="e">
        <f>Table1[[#This Row],[Low Bidder 
or CM/GC]]</f>
        <v>#VALUE!</v>
      </c>
      <c r="J444" s="59" t="e">
        <f>'CMGC Cost Estimate'!$I444*'CMGC Cost Estimate'!$D444</f>
        <v>#VALUE!</v>
      </c>
      <c r="K444" s="61" t="e">
        <f>'CMGC Cost Estimate'!$J444/J$500</f>
        <v>#VALUE!</v>
      </c>
      <c r="L444" s="58" t="e">
        <f>TRIMMEAN(Table1[[#This Row],[Low Bidder 
or CM/GC]:[Bidder 23]],2/COUNT(Table1[[#This Row],[Low Bidder 
or CM/GC]:[Bidder 23]]))</f>
        <v>#VALUE!</v>
      </c>
      <c r="M444" s="59" t="e">
        <f>IF('CMGC Cost Estimate'!$D444=0,0,'CMGC Cost Estimate'!$D444*'CMGC Cost Estimate'!$L444)</f>
        <v>#VALUE!</v>
      </c>
      <c r="N444" s="60" t="e">
        <f>'CMGC Cost Estimate'!$M444/M$500</f>
        <v>#VALUE!</v>
      </c>
      <c r="O444" s="80" t="e">
        <f>MIN(Table1[[#This Row],[Low Bidder 
or CM/GC]:[Bidder 23]])*D444</f>
        <v>#VALUE!</v>
      </c>
      <c r="P444" s="66" t="e">
        <f>Table24[[#This Row],[CM/GC
Amount]]</f>
        <v>#VALUE!</v>
      </c>
      <c r="Q444" s="81" t="e">
        <f>MAX(Table1[[#This Row],[Low Bidder 
or CM/GC]:[Bidder 23]])*D444</f>
        <v>#VALUE!</v>
      </c>
      <c r="R444" s="38" t="e">
        <f>('CMGC Cost Estimate'!$J444-'CMGC Cost Estimate'!$G444)/'CMGC Cost Estimate'!$G444</f>
        <v>#VALUE!</v>
      </c>
      <c r="S444" s="39" t="e">
        <f>('CMGC Cost Estimate'!$J444-'CMGC Cost Estimate'!$M444)/'CMGC Cost Estimate'!$M444</f>
        <v>#VALUE!</v>
      </c>
      <c r="T444" s="37" t="e">
        <f>'CMGC Cost Estimate'!$J444-'CMGC Cost Estimate'!$G444</f>
        <v>#VALUE!</v>
      </c>
      <c r="U444" s="29" t="e">
        <f>RANK('CMGC Cost Estimate'!$J444,'CMGC Cost Estimate'!$J$3:$J$499)</f>
        <v>#VALUE!</v>
      </c>
      <c r="V444" s="40" t="e">
        <f>LARGE('CMGC Cost Estimate'!$J$3:$J$499,COUNT(J$3:'CMGC Cost Estimate'!$J444))+IF(ISNUMBER(V443),V443,0)</f>
        <v>#VALUE!</v>
      </c>
      <c r="W444" s="29" t="e">
        <f>IF(V444/J$500&lt;0.8,COUNT(V$3:V444)+1,1)</f>
        <v>#VALUE!</v>
      </c>
      <c r="X444" s="41" t="e">
        <f>IF('CMGC Cost Estimate'!$U444&lt;=MAX('CMGC Cost Estimate'!$W$3:$W$499),"YES","NO")</f>
        <v>#VALUE!</v>
      </c>
      <c r="Y444" s="42" t="e">
        <f>IF(AND('CMGC Cost Estimate'!$X444="YES",OR('CMGC Cost Estimate'!$R444&gt;0.2,'CMGC Cost Estimate'!$R444&lt;-0.2)),"ANALYZE"," ")</f>
        <v>#VALUE!</v>
      </c>
      <c r="Z444" s="73" t="e">
        <f>IF(AND('CMGC Cost Estimate'!$X444="YES",OR('CMGC Cost Estimate'!$S444&gt;0.2,'CMGC Cost Estimate'!$S444&lt;-0.2)),"ANALYZE"," ")</f>
        <v>#VALUE!</v>
      </c>
      <c r="AA444" s="69" t="e">
        <f>RANK('CMGC Cost Estimate'!$G444,'CMGC Cost Estimate'!$G$3:$G$499)</f>
        <v>#VALUE!</v>
      </c>
      <c r="AB444" s="70" t="e">
        <f>LARGE('CMGC Cost Estimate'!$G$3:$G$499,COUNT(G$3:'CMGC Cost Estimate'!$G444))+IF(ISNUMBER(AB443),AB443,0)</f>
        <v>#VALUE!</v>
      </c>
      <c r="AC444" s="71" t="e">
        <f>IF(AB444/G$500&lt;0.8,COUNT(V$3:V444)+1,1)</f>
        <v>#VALUE!</v>
      </c>
      <c r="AD444" s="95" t="e">
        <f>IF('CMGC Cost Estimate'!$AA444&lt;=MAX('CMGC Cost Estimate'!$AC$3:$AC$499),"YES","NO")</f>
        <v>#VALUE!</v>
      </c>
      <c r="AE444" s="96" t="e">
        <f>IF(AND('Standard Cost Estimate'!$AD444="YES",ABS('Standard Cost Estimate'!$R444)&gt;0.2),"ANALYZE"," ")</f>
        <v>#VALUE!</v>
      </c>
      <c r="AF444" s="77"/>
    </row>
    <row r="445" spans="1:32" x14ac:dyDescent="0.35">
      <c r="A445" s="56" t="e">
        <f>Table1[[#This Row],[Item Line Number]]</f>
        <v>#VALUE!</v>
      </c>
      <c r="B445" s="56" t="e">
        <f>Table1[[#This Row],[Item Number]]</f>
        <v>#VALUE!</v>
      </c>
      <c r="C445" s="57" t="e">
        <f>Table1[[#This Row],[Item Description]]</f>
        <v>#VALUE!</v>
      </c>
      <c r="D445" s="56" t="e">
        <f>Table1[[#This Row],[Quantity]]</f>
        <v>#VALUE!</v>
      </c>
      <c r="E445" s="56" t="e">
        <f>Table1[[#This Row],[Units]]</f>
        <v>#VALUE!</v>
      </c>
      <c r="F445" s="58" t="e">
        <f>Table1[[#This Row],[Engineer''s Estimate (EE)]]</f>
        <v>#VALUE!</v>
      </c>
      <c r="G445" s="59" t="e">
        <f>'CMGC Cost Estimate'!$D445*'CMGC Cost Estimate'!$F445</f>
        <v>#VALUE!</v>
      </c>
      <c r="H445" s="60" t="e">
        <f>'CMGC Cost Estimate'!$G445/G$500</f>
        <v>#VALUE!</v>
      </c>
      <c r="I445" s="58" t="e">
        <f>Table1[[#This Row],[Low Bidder 
or CM/GC]]</f>
        <v>#VALUE!</v>
      </c>
      <c r="J445" s="59" t="e">
        <f>'CMGC Cost Estimate'!$I445*'CMGC Cost Estimate'!$D445</f>
        <v>#VALUE!</v>
      </c>
      <c r="K445" s="61" t="e">
        <f>'CMGC Cost Estimate'!$J445/J$500</f>
        <v>#VALUE!</v>
      </c>
      <c r="L445" s="58" t="e">
        <f>TRIMMEAN(Table1[[#This Row],[Low Bidder 
or CM/GC]:[Bidder 23]],2/COUNT(Table1[[#This Row],[Low Bidder 
or CM/GC]:[Bidder 23]]))</f>
        <v>#VALUE!</v>
      </c>
      <c r="M445" s="59" t="e">
        <f>IF('CMGC Cost Estimate'!$D445=0,0,'CMGC Cost Estimate'!$D445*'CMGC Cost Estimate'!$L445)</f>
        <v>#VALUE!</v>
      </c>
      <c r="N445" s="60" t="e">
        <f>'CMGC Cost Estimate'!$M445/M$500</f>
        <v>#VALUE!</v>
      </c>
      <c r="O445" s="80" t="e">
        <f>MIN(Table1[[#This Row],[Low Bidder 
or CM/GC]:[Bidder 23]])*D445</f>
        <v>#VALUE!</v>
      </c>
      <c r="P445" s="66" t="e">
        <f>Table24[[#This Row],[CM/GC
Amount]]</f>
        <v>#VALUE!</v>
      </c>
      <c r="Q445" s="81" t="e">
        <f>MAX(Table1[[#This Row],[Low Bidder 
or CM/GC]:[Bidder 23]])*D445</f>
        <v>#VALUE!</v>
      </c>
      <c r="R445" s="38" t="e">
        <f>('CMGC Cost Estimate'!$J445-'CMGC Cost Estimate'!$G445)/'CMGC Cost Estimate'!$G445</f>
        <v>#VALUE!</v>
      </c>
      <c r="S445" s="39" t="e">
        <f>('CMGC Cost Estimate'!$J445-'CMGC Cost Estimate'!$M445)/'CMGC Cost Estimate'!$M445</f>
        <v>#VALUE!</v>
      </c>
      <c r="T445" s="37" t="e">
        <f>'CMGC Cost Estimate'!$J445-'CMGC Cost Estimate'!$G445</f>
        <v>#VALUE!</v>
      </c>
      <c r="U445" s="29" t="e">
        <f>RANK('CMGC Cost Estimate'!$J445,'CMGC Cost Estimate'!$J$3:$J$499)</f>
        <v>#VALUE!</v>
      </c>
      <c r="V445" s="40" t="e">
        <f>LARGE('CMGC Cost Estimate'!$J$3:$J$499,COUNT(J$3:'CMGC Cost Estimate'!$J445))+IF(ISNUMBER(V444),V444,0)</f>
        <v>#VALUE!</v>
      </c>
      <c r="W445" s="29" t="e">
        <f>IF(V445/J$500&lt;0.8,COUNT(V$3:V445)+1,1)</f>
        <v>#VALUE!</v>
      </c>
      <c r="X445" s="41" t="e">
        <f>IF('CMGC Cost Estimate'!$U445&lt;=MAX('CMGC Cost Estimate'!$W$3:$W$499),"YES","NO")</f>
        <v>#VALUE!</v>
      </c>
      <c r="Y445" s="42" t="e">
        <f>IF(AND('CMGC Cost Estimate'!$X445="YES",OR('CMGC Cost Estimate'!$R445&gt;0.2,'CMGC Cost Estimate'!$R445&lt;-0.2)),"ANALYZE"," ")</f>
        <v>#VALUE!</v>
      </c>
      <c r="Z445" s="73" t="e">
        <f>IF(AND('CMGC Cost Estimate'!$X445="YES",OR('CMGC Cost Estimate'!$S445&gt;0.2,'CMGC Cost Estimate'!$S445&lt;-0.2)),"ANALYZE"," ")</f>
        <v>#VALUE!</v>
      </c>
      <c r="AA445" s="69" t="e">
        <f>RANK('CMGC Cost Estimate'!$G445,'CMGC Cost Estimate'!$G$3:$G$499)</f>
        <v>#VALUE!</v>
      </c>
      <c r="AB445" s="70" t="e">
        <f>LARGE('CMGC Cost Estimate'!$G$3:$G$499,COUNT(G$3:'CMGC Cost Estimate'!$G445))+IF(ISNUMBER(AB444),AB444,0)</f>
        <v>#VALUE!</v>
      </c>
      <c r="AC445" s="71" t="e">
        <f>IF(AB445/G$500&lt;0.8,COUNT(V$3:V445)+1,1)</f>
        <v>#VALUE!</v>
      </c>
      <c r="AD445" s="95" t="e">
        <f>IF('CMGC Cost Estimate'!$AA445&lt;=MAX('CMGC Cost Estimate'!$AC$3:$AC$499),"YES","NO")</f>
        <v>#VALUE!</v>
      </c>
      <c r="AE445" s="96" t="e">
        <f>IF(AND('Standard Cost Estimate'!$AD445="YES",ABS('Standard Cost Estimate'!$R445)&gt;0.2),"ANALYZE"," ")</f>
        <v>#VALUE!</v>
      </c>
      <c r="AF445" s="77"/>
    </row>
    <row r="446" spans="1:32" x14ac:dyDescent="0.35">
      <c r="A446" s="56" t="e">
        <f>Table1[[#This Row],[Item Line Number]]</f>
        <v>#VALUE!</v>
      </c>
      <c r="B446" s="56" t="e">
        <f>Table1[[#This Row],[Item Number]]</f>
        <v>#VALUE!</v>
      </c>
      <c r="C446" s="57" t="e">
        <f>Table1[[#This Row],[Item Description]]</f>
        <v>#VALUE!</v>
      </c>
      <c r="D446" s="56" t="e">
        <f>Table1[[#This Row],[Quantity]]</f>
        <v>#VALUE!</v>
      </c>
      <c r="E446" s="56" t="e">
        <f>Table1[[#This Row],[Units]]</f>
        <v>#VALUE!</v>
      </c>
      <c r="F446" s="58" t="e">
        <f>Table1[[#This Row],[Engineer''s Estimate (EE)]]</f>
        <v>#VALUE!</v>
      </c>
      <c r="G446" s="59" t="e">
        <f>'CMGC Cost Estimate'!$D446*'CMGC Cost Estimate'!$F446</f>
        <v>#VALUE!</v>
      </c>
      <c r="H446" s="60" t="e">
        <f>'CMGC Cost Estimate'!$G446/G$500</f>
        <v>#VALUE!</v>
      </c>
      <c r="I446" s="58" t="e">
        <f>Table1[[#This Row],[Low Bidder 
or CM/GC]]</f>
        <v>#VALUE!</v>
      </c>
      <c r="J446" s="59" t="e">
        <f>'CMGC Cost Estimate'!$I446*'CMGC Cost Estimate'!$D446</f>
        <v>#VALUE!</v>
      </c>
      <c r="K446" s="61" t="e">
        <f>'CMGC Cost Estimate'!$J446/J$500</f>
        <v>#VALUE!</v>
      </c>
      <c r="L446" s="58" t="e">
        <f>TRIMMEAN(Table1[[#This Row],[Low Bidder 
or CM/GC]:[Bidder 23]],2/COUNT(Table1[[#This Row],[Low Bidder 
or CM/GC]:[Bidder 23]]))</f>
        <v>#VALUE!</v>
      </c>
      <c r="M446" s="59" t="e">
        <f>IF('CMGC Cost Estimate'!$D446=0,0,'CMGC Cost Estimate'!$D446*'CMGC Cost Estimate'!$L446)</f>
        <v>#VALUE!</v>
      </c>
      <c r="N446" s="60" t="e">
        <f>'CMGC Cost Estimate'!$M446/M$500</f>
        <v>#VALUE!</v>
      </c>
      <c r="O446" s="80" t="e">
        <f>MIN(Table1[[#This Row],[Low Bidder 
or CM/GC]:[Bidder 23]])*D446</f>
        <v>#VALUE!</v>
      </c>
      <c r="P446" s="66" t="e">
        <f>Table24[[#This Row],[CM/GC
Amount]]</f>
        <v>#VALUE!</v>
      </c>
      <c r="Q446" s="81" t="e">
        <f>MAX(Table1[[#This Row],[Low Bidder 
or CM/GC]:[Bidder 23]])*D446</f>
        <v>#VALUE!</v>
      </c>
      <c r="R446" s="38" t="e">
        <f>('CMGC Cost Estimate'!$J446-'CMGC Cost Estimate'!$G446)/'CMGC Cost Estimate'!$G446</f>
        <v>#VALUE!</v>
      </c>
      <c r="S446" s="39" t="e">
        <f>('CMGC Cost Estimate'!$J446-'CMGC Cost Estimate'!$M446)/'CMGC Cost Estimate'!$M446</f>
        <v>#VALUE!</v>
      </c>
      <c r="T446" s="37" t="e">
        <f>'CMGC Cost Estimate'!$J446-'CMGC Cost Estimate'!$G446</f>
        <v>#VALUE!</v>
      </c>
      <c r="U446" s="29" t="e">
        <f>RANK('CMGC Cost Estimate'!$J446,'CMGC Cost Estimate'!$J$3:$J$499)</f>
        <v>#VALUE!</v>
      </c>
      <c r="V446" s="40" t="e">
        <f>LARGE('CMGC Cost Estimate'!$J$3:$J$499,COUNT(J$3:'CMGC Cost Estimate'!$J446))+IF(ISNUMBER(V445),V445,0)</f>
        <v>#VALUE!</v>
      </c>
      <c r="W446" s="29" t="e">
        <f>IF(V446/J$500&lt;0.8,COUNT(V$3:V446)+1,1)</f>
        <v>#VALUE!</v>
      </c>
      <c r="X446" s="41" t="e">
        <f>IF('CMGC Cost Estimate'!$U446&lt;=MAX('CMGC Cost Estimate'!$W$3:$W$499),"YES","NO")</f>
        <v>#VALUE!</v>
      </c>
      <c r="Y446" s="42" t="e">
        <f>IF(AND('CMGC Cost Estimate'!$X446="YES",OR('CMGC Cost Estimate'!$R446&gt;0.2,'CMGC Cost Estimate'!$R446&lt;-0.2)),"ANALYZE"," ")</f>
        <v>#VALUE!</v>
      </c>
      <c r="Z446" s="73" t="e">
        <f>IF(AND('CMGC Cost Estimate'!$X446="YES",OR('CMGC Cost Estimate'!$S446&gt;0.2,'CMGC Cost Estimate'!$S446&lt;-0.2)),"ANALYZE"," ")</f>
        <v>#VALUE!</v>
      </c>
      <c r="AA446" s="69" t="e">
        <f>RANK('CMGC Cost Estimate'!$G446,'CMGC Cost Estimate'!$G$3:$G$499)</f>
        <v>#VALUE!</v>
      </c>
      <c r="AB446" s="70" t="e">
        <f>LARGE('CMGC Cost Estimate'!$G$3:$G$499,COUNT(G$3:'CMGC Cost Estimate'!$G446))+IF(ISNUMBER(AB445),AB445,0)</f>
        <v>#VALUE!</v>
      </c>
      <c r="AC446" s="71" t="e">
        <f>IF(AB446/G$500&lt;0.8,COUNT(V$3:V446)+1,1)</f>
        <v>#VALUE!</v>
      </c>
      <c r="AD446" s="95" t="e">
        <f>IF('CMGC Cost Estimate'!$AA446&lt;=MAX('CMGC Cost Estimate'!$AC$3:$AC$499),"YES","NO")</f>
        <v>#VALUE!</v>
      </c>
      <c r="AE446" s="96" t="e">
        <f>IF(AND('Standard Cost Estimate'!$AD446="YES",ABS('Standard Cost Estimate'!$R446)&gt;0.2),"ANALYZE"," ")</f>
        <v>#VALUE!</v>
      </c>
      <c r="AF446" s="77"/>
    </row>
    <row r="447" spans="1:32" x14ac:dyDescent="0.35">
      <c r="A447" s="56" t="e">
        <f>Table1[[#This Row],[Item Line Number]]</f>
        <v>#VALUE!</v>
      </c>
      <c r="B447" s="56" t="e">
        <f>Table1[[#This Row],[Item Number]]</f>
        <v>#VALUE!</v>
      </c>
      <c r="C447" s="57" t="e">
        <f>Table1[[#This Row],[Item Description]]</f>
        <v>#VALUE!</v>
      </c>
      <c r="D447" s="56" t="e">
        <f>Table1[[#This Row],[Quantity]]</f>
        <v>#VALUE!</v>
      </c>
      <c r="E447" s="56" t="e">
        <f>Table1[[#This Row],[Units]]</f>
        <v>#VALUE!</v>
      </c>
      <c r="F447" s="58" t="e">
        <f>Table1[[#This Row],[Engineer''s Estimate (EE)]]</f>
        <v>#VALUE!</v>
      </c>
      <c r="G447" s="59" t="e">
        <f>'CMGC Cost Estimate'!$D447*'CMGC Cost Estimate'!$F447</f>
        <v>#VALUE!</v>
      </c>
      <c r="H447" s="60" t="e">
        <f>'CMGC Cost Estimate'!$G447/G$500</f>
        <v>#VALUE!</v>
      </c>
      <c r="I447" s="58" t="e">
        <f>Table1[[#This Row],[Low Bidder 
or CM/GC]]</f>
        <v>#VALUE!</v>
      </c>
      <c r="J447" s="59" t="e">
        <f>'CMGC Cost Estimate'!$I447*'CMGC Cost Estimate'!$D447</f>
        <v>#VALUE!</v>
      </c>
      <c r="K447" s="61" t="e">
        <f>'CMGC Cost Estimate'!$J447/J$500</f>
        <v>#VALUE!</v>
      </c>
      <c r="L447" s="58" t="e">
        <f>TRIMMEAN(Table1[[#This Row],[Low Bidder 
or CM/GC]:[Bidder 23]],2/COUNT(Table1[[#This Row],[Low Bidder 
or CM/GC]:[Bidder 23]]))</f>
        <v>#VALUE!</v>
      </c>
      <c r="M447" s="59" t="e">
        <f>IF('CMGC Cost Estimate'!$D447=0,0,'CMGC Cost Estimate'!$D447*'CMGC Cost Estimate'!$L447)</f>
        <v>#VALUE!</v>
      </c>
      <c r="N447" s="60" t="e">
        <f>'CMGC Cost Estimate'!$M447/M$500</f>
        <v>#VALUE!</v>
      </c>
      <c r="O447" s="80" t="e">
        <f>MIN(Table1[[#This Row],[Low Bidder 
or CM/GC]:[Bidder 23]])*D447</f>
        <v>#VALUE!</v>
      </c>
      <c r="P447" s="66" t="e">
        <f>Table24[[#This Row],[CM/GC
Amount]]</f>
        <v>#VALUE!</v>
      </c>
      <c r="Q447" s="81" t="e">
        <f>MAX(Table1[[#This Row],[Low Bidder 
or CM/GC]:[Bidder 23]])*D447</f>
        <v>#VALUE!</v>
      </c>
      <c r="R447" s="38" t="e">
        <f>('CMGC Cost Estimate'!$J447-'CMGC Cost Estimate'!$G447)/'CMGC Cost Estimate'!$G447</f>
        <v>#VALUE!</v>
      </c>
      <c r="S447" s="39" t="e">
        <f>('CMGC Cost Estimate'!$J447-'CMGC Cost Estimate'!$M447)/'CMGC Cost Estimate'!$M447</f>
        <v>#VALUE!</v>
      </c>
      <c r="T447" s="37" t="e">
        <f>'CMGC Cost Estimate'!$J447-'CMGC Cost Estimate'!$G447</f>
        <v>#VALUE!</v>
      </c>
      <c r="U447" s="29" t="e">
        <f>RANK('CMGC Cost Estimate'!$J447,'CMGC Cost Estimate'!$J$3:$J$499)</f>
        <v>#VALUE!</v>
      </c>
      <c r="V447" s="40" t="e">
        <f>LARGE('CMGC Cost Estimate'!$J$3:$J$499,COUNT(J$3:'CMGC Cost Estimate'!$J447))+IF(ISNUMBER(V446),V446,0)</f>
        <v>#VALUE!</v>
      </c>
      <c r="W447" s="29" t="e">
        <f>IF(V447/J$500&lt;0.8,COUNT(V$3:V447)+1,1)</f>
        <v>#VALUE!</v>
      </c>
      <c r="X447" s="41" t="e">
        <f>IF('CMGC Cost Estimate'!$U447&lt;=MAX('CMGC Cost Estimate'!$W$3:$W$499),"YES","NO")</f>
        <v>#VALUE!</v>
      </c>
      <c r="Y447" s="42" t="e">
        <f>IF(AND('CMGC Cost Estimate'!$X447="YES",OR('CMGC Cost Estimate'!$R447&gt;0.2,'CMGC Cost Estimate'!$R447&lt;-0.2)),"ANALYZE"," ")</f>
        <v>#VALUE!</v>
      </c>
      <c r="Z447" s="73" t="e">
        <f>IF(AND('CMGC Cost Estimate'!$X447="YES",OR('CMGC Cost Estimate'!$S447&gt;0.2,'CMGC Cost Estimate'!$S447&lt;-0.2)),"ANALYZE"," ")</f>
        <v>#VALUE!</v>
      </c>
      <c r="AA447" s="69" t="e">
        <f>RANK('CMGC Cost Estimate'!$G447,'CMGC Cost Estimate'!$G$3:$G$499)</f>
        <v>#VALUE!</v>
      </c>
      <c r="AB447" s="70" t="e">
        <f>LARGE('CMGC Cost Estimate'!$G$3:$G$499,COUNT(G$3:'CMGC Cost Estimate'!$G447))+IF(ISNUMBER(AB446),AB446,0)</f>
        <v>#VALUE!</v>
      </c>
      <c r="AC447" s="71" t="e">
        <f>IF(AB447/G$500&lt;0.8,COUNT(V$3:V447)+1,1)</f>
        <v>#VALUE!</v>
      </c>
      <c r="AD447" s="95" t="e">
        <f>IF('CMGC Cost Estimate'!$AA447&lt;=MAX('CMGC Cost Estimate'!$AC$3:$AC$499),"YES","NO")</f>
        <v>#VALUE!</v>
      </c>
      <c r="AE447" s="96" t="e">
        <f>IF(AND('Standard Cost Estimate'!$AD447="YES",ABS('Standard Cost Estimate'!$R447)&gt;0.2),"ANALYZE"," ")</f>
        <v>#VALUE!</v>
      </c>
      <c r="AF447" s="77"/>
    </row>
    <row r="448" spans="1:32" x14ac:dyDescent="0.35">
      <c r="A448" s="56" t="e">
        <f>Table1[[#This Row],[Item Line Number]]</f>
        <v>#VALUE!</v>
      </c>
      <c r="B448" s="56" t="e">
        <f>Table1[[#This Row],[Item Number]]</f>
        <v>#VALUE!</v>
      </c>
      <c r="C448" s="57" t="e">
        <f>Table1[[#This Row],[Item Description]]</f>
        <v>#VALUE!</v>
      </c>
      <c r="D448" s="56" t="e">
        <f>Table1[[#This Row],[Quantity]]</f>
        <v>#VALUE!</v>
      </c>
      <c r="E448" s="56" t="e">
        <f>Table1[[#This Row],[Units]]</f>
        <v>#VALUE!</v>
      </c>
      <c r="F448" s="58" t="e">
        <f>Table1[[#This Row],[Engineer''s Estimate (EE)]]</f>
        <v>#VALUE!</v>
      </c>
      <c r="G448" s="59" t="e">
        <f>'CMGC Cost Estimate'!$D448*'CMGC Cost Estimate'!$F448</f>
        <v>#VALUE!</v>
      </c>
      <c r="H448" s="60" t="e">
        <f>'CMGC Cost Estimate'!$G448/G$500</f>
        <v>#VALUE!</v>
      </c>
      <c r="I448" s="58" t="e">
        <f>Table1[[#This Row],[Low Bidder 
or CM/GC]]</f>
        <v>#VALUE!</v>
      </c>
      <c r="J448" s="59" t="e">
        <f>'CMGC Cost Estimate'!$I448*'CMGC Cost Estimate'!$D448</f>
        <v>#VALUE!</v>
      </c>
      <c r="K448" s="61" t="e">
        <f>'CMGC Cost Estimate'!$J448/J$500</f>
        <v>#VALUE!</v>
      </c>
      <c r="L448" s="58" t="e">
        <f>TRIMMEAN(Table1[[#This Row],[Low Bidder 
or CM/GC]:[Bidder 23]],2/COUNT(Table1[[#This Row],[Low Bidder 
or CM/GC]:[Bidder 23]]))</f>
        <v>#VALUE!</v>
      </c>
      <c r="M448" s="59" t="e">
        <f>IF('CMGC Cost Estimate'!$D448=0,0,'CMGC Cost Estimate'!$D448*'CMGC Cost Estimate'!$L448)</f>
        <v>#VALUE!</v>
      </c>
      <c r="N448" s="60" t="e">
        <f>'CMGC Cost Estimate'!$M448/M$500</f>
        <v>#VALUE!</v>
      </c>
      <c r="O448" s="80" t="e">
        <f>MIN(Table1[[#This Row],[Low Bidder 
or CM/GC]:[Bidder 23]])*D448</f>
        <v>#VALUE!</v>
      </c>
      <c r="P448" s="66" t="e">
        <f>Table24[[#This Row],[CM/GC
Amount]]</f>
        <v>#VALUE!</v>
      </c>
      <c r="Q448" s="81" t="e">
        <f>MAX(Table1[[#This Row],[Low Bidder 
or CM/GC]:[Bidder 23]])*D448</f>
        <v>#VALUE!</v>
      </c>
      <c r="R448" s="38" t="e">
        <f>('CMGC Cost Estimate'!$J448-'CMGC Cost Estimate'!$G448)/'CMGC Cost Estimate'!$G448</f>
        <v>#VALUE!</v>
      </c>
      <c r="S448" s="39" t="e">
        <f>('CMGC Cost Estimate'!$J448-'CMGC Cost Estimate'!$M448)/'CMGC Cost Estimate'!$M448</f>
        <v>#VALUE!</v>
      </c>
      <c r="T448" s="37" t="e">
        <f>'CMGC Cost Estimate'!$J448-'CMGC Cost Estimate'!$G448</f>
        <v>#VALUE!</v>
      </c>
      <c r="U448" s="29" t="e">
        <f>RANK('CMGC Cost Estimate'!$J448,'CMGC Cost Estimate'!$J$3:$J$499)</f>
        <v>#VALUE!</v>
      </c>
      <c r="V448" s="40" t="e">
        <f>LARGE('CMGC Cost Estimate'!$J$3:$J$499,COUNT(J$3:'CMGC Cost Estimate'!$J448))+IF(ISNUMBER(V447),V447,0)</f>
        <v>#VALUE!</v>
      </c>
      <c r="W448" s="29" t="e">
        <f>IF(V448/J$500&lt;0.8,COUNT(V$3:V448)+1,1)</f>
        <v>#VALUE!</v>
      </c>
      <c r="X448" s="41" t="e">
        <f>IF('CMGC Cost Estimate'!$U448&lt;=MAX('CMGC Cost Estimate'!$W$3:$W$499),"YES","NO")</f>
        <v>#VALUE!</v>
      </c>
      <c r="Y448" s="42" t="e">
        <f>IF(AND('CMGC Cost Estimate'!$X448="YES",OR('CMGC Cost Estimate'!$R448&gt;0.2,'CMGC Cost Estimate'!$R448&lt;-0.2)),"ANALYZE"," ")</f>
        <v>#VALUE!</v>
      </c>
      <c r="Z448" s="73" t="e">
        <f>IF(AND('CMGC Cost Estimate'!$X448="YES",OR('CMGC Cost Estimate'!$S448&gt;0.2,'CMGC Cost Estimate'!$S448&lt;-0.2)),"ANALYZE"," ")</f>
        <v>#VALUE!</v>
      </c>
      <c r="AA448" s="69" t="e">
        <f>RANK('CMGC Cost Estimate'!$G448,'CMGC Cost Estimate'!$G$3:$G$499)</f>
        <v>#VALUE!</v>
      </c>
      <c r="AB448" s="70" t="e">
        <f>LARGE('CMGC Cost Estimate'!$G$3:$G$499,COUNT(G$3:'CMGC Cost Estimate'!$G448))+IF(ISNUMBER(AB447),AB447,0)</f>
        <v>#VALUE!</v>
      </c>
      <c r="AC448" s="71" t="e">
        <f>IF(AB448/G$500&lt;0.8,COUNT(V$3:V448)+1,1)</f>
        <v>#VALUE!</v>
      </c>
      <c r="AD448" s="95" t="e">
        <f>IF('CMGC Cost Estimate'!$AA448&lt;=MAX('CMGC Cost Estimate'!$AC$3:$AC$499),"YES","NO")</f>
        <v>#VALUE!</v>
      </c>
      <c r="AE448" s="96" t="e">
        <f>IF(AND('Standard Cost Estimate'!$AD448="YES",ABS('Standard Cost Estimate'!$R448)&gt;0.2),"ANALYZE"," ")</f>
        <v>#VALUE!</v>
      </c>
      <c r="AF448" s="77"/>
    </row>
    <row r="449" spans="1:32" x14ac:dyDescent="0.35">
      <c r="A449" s="56" t="e">
        <f>Table1[[#This Row],[Item Line Number]]</f>
        <v>#VALUE!</v>
      </c>
      <c r="B449" s="56" t="e">
        <f>Table1[[#This Row],[Item Number]]</f>
        <v>#VALUE!</v>
      </c>
      <c r="C449" s="57" t="e">
        <f>Table1[[#This Row],[Item Description]]</f>
        <v>#VALUE!</v>
      </c>
      <c r="D449" s="56" t="e">
        <f>Table1[[#This Row],[Quantity]]</f>
        <v>#VALUE!</v>
      </c>
      <c r="E449" s="56" t="e">
        <f>Table1[[#This Row],[Units]]</f>
        <v>#VALUE!</v>
      </c>
      <c r="F449" s="58" t="e">
        <f>Table1[[#This Row],[Engineer''s Estimate (EE)]]</f>
        <v>#VALUE!</v>
      </c>
      <c r="G449" s="59" t="e">
        <f>'CMGC Cost Estimate'!$D449*'CMGC Cost Estimate'!$F449</f>
        <v>#VALUE!</v>
      </c>
      <c r="H449" s="60" t="e">
        <f>'CMGC Cost Estimate'!$G449/G$500</f>
        <v>#VALUE!</v>
      </c>
      <c r="I449" s="58" t="e">
        <f>Table1[[#This Row],[Low Bidder 
or CM/GC]]</f>
        <v>#VALUE!</v>
      </c>
      <c r="J449" s="59" t="e">
        <f>'CMGC Cost Estimate'!$I449*'CMGC Cost Estimate'!$D449</f>
        <v>#VALUE!</v>
      </c>
      <c r="K449" s="61" t="e">
        <f>'CMGC Cost Estimate'!$J449/J$500</f>
        <v>#VALUE!</v>
      </c>
      <c r="L449" s="58" t="e">
        <f>TRIMMEAN(Table1[[#This Row],[Low Bidder 
or CM/GC]:[Bidder 23]],2/COUNT(Table1[[#This Row],[Low Bidder 
or CM/GC]:[Bidder 23]]))</f>
        <v>#VALUE!</v>
      </c>
      <c r="M449" s="59" t="e">
        <f>IF('CMGC Cost Estimate'!$D449=0,0,'CMGC Cost Estimate'!$D449*'CMGC Cost Estimate'!$L449)</f>
        <v>#VALUE!</v>
      </c>
      <c r="N449" s="60" t="e">
        <f>'CMGC Cost Estimate'!$M449/M$500</f>
        <v>#VALUE!</v>
      </c>
      <c r="O449" s="80" t="e">
        <f>MIN(Table1[[#This Row],[Low Bidder 
or CM/GC]:[Bidder 23]])*D449</f>
        <v>#VALUE!</v>
      </c>
      <c r="P449" s="66" t="e">
        <f>Table24[[#This Row],[CM/GC
Amount]]</f>
        <v>#VALUE!</v>
      </c>
      <c r="Q449" s="81" t="e">
        <f>MAX(Table1[[#This Row],[Low Bidder 
or CM/GC]:[Bidder 23]])*D449</f>
        <v>#VALUE!</v>
      </c>
      <c r="R449" s="38" t="e">
        <f>('CMGC Cost Estimate'!$J449-'CMGC Cost Estimate'!$G449)/'CMGC Cost Estimate'!$G449</f>
        <v>#VALUE!</v>
      </c>
      <c r="S449" s="39" t="e">
        <f>('CMGC Cost Estimate'!$J449-'CMGC Cost Estimate'!$M449)/'CMGC Cost Estimate'!$M449</f>
        <v>#VALUE!</v>
      </c>
      <c r="T449" s="37" t="e">
        <f>'CMGC Cost Estimate'!$J449-'CMGC Cost Estimate'!$G449</f>
        <v>#VALUE!</v>
      </c>
      <c r="U449" s="29" t="e">
        <f>RANK('CMGC Cost Estimate'!$J449,'CMGC Cost Estimate'!$J$3:$J$499)</f>
        <v>#VALUE!</v>
      </c>
      <c r="V449" s="40" t="e">
        <f>LARGE('CMGC Cost Estimate'!$J$3:$J$499,COUNT(J$3:'CMGC Cost Estimate'!$J449))+IF(ISNUMBER(V448),V448,0)</f>
        <v>#VALUE!</v>
      </c>
      <c r="W449" s="29" t="e">
        <f>IF(V449/J$500&lt;0.8,COUNT(V$3:V449)+1,1)</f>
        <v>#VALUE!</v>
      </c>
      <c r="X449" s="41" t="e">
        <f>IF('CMGC Cost Estimate'!$U449&lt;=MAX('CMGC Cost Estimate'!$W$3:$W$499),"YES","NO")</f>
        <v>#VALUE!</v>
      </c>
      <c r="Y449" s="42" t="e">
        <f>IF(AND('CMGC Cost Estimate'!$X449="YES",OR('CMGC Cost Estimate'!$R449&gt;0.2,'CMGC Cost Estimate'!$R449&lt;-0.2)),"ANALYZE"," ")</f>
        <v>#VALUE!</v>
      </c>
      <c r="Z449" s="73" t="e">
        <f>IF(AND('CMGC Cost Estimate'!$X449="YES",OR('CMGC Cost Estimate'!$S449&gt;0.2,'CMGC Cost Estimate'!$S449&lt;-0.2)),"ANALYZE"," ")</f>
        <v>#VALUE!</v>
      </c>
      <c r="AA449" s="69" t="e">
        <f>RANK('CMGC Cost Estimate'!$G449,'CMGC Cost Estimate'!$G$3:$G$499)</f>
        <v>#VALUE!</v>
      </c>
      <c r="AB449" s="70" t="e">
        <f>LARGE('CMGC Cost Estimate'!$G$3:$G$499,COUNT(G$3:'CMGC Cost Estimate'!$G449))+IF(ISNUMBER(AB448),AB448,0)</f>
        <v>#VALUE!</v>
      </c>
      <c r="AC449" s="71" t="e">
        <f>IF(AB449/G$500&lt;0.8,COUNT(V$3:V449)+1,1)</f>
        <v>#VALUE!</v>
      </c>
      <c r="AD449" s="95" t="e">
        <f>IF('CMGC Cost Estimate'!$AA449&lt;=MAX('CMGC Cost Estimate'!$AC$3:$AC$499),"YES","NO")</f>
        <v>#VALUE!</v>
      </c>
      <c r="AE449" s="96" t="e">
        <f>IF(AND('Standard Cost Estimate'!$AD449="YES",ABS('Standard Cost Estimate'!$R449)&gt;0.2),"ANALYZE"," ")</f>
        <v>#VALUE!</v>
      </c>
      <c r="AF449" s="77"/>
    </row>
    <row r="450" spans="1:32" x14ac:dyDescent="0.35">
      <c r="A450" s="56" t="e">
        <f>Table1[[#This Row],[Item Line Number]]</f>
        <v>#VALUE!</v>
      </c>
      <c r="B450" s="56" t="e">
        <f>Table1[[#This Row],[Item Number]]</f>
        <v>#VALUE!</v>
      </c>
      <c r="C450" s="57" t="e">
        <f>Table1[[#This Row],[Item Description]]</f>
        <v>#VALUE!</v>
      </c>
      <c r="D450" s="56" t="e">
        <f>Table1[[#This Row],[Quantity]]</f>
        <v>#VALUE!</v>
      </c>
      <c r="E450" s="56" t="e">
        <f>Table1[[#This Row],[Units]]</f>
        <v>#VALUE!</v>
      </c>
      <c r="F450" s="58" t="e">
        <f>Table1[[#This Row],[Engineer''s Estimate (EE)]]</f>
        <v>#VALUE!</v>
      </c>
      <c r="G450" s="59" t="e">
        <f>'CMGC Cost Estimate'!$D450*'CMGC Cost Estimate'!$F450</f>
        <v>#VALUE!</v>
      </c>
      <c r="H450" s="60" t="e">
        <f>'CMGC Cost Estimate'!$G450/G$500</f>
        <v>#VALUE!</v>
      </c>
      <c r="I450" s="58" t="e">
        <f>Table1[[#This Row],[Low Bidder 
or CM/GC]]</f>
        <v>#VALUE!</v>
      </c>
      <c r="J450" s="59" t="e">
        <f>'CMGC Cost Estimate'!$I450*'CMGC Cost Estimate'!$D450</f>
        <v>#VALUE!</v>
      </c>
      <c r="K450" s="61" t="e">
        <f>'CMGC Cost Estimate'!$J450/J$500</f>
        <v>#VALUE!</v>
      </c>
      <c r="L450" s="58" t="e">
        <f>TRIMMEAN(Table1[[#This Row],[Low Bidder 
or CM/GC]:[Bidder 23]],2/COUNT(Table1[[#This Row],[Low Bidder 
or CM/GC]:[Bidder 23]]))</f>
        <v>#VALUE!</v>
      </c>
      <c r="M450" s="59" t="e">
        <f>IF('CMGC Cost Estimate'!$D450=0,0,'CMGC Cost Estimate'!$D450*'CMGC Cost Estimate'!$L450)</f>
        <v>#VALUE!</v>
      </c>
      <c r="N450" s="60" t="e">
        <f>'CMGC Cost Estimate'!$M450/M$500</f>
        <v>#VALUE!</v>
      </c>
      <c r="O450" s="80" t="e">
        <f>MIN(Table1[[#This Row],[Low Bidder 
or CM/GC]:[Bidder 23]])*D450</f>
        <v>#VALUE!</v>
      </c>
      <c r="P450" s="66" t="e">
        <f>Table24[[#This Row],[CM/GC
Amount]]</f>
        <v>#VALUE!</v>
      </c>
      <c r="Q450" s="81" t="e">
        <f>MAX(Table1[[#This Row],[Low Bidder 
or CM/GC]:[Bidder 23]])*D450</f>
        <v>#VALUE!</v>
      </c>
      <c r="R450" s="38" t="e">
        <f>('CMGC Cost Estimate'!$J450-'CMGC Cost Estimate'!$G450)/'CMGC Cost Estimate'!$G450</f>
        <v>#VALUE!</v>
      </c>
      <c r="S450" s="39" t="e">
        <f>('CMGC Cost Estimate'!$J450-'CMGC Cost Estimate'!$M450)/'CMGC Cost Estimate'!$M450</f>
        <v>#VALUE!</v>
      </c>
      <c r="T450" s="37" t="e">
        <f>'CMGC Cost Estimate'!$J450-'CMGC Cost Estimate'!$G450</f>
        <v>#VALUE!</v>
      </c>
      <c r="U450" s="29" t="e">
        <f>RANK('CMGC Cost Estimate'!$J450,'CMGC Cost Estimate'!$J$3:$J$499)</f>
        <v>#VALUE!</v>
      </c>
      <c r="V450" s="40" t="e">
        <f>LARGE('CMGC Cost Estimate'!$J$3:$J$499,COUNT(J$3:'CMGC Cost Estimate'!$J450))+IF(ISNUMBER(V449),V449,0)</f>
        <v>#VALUE!</v>
      </c>
      <c r="W450" s="29" t="e">
        <f>IF(V450/J$500&lt;0.8,COUNT(V$3:V450)+1,1)</f>
        <v>#VALUE!</v>
      </c>
      <c r="X450" s="41" t="e">
        <f>IF('CMGC Cost Estimate'!$U450&lt;=MAX('CMGC Cost Estimate'!$W$3:$W$499),"YES","NO")</f>
        <v>#VALUE!</v>
      </c>
      <c r="Y450" s="42" t="e">
        <f>IF(AND('CMGC Cost Estimate'!$X450="YES",OR('CMGC Cost Estimate'!$R450&gt;0.2,'CMGC Cost Estimate'!$R450&lt;-0.2)),"ANALYZE"," ")</f>
        <v>#VALUE!</v>
      </c>
      <c r="Z450" s="73" t="e">
        <f>IF(AND('CMGC Cost Estimate'!$X450="YES",OR('CMGC Cost Estimate'!$S450&gt;0.2,'CMGC Cost Estimate'!$S450&lt;-0.2)),"ANALYZE"," ")</f>
        <v>#VALUE!</v>
      </c>
      <c r="AA450" s="69" t="e">
        <f>RANK('CMGC Cost Estimate'!$G450,'CMGC Cost Estimate'!$G$3:$G$499)</f>
        <v>#VALUE!</v>
      </c>
      <c r="AB450" s="70" t="e">
        <f>LARGE('CMGC Cost Estimate'!$G$3:$G$499,COUNT(G$3:'CMGC Cost Estimate'!$G450))+IF(ISNUMBER(AB449),AB449,0)</f>
        <v>#VALUE!</v>
      </c>
      <c r="AC450" s="71" t="e">
        <f>IF(AB450/G$500&lt;0.8,COUNT(V$3:V450)+1,1)</f>
        <v>#VALUE!</v>
      </c>
      <c r="AD450" s="95" t="e">
        <f>IF('CMGC Cost Estimate'!$AA450&lt;=MAX('CMGC Cost Estimate'!$AC$3:$AC$499),"YES","NO")</f>
        <v>#VALUE!</v>
      </c>
      <c r="AE450" s="96" t="e">
        <f>IF(AND('Standard Cost Estimate'!$AD450="YES",ABS('Standard Cost Estimate'!$R450)&gt;0.2),"ANALYZE"," ")</f>
        <v>#VALUE!</v>
      </c>
      <c r="AF450" s="77"/>
    </row>
    <row r="451" spans="1:32" x14ac:dyDescent="0.35">
      <c r="A451" s="56" t="e">
        <f>Table1[[#This Row],[Item Line Number]]</f>
        <v>#VALUE!</v>
      </c>
      <c r="B451" s="56" t="e">
        <f>Table1[[#This Row],[Item Number]]</f>
        <v>#VALUE!</v>
      </c>
      <c r="C451" s="57" t="e">
        <f>Table1[[#This Row],[Item Description]]</f>
        <v>#VALUE!</v>
      </c>
      <c r="D451" s="56" t="e">
        <f>Table1[[#This Row],[Quantity]]</f>
        <v>#VALUE!</v>
      </c>
      <c r="E451" s="56" t="e">
        <f>Table1[[#This Row],[Units]]</f>
        <v>#VALUE!</v>
      </c>
      <c r="F451" s="58" t="e">
        <f>Table1[[#This Row],[Engineer''s Estimate (EE)]]</f>
        <v>#VALUE!</v>
      </c>
      <c r="G451" s="59" t="e">
        <f>'CMGC Cost Estimate'!$D451*'CMGC Cost Estimate'!$F451</f>
        <v>#VALUE!</v>
      </c>
      <c r="H451" s="60" t="e">
        <f>'CMGC Cost Estimate'!$G451/G$500</f>
        <v>#VALUE!</v>
      </c>
      <c r="I451" s="58" t="e">
        <f>Table1[[#This Row],[Low Bidder 
or CM/GC]]</f>
        <v>#VALUE!</v>
      </c>
      <c r="J451" s="59" t="e">
        <f>'CMGC Cost Estimate'!$I451*'CMGC Cost Estimate'!$D451</f>
        <v>#VALUE!</v>
      </c>
      <c r="K451" s="61" t="e">
        <f>'CMGC Cost Estimate'!$J451/J$500</f>
        <v>#VALUE!</v>
      </c>
      <c r="L451" s="58" t="e">
        <f>TRIMMEAN(Table1[[#This Row],[Low Bidder 
or CM/GC]:[Bidder 23]],2/COUNT(Table1[[#This Row],[Low Bidder 
or CM/GC]:[Bidder 23]]))</f>
        <v>#VALUE!</v>
      </c>
      <c r="M451" s="59" t="e">
        <f>IF('CMGC Cost Estimate'!$D451=0,0,'CMGC Cost Estimate'!$D451*'CMGC Cost Estimate'!$L451)</f>
        <v>#VALUE!</v>
      </c>
      <c r="N451" s="60" t="e">
        <f>'CMGC Cost Estimate'!$M451/M$500</f>
        <v>#VALUE!</v>
      </c>
      <c r="O451" s="80" t="e">
        <f>MIN(Table1[[#This Row],[Low Bidder 
or CM/GC]:[Bidder 23]])*D451</f>
        <v>#VALUE!</v>
      </c>
      <c r="P451" s="66" t="e">
        <f>Table24[[#This Row],[CM/GC
Amount]]</f>
        <v>#VALUE!</v>
      </c>
      <c r="Q451" s="81" t="e">
        <f>MAX(Table1[[#This Row],[Low Bidder 
or CM/GC]:[Bidder 23]])*D451</f>
        <v>#VALUE!</v>
      </c>
      <c r="R451" s="38" t="e">
        <f>('CMGC Cost Estimate'!$J451-'CMGC Cost Estimate'!$G451)/'CMGC Cost Estimate'!$G451</f>
        <v>#VALUE!</v>
      </c>
      <c r="S451" s="39" t="e">
        <f>('CMGC Cost Estimate'!$J451-'CMGC Cost Estimate'!$M451)/'CMGC Cost Estimate'!$M451</f>
        <v>#VALUE!</v>
      </c>
      <c r="T451" s="37" t="e">
        <f>'CMGC Cost Estimate'!$J451-'CMGC Cost Estimate'!$G451</f>
        <v>#VALUE!</v>
      </c>
      <c r="U451" s="29" t="e">
        <f>RANK('CMGC Cost Estimate'!$J451,'CMGC Cost Estimate'!$J$3:$J$499)</f>
        <v>#VALUE!</v>
      </c>
      <c r="V451" s="40" t="e">
        <f>LARGE('CMGC Cost Estimate'!$J$3:$J$499,COUNT(J$3:'CMGC Cost Estimate'!$J451))+IF(ISNUMBER(V450),V450,0)</f>
        <v>#VALUE!</v>
      </c>
      <c r="W451" s="29" t="e">
        <f>IF(V451/J$500&lt;0.8,COUNT(V$3:V451)+1,1)</f>
        <v>#VALUE!</v>
      </c>
      <c r="X451" s="41" t="e">
        <f>IF('CMGC Cost Estimate'!$U451&lt;=MAX('CMGC Cost Estimate'!$W$3:$W$499),"YES","NO")</f>
        <v>#VALUE!</v>
      </c>
      <c r="Y451" s="42" t="e">
        <f>IF(AND('CMGC Cost Estimate'!$X451="YES",OR('CMGC Cost Estimate'!$R451&gt;0.2,'CMGC Cost Estimate'!$R451&lt;-0.2)),"ANALYZE"," ")</f>
        <v>#VALUE!</v>
      </c>
      <c r="Z451" s="73" t="e">
        <f>IF(AND('CMGC Cost Estimate'!$X451="YES",OR('CMGC Cost Estimate'!$S451&gt;0.2,'CMGC Cost Estimate'!$S451&lt;-0.2)),"ANALYZE"," ")</f>
        <v>#VALUE!</v>
      </c>
      <c r="AA451" s="69" t="e">
        <f>RANK('CMGC Cost Estimate'!$G451,'CMGC Cost Estimate'!$G$3:$G$499)</f>
        <v>#VALUE!</v>
      </c>
      <c r="AB451" s="70" t="e">
        <f>LARGE('CMGC Cost Estimate'!$G$3:$G$499,COUNT(G$3:'CMGC Cost Estimate'!$G451))+IF(ISNUMBER(AB450),AB450,0)</f>
        <v>#VALUE!</v>
      </c>
      <c r="AC451" s="71" t="e">
        <f>IF(AB451/G$500&lt;0.8,COUNT(V$3:V451)+1,1)</f>
        <v>#VALUE!</v>
      </c>
      <c r="AD451" s="95" t="e">
        <f>IF('CMGC Cost Estimate'!$AA451&lt;=MAX('CMGC Cost Estimate'!$AC$3:$AC$499),"YES","NO")</f>
        <v>#VALUE!</v>
      </c>
      <c r="AE451" s="96" t="e">
        <f>IF(AND('Standard Cost Estimate'!$AD451="YES",ABS('Standard Cost Estimate'!$R451)&gt;0.2),"ANALYZE"," ")</f>
        <v>#VALUE!</v>
      </c>
      <c r="AF451" s="77"/>
    </row>
    <row r="452" spans="1:32" x14ac:dyDescent="0.35">
      <c r="A452" s="56" t="e">
        <f>Table1[[#This Row],[Item Line Number]]</f>
        <v>#VALUE!</v>
      </c>
      <c r="B452" s="56" t="e">
        <f>Table1[[#This Row],[Item Number]]</f>
        <v>#VALUE!</v>
      </c>
      <c r="C452" s="57" t="e">
        <f>Table1[[#This Row],[Item Description]]</f>
        <v>#VALUE!</v>
      </c>
      <c r="D452" s="56" t="e">
        <f>Table1[[#This Row],[Quantity]]</f>
        <v>#VALUE!</v>
      </c>
      <c r="E452" s="56" t="e">
        <f>Table1[[#This Row],[Units]]</f>
        <v>#VALUE!</v>
      </c>
      <c r="F452" s="58" t="e">
        <f>Table1[[#This Row],[Engineer''s Estimate (EE)]]</f>
        <v>#VALUE!</v>
      </c>
      <c r="G452" s="59" t="e">
        <f>'CMGC Cost Estimate'!$D452*'CMGC Cost Estimate'!$F452</f>
        <v>#VALUE!</v>
      </c>
      <c r="H452" s="60" t="e">
        <f>'CMGC Cost Estimate'!$G452/G$500</f>
        <v>#VALUE!</v>
      </c>
      <c r="I452" s="58" t="e">
        <f>Table1[[#This Row],[Low Bidder 
or CM/GC]]</f>
        <v>#VALUE!</v>
      </c>
      <c r="J452" s="59" t="e">
        <f>'CMGC Cost Estimate'!$I452*'CMGC Cost Estimate'!$D452</f>
        <v>#VALUE!</v>
      </c>
      <c r="K452" s="61" t="e">
        <f>'CMGC Cost Estimate'!$J452/J$500</f>
        <v>#VALUE!</v>
      </c>
      <c r="L452" s="58" t="e">
        <f>TRIMMEAN(Table1[[#This Row],[Low Bidder 
or CM/GC]:[Bidder 23]],2/COUNT(Table1[[#This Row],[Low Bidder 
or CM/GC]:[Bidder 23]]))</f>
        <v>#VALUE!</v>
      </c>
      <c r="M452" s="59" t="e">
        <f>IF('CMGC Cost Estimate'!$D452=0,0,'CMGC Cost Estimate'!$D452*'CMGC Cost Estimate'!$L452)</f>
        <v>#VALUE!</v>
      </c>
      <c r="N452" s="60" t="e">
        <f>'CMGC Cost Estimate'!$M452/M$500</f>
        <v>#VALUE!</v>
      </c>
      <c r="O452" s="80" t="e">
        <f>MIN(Table1[[#This Row],[Low Bidder 
or CM/GC]:[Bidder 23]])*D452</f>
        <v>#VALUE!</v>
      </c>
      <c r="P452" s="66" t="e">
        <f>Table24[[#This Row],[CM/GC
Amount]]</f>
        <v>#VALUE!</v>
      </c>
      <c r="Q452" s="81" t="e">
        <f>MAX(Table1[[#This Row],[Low Bidder 
or CM/GC]:[Bidder 23]])*D452</f>
        <v>#VALUE!</v>
      </c>
      <c r="R452" s="38" t="e">
        <f>('CMGC Cost Estimate'!$J452-'CMGC Cost Estimate'!$G452)/'CMGC Cost Estimate'!$G452</f>
        <v>#VALUE!</v>
      </c>
      <c r="S452" s="39" t="e">
        <f>('CMGC Cost Estimate'!$J452-'CMGC Cost Estimate'!$M452)/'CMGC Cost Estimate'!$M452</f>
        <v>#VALUE!</v>
      </c>
      <c r="T452" s="37" t="e">
        <f>'CMGC Cost Estimate'!$J452-'CMGC Cost Estimate'!$G452</f>
        <v>#VALUE!</v>
      </c>
      <c r="U452" s="29" t="e">
        <f>RANK('CMGC Cost Estimate'!$J452,'CMGC Cost Estimate'!$J$3:$J$499)</f>
        <v>#VALUE!</v>
      </c>
      <c r="V452" s="40" t="e">
        <f>LARGE('CMGC Cost Estimate'!$J$3:$J$499,COUNT(J$3:'CMGC Cost Estimate'!$J452))+IF(ISNUMBER(V451),V451,0)</f>
        <v>#VALUE!</v>
      </c>
      <c r="W452" s="29" t="e">
        <f>IF(V452/J$500&lt;0.8,COUNT(V$3:V452)+1,1)</f>
        <v>#VALUE!</v>
      </c>
      <c r="X452" s="41" t="e">
        <f>IF('CMGC Cost Estimate'!$U452&lt;=MAX('CMGC Cost Estimate'!$W$3:$W$499),"YES","NO")</f>
        <v>#VALUE!</v>
      </c>
      <c r="Y452" s="42" t="e">
        <f>IF(AND('CMGC Cost Estimate'!$X452="YES",OR('CMGC Cost Estimate'!$R452&gt;0.2,'CMGC Cost Estimate'!$R452&lt;-0.2)),"ANALYZE"," ")</f>
        <v>#VALUE!</v>
      </c>
      <c r="Z452" s="73" t="e">
        <f>IF(AND('CMGC Cost Estimate'!$X452="YES",OR('CMGC Cost Estimate'!$S452&gt;0.2,'CMGC Cost Estimate'!$S452&lt;-0.2)),"ANALYZE"," ")</f>
        <v>#VALUE!</v>
      </c>
      <c r="AA452" s="69" t="e">
        <f>RANK('CMGC Cost Estimate'!$G452,'CMGC Cost Estimate'!$G$3:$G$499)</f>
        <v>#VALUE!</v>
      </c>
      <c r="AB452" s="70" t="e">
        <f>LARGE('CMGC Cost Estimate'!$G$3:$G$499,COUNT(G$3:'CMGC Cost Estimate'!$G452))+IF(ISNUMBER(AB451),AB451,0)</f>
        <v>#VALUE!</v>
      </c>
      <c r="AC452" s="71" t="e">
        <f>IF(AB452/G$500&lt;0.8,COUNT(V$3:V452)+1,1)</f>
        <v>#VALUE!</v>
      </c>
      <c r="AD452" s="95" t="e">
        <f>IF('CMGC Cost Estimate'!$AA452&lt;=MAX('CMGC Cost Estimate'!$AC$3:$AC$499),"YES","NO")</f>
        <v>#VALUE!</v>
      </c>
      <c r="AE452" s="96" t="e">
        <f>IF(AND('Standard Cost Estimate'!$AD452="YES",ABS('Standard Cost Estimate'!$R452)&gt;0.2),"ANALYZE"," ")</f>
        <v>#VALUE!</v>
      </c>
      <c r="AF452" s="77"/>
    </row>
    <row r="453" spans="1:32" x14ac:dyDescent="0.35">
      <c r="A453" s="56" t="e">
        <f>Table1[[#This Row],[Item Line Number]]</f>
        <v>#VALUE!</v>
      </c>
      <c r="B453" s="56" t="e">
        <f>Table1[[#This Row],[Item Number]]</f>
        <v>#VALUE!</v>
      </c>
      <c r="C453" s="57" t="e">
        <f>Table1[[#This Row],[Item Description]]</f>
        <v>#VALUE!</v>
      </c>
      <c r="D453" s="56" t="e">
        <f>Table1[[#This Row],[Quantity]]</f>
        <v>#VALUE!</v>
      </c>
      <c r="E453" s="56" t="e">
        <f>Table1[[#This Row],[Units]]</f>
        <v>#VALUE!</v>
      </c>
      <c r="F453" s="58" t="e">
        <f>Table1[[#This Row],[Engineer''s Estimate (EE)]]</f>
        <v>#VALUE!</v>
      </c>
      <c r="G453" s="59" t="e">
        <f>'CMGC Cost Estimate'!$D453*'CMGC Cost Estimate'!$F453</f>
        <v>#VALUE!</v>
      </c>
      <c r="H453" s="60" t="e">
        <f>'CMGC Cost Estimate'!$G453/G$500</f>
        <v>#VALUE!</v>
      </c>
      <c r="I453" s="58" t="e">
        <f>Table1[[#This Row],[Low Bidder 
or CM/GC]]</f>
        <v>#VALUE!</v>
      </c>
      <c r="J453" s="59" t="e">
        <f>'CMGC Cost Estimate'!$I453*'CMGC Cost Estimate'!$D453</f>
        <v>#VALUE!</v>
      </c>
      <c r="K453" s="61" t="e">
        <f>'CMGC Cost Estimate'!$J453/J$500</f>
        <v>#VALUE!</v>
      </c>
      <c r="L453" s="58" t="e">
        <f>TRIMMEAN(Table1[[#This Row],[Low Bidder 
or CM/GC]:[Bidder 23]],2/COUNT(Table1[[#This Row],[Low Bidder 
or CM/GC]:[Bidder 23]]))</f>
        <v>#VALUE!</v>
      </c>
      <c r="M453" s="59" t="e">
        <f>IF('CMGC Cost Estimate'!$D453=0,0,'CMGC Cost Estimate'!$D453*'CMGC Cost Estimate'!$L453)</f>
        <v>#VALUE!</v>
      </c>
      <c r="N453" s="60" t="e">
        <f>'CMGC Cost Estimate'!$M453/M$500</f>
        <v>#VALUE!</v>
      </c>
      <c r="O453" s="80" t="e">
        <f>MIN(Table1[[#This Row],[Low Bidder 
or CM/GC]:[Bidder 23]])*D453</f>
        <v>#VALUE!</v>
      </c>
      <c r="P453" s="66" t="e">
        <f>Table24[[#This Row],[CM/GC
Amount]]</f>
        <v>#VALUE!</v>
      </c>
      <c r="Q453" s="81" t="e">
        <f>MAX(Table1[[#This Row],[Low Bidder 
or CM/GC]:[Bidder 23]])*D453</f>
        <v>#VALUE!</v>
      </c>
      <c r="R453" s="38" t="e">
        <f>('CMGC Cost Estimate'!$J453-'CMGC Cost Estimate'!$G453)/'CMGC Cost Estimate'!$G453</f>
        <v>#VALUE!</v>
      </c>
      <c r="S453" s="39" t="e">
        <f>('CMGC Cost Estimate'!$J453-'CMGC Cost Estimate'!$M453)/'CMGC Cost Estimate'!$M453</f>
        <v>#VALUE!</v>
      </c>
      <c r="T453" s="37" t="e">
        <f>'CMGC Cost Estimate'!$J453-'CMGC Cost Estimate'!$G453</f>
        <v>#VALUE!</v>
      </c>
      <c r="U453" s="29" t="e">
        <f>RANK('CMGC Cost Estimate'!$J453,'CMGC Cost Estimate'!$J$3:$J$499)</f>
        <v>#VALUE!</v>
      </c>
      <c r="V453" s="40" t="e">
        <f>LARGE('CMGC Cost Estimate'!$J$3:$J$499,COUNT(J$3:'CMGC Cost Estimate'!$J453))+IF(ISNUMBER(V452),V452,0)</f>
        <v>#VALUE!</v>
      </c>
      <c r="W453" s="29" t="e">
        <f>IF(V453/J$500&lt;0.8,COUNT(V$3:V453)+1,1)</f>
        <v>#VALUE!</v>
      </c>
      <c r="X453" s="41" t="e">
        <f>IF('CMGC Cost Estimate'!$U453&lt;=MAX('CMGC Cost Estimate'!$W$3:$W$499),"YES","NO")</f>
        <v>#VALUE!</v>
      </c>
      <c r="Y453" s="42" t="e">
        <f>IF(AND('CMGC Cost Estimate'!$X453="YES",OR('CMGC Cost Estimate'!$R453&gt;0.2,'CMGC Cost Estimate'!$R453&lt;-0.2)),"ANALYZE"," ")</f>
        <v>#VALUE!</v>
      </c>
      <c r="Z453" s="73" t="e">
        <f>IF(AND('CMGC Cost Estimate'!$X453="YES",OR('CMGC Cost Estimate'!$S453&gt;0.2,'CMGC Cost Estimate'!$S453&lt;-0.2)),"ANALYZE"," ")</f>
        <v>#VALUE!</v>
      </c>
      <c r="AA453" s="69" t="e">
        <f>RANK('CMGC Cost Estimate'!$G453,'CMGC Cost Estimate'!$G$3:$G$499)</f>
        <v>#VALUE!</v>
      </c>
      <c r="AB453" s="70" t="e">
        <f>LARGE('CMGC Cost Estimate'!$G$3:$G$499,COUNT(G$3:'CMGC Cost Estimate'!$G453))+IF(ISNUMBER(AB452),AB452,0)</f>
        <v>#VALUE!</v>
      </c>
      <c r="AC453" s="71" t="e">
        <f>IF(AB453/G$500&lt;0.8,COUNT(V$3:V453)+1,1)</f>
        <v>#VALUE!</v>
      </c>
      <c r="AD453" s="95" t="e">
        <f>IF('CMGC Cost Estimate'!$AA453&lt;=MAX('CMGC Cost Estimate'!$AC$3:$AC$499),"YES","NO")</f>
        <v>#VALUE!</v>
      </c>
      <c r="AE453" s="96" t="e">
        <f>IF(AND('Standard Cost Estimate'!$AD453="YES",ABS('Standard Cost Estimate'!$R453)&gt;0.2),"ANALYZE"," ")</f>
        <v>#VALUE!</v>
      </c>
      <c r="AF453" s="77"/>
    </row>
    <row r="454" spans="1:32" x14ac:dyDescent="0.35">
      <c r="A454" s="56" t="e">
        <f>Table1[[#This Row],[Item Line Number]]</f>
        <v>#VALUE!</v>
      </c>
      <c r="B454" s="56" t="e">
        <f>Table1[[#This Row],[Item Number]]</f>
        <v>#VALUE!</v>
      </c>
      <c r="C454" s="57" t="e">
        <f>Table1[[#This Row],[Item Description]]</f>
        <v>#VALUE!</v>
      </c>
      <c r="D454" s="56" t="e">
        <f>Table1[[#This Row],[Quantity]]</f>
        <v>#VALUE!</v>
      </c>
      <c r="E454" s="56" t="e">
        <f>Table1[[#This Row],[Units]]</f>
        <v>#VALUE!</v>
      </c>
      <c r="F454" s="58" t="e">
        <f>Table1[[#This Row],[Engineer''s Estimate (EE)]]</f>
        <v>#VALUE!</v>
      </c>
      <c r="G454" s="59" t="e">
        <f>'CMGC Cost Estimate'!$D454*'CMGC Cost Estimate'!$F454</f>
        <v>#VALUE!</v>
      </c>
      <c r="H454" s="60" t="e">
        <f>'CMGC Cost Estimate'!$G454/G$500</f>
        <v>#VALUE!</v>
      </c>
      <c r="I454" s="58" t="e">
        <f>Table1[[#This Row],[Low Bidder 
or CM/GC]]</f>
        <v>#VALUE!</v>
      </c>
      <c r="J454" s="59" t="e">
        <f>'CMGC Cost Estimate'!$I454*'CMGC Cost Estimate'!$D454</f>
        <v>#VALUE!</v>
      </c>
      <c r="K454" s="61" t="e">
        <f>'CMGC Cost Estimate'!$J454/J$500</f>
        <v>#VALUE!</v>
      </c>
      <c r="L454" s="58" t="e">
        <f>TRIMMEAN(Table1[[#This Row],[Low Bidder 
or CM/GC]:[Bidder 23]],2/COUNT(Table1[[#This Row],[Low Bidder 
or CM/GC]:[Bidder 23]]))</f>
        <v>#VALUE!</v>
      </c>
      <c r="M454" s="59" t="e">
        <f>IF('CMGC Cost Estimate'!$D454=0,0,'CMGC Cost Estimate'!$D454*'CMGC Cost Estimate'!$L454)</f>
        <v>#VALUE!</v>
      </c>
      <c r="N454" s="60" t="e">
        <f>'CMGC Cost Estimate'!$M454/M$500</f>
        <v>#VALUE!</v>
      </c>
      <c r="O454" s="80" t="e">
        <f>MIN(Table1[[#This Row],[Low Bidder 
or CM/GC]:[Bidder 23]])*D454</f>
        <v>#VALUE!</v>
      </c>
      <c r="P454" s="66" t="e">
        <f>Table24[[#This Row],[CM/GC
Amount]]</f>
        <v>#VALUE!</v>
      </c>
      <c r="Q454" s="81" t="e">
        <f>MAX(Table1[[#This Row],[Low Bidder 
or CM/GC]:[Bidder 23]])*D454</f>
        <v>#VALUE!</v>
      </c>
      <c r="R454" s="38" t="e">
        <f>('CMGC Cost Estimate'!$J454-'CMGC Cost Estimate'!$G454)/'CMGC Cost Estimate'!$G454</f>
        <v>#VALUE!</v>
      </c>
      <c r="S454" s="39" t="e">
        <f>('CMGC Cost Estimate'!$J454-'CMGC Cost Estimate'!$M454)/'CMGC Cost Estimate'!$M454</f>
        <v>#VALUE!</v>
      </c>
      <c r="T454" s="37" t="e">
        <f>'CMGC Cost Estimate'!$J454-'CMGC Cost Estimate'!$G454</f>
        <v>#VALUE!</v>
      </c>
      <c r="U454" s="29" t="e">
        <f>RANK('CMGC Cost Estimate'!$J454,'CMGC Cost Estimate'!$J$3:$J$499)</f>
        <v>#VALUE!</v>
      </c>
      <c r="V454" s="40" t="e">
        <f>LARGE('CMGC Cost Estimate'!$J$3:$J$499,COUNT(J$3:'CMGC Cost Estimate'!$J454))+IF(ISNUMBER(V453),V453,0)</f>
        <v>#VALUE!</v>
      </c>
      <c r="W454" s="29" t="e">
        <f>IF(V454/J$500&lt;0.8,COUNT(V$3:V454)+1,1)</f>
        <v>#VALUE!</v>
      </c>
      <c r="X454" s="41" t="e">
        <f>IF('CMGC Cost Estimate'!$U454&lt;=MAX('CMGC Cost Estimate'!$W$3:$W$499),"YES","NO")</f>
        <v>#VALUE!</v>
      </c>
      <c r="Y454" s="42" t="e">
        <f>IF(AND('CMGC Cost Estimate'!$X454="YES",OR('CMGC Cost Estimate'!$R454&gt;0.2,'CMGC Cost Estimate'!$R454&lt;-0.2)),"ANALYZE"," ")</f>
        <v>#VALUE!</v>
      </c>
      <c r="Z454" s="73" t="e">
        <f>IF(AND('CMGC Cost Estimate'!$X454="YES",OR('CMGC Cost Estimate'!$S454&gt;0.2,'CMGC Cost Estimate'!$S454&lt;-0.2)),"ANALYZE"," ")</f>
        <v>#VALUE!</v>
      </c>
      <c r="AA454" s="69" t="e">
        <f>RANK('CMGC Cost Estimate'!$G454,'CMGC Cost Estimate'!$G$3:$G$499)</f>
        <v>#VALUE!</v>
      </c>
      <c r="AB454" s="70" t="e">
        <f>LARGE('CMGC Cost Estimate'!$G$3:$G$499,COUNT(G$3:'CMGC Cost Estimate'!$G454))+IF(ISNUMBER(AB453),AB453,0)</f>
        <v>#VALUE!</v>
      </c>
      <c r="AC454" s="71" t="e">
        <f>IF(AB454/G$500&lt;0.8,COUNT(V$3:V454)+1,1)</f>
        <v>#VALUE!</v>
      </c>
      <c r="AD454" s="95" t="e">
        <f>IF('CMGC Cost Estimate'!$AA454&lt;=MAX('CMGC Cost Estimate'!$AC$3:$AC$499),"YES","NO")</f>
        <v>#VALUE!</v>
      </c>
      <c r="AE454" s="96" t="e">
        <f>IF(AND('Standard Cost Estimate'!$AD454="YES",ABS('Standard Cost Estimate'!$R454)&gt;0.2),"ANALYZE"," ")</f>
        <v>#VALUE!</v>
      </c>
      <c r="AF454" s="77"/>
    </row>
    <row r="455" spans="1:32" x14ac:dyDescent="0.35">
      <c r="A455" s="56" t="e">
        <f>Table1[[#This Row],[Item Line Number]]</f>
        <v>#VALUE!</v>
      </c>
      <c r="B455" s="56" t="e">
        <f>Table1[[#This Row],[Item Number]]</f>
        <v>#VALUE!</v>
      </c>
      <c r="C455" s="57" t="e">
        <f>Table1[[#This Row],[Item Description]]</f>
        <v>#VALUE!</v>
      </c>
      <c r="D455" s="56" t="e">
        <f>Table1[[#This Row],[Quantity]]</f>
        <v>#VALUE!</v>
      </c>
      <c r="E455" s="56" t="e">
        <f>Table1[[#This Row],[Units]]</f>
        <v>#VALUE!</v>
      </c>
      <c r="F455" s="58" t="e">
        <f>Table1[[#This Row],[Engineer''s Estimate (EE)]]</f>
        <v>#VALUE!</v>
      </c>
      <c r="G455" s="59" t="e">
        <f>'CMGC Cost Estimate'!$D455*'CMGC Cost Estimate'!$F455</f>
        <v>#VALUE!</v>
      </c>
      <c r="H455" s="60" t="e">
        <f>'CMGC Cost Estimate'!$G455/G$500</f>
        <v>#VALUE!</v>
      </c>
      <c r="I455" s="58" t="e">
        <f>Table1[[#This Row],[Low Bidder 
or CM/GC]]</f>
        <v>#VALUE!</v>
      </c>
      <c r="J455" s="59" t="e">
        <f>'CMGC Cost Estimate'!$I455*'CMGC Cost Estimate'!$D455</f>
        <v>#VALUE!</v>
      </c>
      <c r="K455" s="61" t="e">
        <f>'CMGC Cost Estimate'!$J455/J$500</f>
        <v>#VALUE!</v>
      </c>
      <c r="L455" s="58" t="e">
        <f>TRIMMEAN(Table1[[#This Row],[Low Bidder 
or CM/GC]:[Bidder 23]],2/COUNT(Table1[[#This Row],[Low Bidder 
or CM/GC]:[Bidder 23]]))</f>
        <v>#VALUE!</v>
      </c>
      <c r="M455" s="59" t="e">
        <f>IF('CMGC Cost Estimate'!$D455=0,0,'CMGC Cost Estimate'!$D455*'CMGC Cost Estimate'!$L455)</f>
        <v>#VALUE!</v>
      </c>
      <c r="N455" s="60" t="e">
        <f>'CMGC Cost Estimate'!$M455/M$500</f>
        <v>#VALUE!</v>
      </c>
      <c r="O455" s="80" t="e">
        <f>MIN(Table1[[#This Row],[Low Bidder 
or CM/GC]:[Bidder 23]])*D455</f>
        <v>#VALUE!</v>
      </c>
      <c r="P455" s="66" t="e">
        <f>Table24[[#This Row],[CM/GC
Amount]]</f>
        <v>#VALUE!</v>
      </c>
      <c r="Q455" s="81" t="e">
        <f>MAX(Table1[[#This Row],[Low Bidder 
or CM/GC]:[Bidder 23]])*D455</f>
        <v>#VALUE!</v>
      </c>
      <c r="R455" s="38" t="e">
        <f>('CMGC Cost Estimate'!$J455-'CMGC Cost Estimate'!$G455)/'CMGC Cost Estimate'!$G455</f>
        <v>#VALUE!</v>
      </c>
      <c r="S455" s="39" t="e">
        <f>('CMGC Cost Estimate'!$J455-'CMGC Cost Estimate'!$M455)/'CMGC Cost Estimate'!$M455</f>
        <v>#VALUE!</v>
      </c>
      <c r="T455" s="37" t="e">
        <f>'CMGC Cost Estimate'!$J455-'CMGC Cost Estimate'!$G455</f>
        <v>#VALUE!</v>
      </c>
      <c r="U455" s="29" t="e">
        <f>RANK('CMGC Cost Estimate'!$J455,'CMGC Cost Estimate'!$J$3:$J$499)</f>
        <v>#VALUE!</v>
      </c>
      <c r="V455" s="40" t="e">
        <f>LARGE('CMGC Cost Estimate'!$J$3:$J$499,COUNT(J$3:'CMGC Cost Estimate'!$J455))+IF(ISNUMBER(V454),V454,0)</f>
        <v>#VALUE!</v>
      </c>
      <c r="W455" s="29" t="e">
        <f>IF(V455/J$500&lt;0.8,COUNT(V$3:V455)+1,1)</f>
        <v>#VALUE!</v>
      </c>
      <c r="X455" s="41" t="e">
        <f>IF('CMGC Cost Estimate'!$U455&lt;=MAX('CMGC Cost Estimate'!$W$3:$W$499),"YES","NO")</f>
        <v>#VALUE!</v>
      </c>
      <c r="Y455" s="42" t="e">
        <f>IF(AND('CMGC Cost Estimate'!$X455="YES",OR('CMGC Cost Estimate'!$R455&gt;0.2,'CMGC Cost Estimate'!$R455&lt;-0.2)),"ANALYZE"," ")</f>
        <v>#VALUE!</v>
      </c>
      <c r="Z455" s="73" t="e">
        <f>IF(AND('CMGC Cost Estimate'!$X455="YES",OR('CMGC Cost Estimate'!$S455&gt;0.2,'CMGC Cost Estimate'!$S455&lt;-0.2)),"ANALYZE"," ")</f>
        <v>#VALUE!</v>
      </c>
      <c r="AA455" s="69" t="e">
        <f>RANK('CMGC Cost Estimate'!$G455,'CMGC Cost Estimate'!$G$3:$G$499)</f>
        <v>#VALUE!</v>
      </c>
      <c r="AB455" s="70" t="e">
        <f>LARGE('CMGC Cost Estimate'!$G$3:$G$499,COUNT(G$3:'CMGC Cost Estimate'!$G455))+IF(ISNUMBER(AB454),AB454,0)</f>
        <v>#VALUE!</v>
      </c>
      <c r="AC455" s="71" t="e">
        <f>IF(AB455/G$500&lt;0.8,COUNT(V$3:V455)+1,1)</f>
        <v>#VALUE!</v>
      </c>
      <c r="AD455" s="95" t="e">
        <f>IF('CMGC Cost Estimate'!$AA455&lt;=MAX('CMGC Cost Estimate'!$AC$3:$AC$499),"YES","NO")</f>
        <v>#VALUE!</v>
      </c>
      <c r="AE455" s="96" t="e">
        <f>IF(AND('Standard Cost Estimate'!$AD455="YES",ABS('Standard Cost Estimate'!$R455)&gt;0.2),"ANALYZE"," ")</f>
        <v>#VALUE!</v>
      </c>
      <c r="AF455" s="77"/>
    </row>
    <row r="456" spans="1:32" x14ac:dyDescent="0.35">
      <c r="A456" s="56" t="e">
        <f>Table1[[#This Row],[Item Line Number]]</f>
        <v>#VALUE!</v>
      </c>
      <c r="B456" s="56" t="e">
        <f>Table1[[#This Row],[Item Number]]</f>
        <v>#VALUE!</v>
      </c>
      <c r="C456" s="57" t="e">
        <f>Table1[[#This Row],[Item Description]]</f>
        <v>#VALUE!</v>
      </c>
      <c r="D456" s="56" t="e">
        <f>Table1[[#This Row],[Quantity]]</f>
        <v>#VALUE!</v>
      </c>
      <c r="E456" s="56" t="e">
        <f>Table1[[#This Row],[Units]]</f>
        <v>#VALUE!</v>
      </c>
      <c r="F456" s="58" t="e">
        <f>Table1[[#This Row],[Engineer''s Estimate (EE)]]</f>
        <v>#VALUE!</v>
      </c>
      <c r="G456" s="59" t="e">
        <f>'CMGC Cost Estimate'!$D456*'CMGC Cost Estimate'!$F456</f>
        <v>#VALUE!</v>
      </c>
      <c r="H456" s="60" t="e">
        <f>'CMGC Cost Estimate'!$G456/G$500</f>
        <v>#VALUE!</v>
      </c>
      <c r="I456" s="58" t="e">
        <f>Table1[[#This Row],[Low Bidder 
or CM/GC]]</f>
        <v>#VALUE!</v>
      </c>
      <c r="J456" s="59" t="e">
        <f>'CMGC Cost Estimate'!$I456*'CMGC Cost Estimate'!$D456</f>
        <v>#VALUE!</v>
      </c>
      <c r="K456" s="61" t="e">
        <f>'CMGC Cost Estimate'!$J456/J$500</f>
        <v>#VALUE!</v>
      </c>
      <c r="L456" s="58" t="e">
        <f>TRIMMEAN(Table1[[#This Row],[Low Bidder 
or CM/GC]:[Bidder 23]],2/COUNT(Table1[[#This Row],[Low Bidder 
or CM/GC]:[Bidder 23]]))</f>
        <v>#VALUE!</v>
      </c>
      <c r="M456" s="59" t="e">
        <f>IF('CMGC Cost Estimate'!$D456=0,0,'CMGC Cost Estimate'!$D456*'CMGC Cost Estimate'!$L456)</f>
        <v>#VALUE!</v>
      </c>
      <c r="N456" s="60" t="e">
        <f>'CMGC Cost Estimate'!$M456/M$500</f>
        <v>#VALUE!</v>
      </c>
      <c r="O456" s="80" t="e">
        <f>MIN(Table1[[#This Row],[Low Bidder 
or CM/GC]:[Bidder 23]])*D456</f>
        <v>#VALUE!</v>
      </c>
      <c r="P456" s="66" t="e">
        <f>Table24[[#This Row],[CM/GC
Amount]]</f>
        <v>#VALUE!</v>
      </c>
      <c r="Q456" s="81" t="e">
        <f>MAX(Table1[[#This Row],[Low Bidder 
or CM/GC]:[Bidder 23]])*D456</f>
        <v>#VALUE!</v>
      </c>
      <c r="R456" s="38" t="e">
        <f>('CMGC Cost Estimate'!$J456-'CMGC Cost Estimate'!$G456)/'CMGC Cost Estimate'!$G456</f>
        <v>#VALUE!</v>
      </c>
      <c r="S456" s="39" t="e">
        <f>('CMGC Cost Estimate'!$J456-'CMGC Cost Estimate'!$M456)/'CMGC Cost Estimate'!$M456</f>
        <v>#VALUE!</v>
      </c>
      <c r="T456" s="37" t="e">
        <f>'CMGC Cost Estimate'!$J456-'CMGC Cost Estimate'!$G456</f>
        <v>#VALUE!</v>
      </c>
      <c r="U456" s="29" t="e">
        <f>RANK('CMGC Cost Estimate'!$J456,'CMGC Cost Estimate'!$J$3:$J$499)</f>
        <v>#VALUE!</v>
      </c>
      <c r="V456" s="40" t="e">
        <f>LARGE('CMGC Cost Estimate'!$J$3:$J$499,COUNT(J$3:'CMGC Cost Estimate'!$J456))+IF(ISNUMBER(V455),V455,0)</f>
        <v>#VALUE!</v>
      </c>
      <c r="W456" s="29" t="e">
        <f>IF(V456/J$500&lt;0.8,COUNT(V$3:V456)+1,1)</f>
        <v>#VALUE!</v>
      </c>
      <c r="X456" s="41" t="e">
        <f>IF('CMGC Cost Estimate'!$U456&lt;=MAX('CMGC Cost Estimate'!$W$3:$W$499),"YES","NO")</f>
        <v>#VALUE!</v>
      </c>
      <c r="Y456" s="42" t="e">
        <f>IF(AND('CMGC Cost Estimate'!$X456="YES",OR('CMGC Cost Estimate'!$R456&gt;0.2,'CMGC Cost Estimate'!$R456&lt;-0.2)),"ANALYZE"," ")</f>
        <v>#VALUE!</v>
      </c>
      <c r="Z456" s="73" t="e">
        <f>IF(AND('CMGC Cost Estimate'!$X456="YES",OR('CMGC Cost Estimate'!$S456&gt;0.2,'CMGC Cost Estimate'!$S456&lt;-0.2)),"ANALYZE"," ")</f>
        <v>#VALUE!</v>
      </c>
      <c r="AA456" s="69" t="e">
        <f>RANK('CMGC Cost Estimate'!$G456,'CMGC Cost Estimate'!$G$3:$G$499)</f>
        <v>#VALUE!</v>
      </c>
      <c r="AB456" s="70" t="e">
        <f>LARGE('CMGC Cost Estimate'!$G$3:$G$499,COUNT(G$3:'CMGC Cost Estimate'!$G456))+IF(ISNUMBER(AB455),AB455,0)</f>
        <v>#VALUE!</v>
      </c>
      <c r="AC456" s="71" t="e">
        <f>IF(AB456/G$500&lt;0.8,COUNT(V$3:V456)+1,1)</f>
        <v>#VALUE!</v>
      </c>
      <c r="AD456" s="95" t="e">
        <f>IF('CMGC Cost Estimate'!$AA456&lt;=MAX('CMGC Cost Estimate'!$AC$3:$AC$499),"YES","NO")</f>
        <v>#VALUE!</v>
      </c>
      <c r="AE456" s="96" t="e">
        <f>IF(AND('Standard Cost Estimate'!$AD456="YES",ABS('Standard Cost Estimate'!$R456)&gt;0.2),"ANALYZE"," ")</f>
        <v>#VALUE!</v>
      </c>
      <c r="AF456" s="77"/>
    </row>
    <row r="457" spans="1:32" x14ac:dyDescent="0.35">
      <c r="A457" s="56" t="e">
        <f>Table1[[#This Row],[Item Line Number]]</f>
        <v>#VALUE!</v>
      </c>
      <c r="B457" s="56" t="e">
        <f>Table1[[#This Row],[Item Number]]</f>
        <v>#VALUE!</v>
      </c>
      <c r="C457" s="57" t="e">
        <f>Table1[[#This Row],[Item Description]]</f>
        <v>#VALUE!</v>
      </c>
      <c r="D457" s="56" t="e">
        <f>Table1[[#This Row],[Quantity]]</f>
        <v>#VALUE!</v>
      </c>
      <c r="E457" s="56" t="e">
        <f>Table1[[#This Row],[Units]]</f>
        <v>#VALUE!</v>
      </c>
      <c r="F457" s="58" t="e">
        <f>Table1[[#This Row],[Engineer''s Estimate (EE)]]</f>
        <v>#VALUE!</v>
      </c>
      <c r="G457" s="59" t="e">
        <f>'CMGC Cost Estimate'!$D457*'CMGC Cost Estimate'!$F457</f>
        <v>#VALUE!</v>
      </c>
      <c r="H457" s="60" t="e">
        <f>'CMGC Cost Estimate'!$G457/G$500</f>
        <v>#VALUE!</v>
      </c>
      <c r="I457" s="58" t="e">
        <f>Table1[[#This Row],[Low Bidder 
or CM/GC]]</f>
        <v>#VALUE!</v>
      </c>
      <c r="J457" s="59" t="e">
        <f>'CMGC Cost Estimate'!$I457*'CMGC Cost Estimate'!$D457</f>
        <v>#VALUE!</v>
      </c>
      <c r="K457" s="61" t="e">
        <f>'CMGC Cost Estimate'!$J457/J$500</f>
        <v>#VALUE!</v>
      </c>
      <c r="L457" s="58" t="e">
        <f>TRIMMEAN(Table1[[#This Row],[Low Bidder 
or CM/GC]:[Bidder 23]],2/COUNT(Table1[[#This Row],[Low Bidder 
or CM/GC]:[Bidder 23]]))</f>
        <v>#VALUE!</v>
      </c>
      <c r="M457" s="59" t="e">
        <f>IF('CMGC Cost Estimate'!$D457=0,0,'CMGC Cost Estimate'!$D457*'CMGC Cost Estimate'!$L457)</f>
        <v>#VALUE!</v>
      </c>
      <c r="N457" s="60" t="e">
        <f>'CMGC Cost Estimate'!$M457/M$500</f>
        <v>#VALUE!</v>
      </c>
      <c r="O457" s="80" t="e">
        <f>MIN(Table1[[#This Row],[Low Bidder 
or CM/GC]:[Bidder 23]])*D457</f>
        <v>#VALUE!</v>
      </c>
      <c r="P457" s="66" t="e">
        <f>Table24[[#This Row],[CM/GC
Amount]]</f>
        <v>#VALUE!</v>
      </c>
      <c r="Q457" s="81" t="e">
        <f>MAX(Table1[[#This Row],[Low Bidder 
or CM/GC]:[Bidder 23]])*D457</f>
        <v>#VALUE!</v>
      </c>
      <c r="R457" s="38" t="e">
        <f>('CMGC Cost Estimate'!$J457-'CMGC Cost Estimate'!$G457)/'CMGC Cost Estimate'!$G457</f>
        <v>#VALUE!</v>
      </c>
      <c r="S457" s="39" t="e">
        <f>('CMGC Cost Estimate'!$J457-'CMGC Cost Estimate'!$M457)/'CMGC Cost Estimate'!$M457</f>
        <v>#VALUE!</v>
      </c>
      <c r="T457" s="37" t="e">
        <f>'CMGC Cost Estimate'!$J457-'CMGC Cost Estimate'!$G457</f>
        <v>#VALUE!</v>
      </c>
      <c r="U457" s="29" t="e">
        <f>RANK('CMGC Cost Estimate'!$J457,'CMGC Cost Estimate'!$J$3:$J$499)</f>
        <v>#VALUE!</v>
      </c>
      <c r="V457" s="40" t="e">
        <f>LARGE('CMGC Cost Estimate'!$J$3:$J$499,COUNT(J$3:'CMGC Cost Estimate'!$J457))+IF(ISNUMBER(V456),V456,0)</f>
        <v>#VALUE!</v>
      </c>
      <c r="W457" s="29" t="e">
        <f>IF(V457/J$500&lt;0.8,COUNT(V$3:V457)+1,1)</f>
        <v>#VALUE!</v>
      </c>
      <c r="X457" s="41" t="e">
        <f>IF('CMGC Cost Estimate'!$U457&lt;=MAX('CMGC Cost Estimate'!$W$3:$W$499),"YES","NO")</f>
        <v>#VALUE!</v>
      </c>
      <c r="Y457" s="42" t="e">
        <f>IF(AND('CMGC Cost Estimate'!$X457="YES",OR('CMGC Cost Estimate'!$R457&gt;0.2,'CMGC Cost Estimate'!$R457&lt;-0.2)),"ANALYZE"," ")</f>
        <v>#VALUE!</v>
      </c>
      <c r="Z457" s="73" t="e">
        <f>IF(AND('CMGC Cost Estimate'!$X457="YES",OR('CMGC Cost Estimate'!$S457&gt;0.2,'CMGC Cost Estimate'!$S457&lt;-0.2)),"ANALYZE"," ")</f>
        <v>#VALUE!</v>
      </c>
      <c r="AA457" s="69" t="e">
        <f>RANK('CMGC Cost Estimate'!$G457,'CMGC Cost Estimate'!$G$3:$G$499)</f>
        <v>#VALUE!</v>
      </c>
      <c r="AB457" s="70" t="e">
        <f>LARGE('CMGC Cost Estimate'!$G$3:$G$499,COUNT(G$3:'CMGC Cost Estimate'!$G457))+IF(ISNUMBER(AB456),AB456,0)</f>
        <v>#VALUE!</v>
      </c>
      <c r="AC457" s="71" t="e">
        <f>IF(AB457/G$500&lt;0.8,COUNT(V$3:V457)+1,1)</f>
        <v>#VALUE!</v>
      </c>
      <c r="AD457" s="95" t="e">
        <f>IF('CMGC Cost Estimate'!$AA457&lt;=MAX('CMGC Cost Estimate'!$AC$3:$AC$499),"YES","NO")</f>
        <v>#VALUE!</v>
      </c>
      <c r="AE457" s="96" t="e">
        <f>IF(AND('Standard Cost Estimate'!$AD457="YES",ABS('Standard Cost Estimate'!$R457)&gt;0.2),"ANALYZE"," ")</f>
        <v>#VALUE!</v>
      </c>
      <c r="AF457" s="77"/>
    </row>
    <row r="458" spans="1:32" x14ac:dyDescent="0.35">
      <c r="A458" s="56" t="e">
        <f>Table1[[#This Row],[Item Line Number]]</f>
        <v>#VALUE!</v>
      </c>
      <c r="B458" s="56" t="e">
        <f>Table1[[#This Row],[Item Number]]</f>
        <v>#VALUE!</v>
      </c>
      <c r="C458" s="57" t="e">
        <f>Table1[[#This Row],[Item Description]]</f>
        <v>#VALUE!</v>
      </c>
      <c r="D458" s="56" t="e">
        <f>Table1[[#This Row],[Quantity]]</f>
        <v>#VALUE!</v>
      </c>
      <c r="E458" s="56" t="e">
        <f>Table1[[#This Row],[Units]]</f>
        <v>#VALUE!</v>
      </c>
      <c r="F458" s="58" t="e">
        <f>Table1[[#This Row],[Engineer''s Estimate (EE)]]</f>
        <v>#VALUE!</v>
      </c>
      <c r="G458" s="59" t="e">
        <f>'CMGC Cost Estimate'!$D458*'CMGC Cost Estimate'!$F458</f>
        <v>#VALUE!</v>
      </c>
      <c r="H458" s="60" t="e">
        <f>'CMGC Cost Estimate'!$G458/G$500</f>
        <v>#VALUE!</v>
      </c>
      <c r="I458" s="58" t="e">
        <f>Table1[[#This Row],[Low Bidder 
or CM/GC]]</f>
        <v>#VALUE!</v>
      </c>
      <c r="J458" s="59" t="e">
        <f>'CMGC Cost Estimate'!$I458*'CMGC Cost Estimate'!$D458</f>
        <v>#VALUE!</v>
      </c>
      <c r="K458" s="61" t="e">
        <f>'CMGC Cost Estimate'!$J458/J$500</f>
        <v>#VALUE!</v>
      </c>
      <c r="L458" s="58" t="e">
        <f>TRIMMEAN(Table1[[#This Row],[Low Bidder 
or CM/GC]:[Bidder 23]],2/COUNT(Table1[[#This Row],[Low Bidder 
or CM/GC]:[Bidder 23]]))</f>
        <v>#VALUE!</v>
      </c>
      <c r="M458" s="59" t="e">
        <f>IF('CMGC Cost Estimate'!$D458=0,0,'CMGC Cost Estimate'!$D458*'CMGC Cost Estimate'!$L458)</f>
        <v>#VALUE!</v>
      </c>
      <c r="N458" s="60" t="e">
        <f>'CMGC Cost Estimate'!$M458/M$500</f>
        <v>#VALUE!</v>
      </c>
      <c r="O458" s="80" t="e">
        <f>MIN(Table1[[#This Row],[Low Bidder 
or CM/GC]:[Bidder 23]])*D458</f>
        <v>#VALUE!</v>
      </c>
      <c r="P458" s="66" t="e">
        <f>Table24[[#This Row],[CM/GC
Amount]]</f>
        <v>#VALUE!</v>
      </c>
      <c r="Q458" s="81" t="e">
        <f>MAX(Table1[[#This Row],[Low Bidder 
or CM/GC]:[Bidder 23]])*D458</f>
        <v>#VALUE!</v>
      </c>
      <c r="R458" s="38" t="e">
        <f>('CMGC Cost Estimate'!$J458-'CMGC Cost Estimate'!$G458)/'CMGC Cost Estimate'!$G458</f>
        <v>#VALUE!</v>
      </c>
      <c r="S458" s="39" t="e">
        <f>('CMGC Cost Estimate'!$J458-'CMGC Cost Estimate'!$M458)/'CMGC Cost Estimate'!$M458</f>
        <v>#VALUE!</v>
      </c>
      <c r="T458" s="37" t="e">
        <f>'CMGC Cost Estimate'!$J458-'CMGC Cost Estimate'!$G458</f>
        <v>#VALUE!</v>
      </c>
      <c r="U458" s="29" t="e">
        <f>RANK('CMGC Cost Estimate'!$J458,'CMGC Cost Estimate'!$J$3:$J$499)</f>
        <v>#VALUE!</v>
      </c>
      <c r="V458" s="40" t="e">
        <f>LARGE('CMGC Cost Estimate'!$J$3:$J$499,COUNT(J$3:'CMGC Cost Estimate'!$J458))+IF(ISNUMBER(V457),V457,0)</f>
        <v>#VALUE!</v>
      </c>
      <c r="W458" s="29" t="e">
        <f>IF(V458/J$500&lt;0.8,COUNT(V$3:V458)+1,1)</f>
        <v>#VALUE!</v>
      </c>
      <c r="X458" s="41" t="e">
        <f>IF('CMGC Cost Estimate'!$U458&lt;=MAX('CMGC Cost Estimate'!$W$3:$W$499),"YES","NO")</f>
        <v>#VALUE!</v>
      </c>
      <c r="Y458" s="42" t="e">
        <f>IF(AND('CMGC Cost Estimate'!$X458="YES",OR('CMGC Cost Estimate'!$R458&gt;0.2,'CMGC Cost Estimate'!$R458&lt;-0.2)),"ANALYZE"," ")</f>
        <v>#VALUE!</v>
      </c>
      <c r="Z458" s="73" t="e">
        <f>IF(AND('CMGC Cost Estimate'!$X458="YES",OR('CMGC Cost Estimate'!$S458&gt;0.2,'CMGC Cost Estimate'!$S458&lt;-0.2)),"ANALYZE"," ")</f>
        <v>#VALUE!</v>
      </c>
      <c r="AA458" s="69" t="e">
        <f>RANK('CMGC Cost Estimate'!$G458,'CMGC Cost Estimate'!$G$3:$G$499)</f>
        <v>#VALUE!</v>
      </c>
      <c r="AB458" s="70" t="e">
        <f>LARGE('CMGC Cost Estimate'!$G$3:$G$499,COUNT(G$3:'CMGC Cost Estimate'!$G458))+IF(ISNUMBER(AB457),AB457,0)</f>
        <v>#VALUE!</v>
      </c>
      <c r="AC458" s="71" t="e">
        <f>IF(AB458/G$500&lt;0.8,COUNT(V$3:V458)+1,1)</f>
        <v>#VALUE!</v>
      </c>
      <c r="AD458" s="95" t="e">
        <f>IF('CMGC Cost Estimate'!$AA458&lt;=MAX('CMGC Cost Estimate'!$AC$3:$AC$499),"YES","NO")</f>
        <v>#VALUE!</v>
      </c>
      <c r="AE458" s="96" t="e">
        <f>IF(AND('Standard Cost Estimate'!$AD458="YES",ABS('Standard Cost Estimate'!$R458)&gt;0.2),"ANALYZE"," ")</f>
        <v>#VALUE!</v>
      </c>
      <c r="AF458" s="77"/>
    </row>
    <row r="459" spans="1:32" x14ac:dyDescent="0.35">
      <c r="A459" s="56" t="e">
        <f>Table1[[#This Row],[Item Line Number]]</f>
        <v>#VALUE!</v>
      </c>
      <c r="B459" s="56" t="e">
        <f>Table1[[#This Row],[Item Number]]</f>
        <v>#VALUE!</v>
      </c>
      <c r="C459" s="57" t="e">
        <f>Table1[[#This Row],[Item Description]]</f>
        <v>#VALUE!</v>
      </c>
      <c r="D459" s="56" t="e">
        <f>Table1[[#This Row],[Quantity]]</f>
        <v>#VALUE!</v>
      </c>
      <c r="E459" s="56" t="e">
        <f>Table1[[#This Row],[Units]]</f>
        <v>#VALUE!</v>
      </c>
      <c r="F459" s="58" t="e">
        <f>Table1[[#This Row],[Engineer''s Estimate (EE)]]</f>
        <v>#VALUE!</v>
      </c>
      <c r="G459" s="59" t="e">
        <f>'CMGC Cost Estimate'!$D459*'CMGC Cost Estimate'!$F459</f>
        <v>#VALUE!</v>
      </c>
      <c r="H459" s="60" t="e">
        <f>'CMGC Cost Estimate'!$G459/G$500</f>
        <v>#VALUE!</v>
      </c>
      <c r="I459" s="58" t="e">
        <f>Table1[[#This Row],[Low Bidder 
or CM/GC]]</f>
        <v>#VALUE!</v>
      </c>
      <c r="J459" s="59" t="e">
        <f>'CMGC Cost Estimate'!$I459*'CMGC Cost Estimate'!$D459</f>
        <v>#VALUE!</v>
      </c>
      <c r="K459" s="61" t="e">
        <f>'CMGC Cost Estimate'!$J459/J$500</f>
        <v>#VALUE!</v>
      </c>
      <c r="L459" s="58" t="e">
        <f>TRIMMEAN(Table1[[#This Row],[Low Bidder 
or CM/GC]:[Bidder 23]],2/COUNT(Table1[[#This Row],[Low Bidder 
or CM/GC]:[Bidder 23]]))</f>
        <v>#VALUE!</v>
      </c>
      <c r="M459" s="59" t="e">
        <f>IF('CMGC Cost Estimate'!$D459=0,0,'CMGC Cost Estimate'!$D459*'CMGC Cost Estimate'!$L459)</f>
        <v>#VALUE!</v>
      </c>
      <c r="N459" s="60" t="e">
        <f>'CMGC Cost Estimate'!$M459/M$500</f>
        <v>#VALUE!</v>
      </c>
      <c r="O459" s="80" t="e">
        <f>MIN(Table1[[#This Row],[Low Bidder 
or CM/GC]:[Bidder 23]])*D459</f>
        <v>#VALUE!</v>
      </c>
      <c r="P459" s="66" t="e">
        <f>Table24[[#This Row],[CM/GC
Amount]]</f>
        <v>#VALUE!</v>
      </c>
      <c r="Q459" s="81" t="e">
        <f>MAX(Table1[[#This Row],[Low Bidder 
or CM/GC]:[Bidder 23]])*D459</f>
        <v>#VALUE!</v>
      </c>
      <c r="R459" s="38" t="e">
        <f>('CMGC Cost Estimate'!$J459-'CMGC Cost Estimate'!$G459)/'CMGC Cost Estimate'!$G459</f>
        <v>#VALUE!</v>
      </c>
      <c r="S459" s="39" t="e">
        <f>('CMGC Cost Estimate'!$J459-'CMGC Cost Estimate'!$M459)/'CMGC Cost Estimate'!$M459</f>
        <v>#VALUE!</v>
      </c>
      <c r="T459" s="37" t="e">
        <f>'CMGC Cost Estimate'!$J459-'CMGC Cost Estimate'!$G459</f>
        <v>#VALUE!</v>
      </c>
      <c r="U459" s="29" t="e">
        <f>RANK('CMGC Cost Estimate'!$J459,'CMGC Cost Estimate'!$J$3:$J$499)</f>
        <v>#VALUE!</v>
      </c>
      <c r="V459" s="40" t="e">
        <f>LARGE('CMGC Cost Estimate'!$J$3:$J$499,COUNT(J$3:'CMGC Cost Estimate'!$J459))+IF(ISNUMBER(V458),V458,0)</f>
        <v>#VALUE!</v>
      </c>
      <c r="W459" s="29" t="e">
        <f>IF(V459/J$500&lt;0.8,COUNT(V$3:V459)+1,1)</f>
        <v>#VALUE!</v>
      </c>
      <c r="X459" s="41" t="e">
        <f>IF('CMGC Cost Estimate'!$U459&lt;=MAX('CMGC Cost Estimate'!$W$3:$W$499),"YES","NO")</f>
        <v>#VALUE!</v>
      </c>
      <c r="Y459" s="42" t="e">
        <f>IF(AND('CMGC Cost Estimate'!$X459="YES",OR('CMGC Cost Estimate'!$R459&gt;0.2,'CMGC Cost Estimate'!$R459&lt;-0.2)),"ANALYZE"," ")</f>
        <v>#VALUE!</v>
      </c>
      <c r="Z459" s="73" t="e">
        <f>IF(AND('CMGC Cost Estimate'!$X459="YES",OR('CMGC Cost Estimate'!$S459&gt;0.2,'CMGC Cost Estimate'!$S459&lt;-0.2)),"ANALYZE"," ")</f>
        <v>#VALUE!</v>
      </c>
      <c r="AA459" s="69" t="e">
        <f>RANK('CMGC Cost Estimate'!$G459,'CMGC Cost Estimate'!$G$3:$G$499)</f>
        <v>#VALUE!</v>
      </c>
      <c r="AB459" s="70" t="e">
        <f>LARGE('CMGC Cost Estimate'!$G$3:$G$499,COUNT(G$3:'CMGC Cost Estimate'!$G459))+IF(ISNUMBER(AB458),AB458,0)</f>
        <v>#VALUE!</v>
      </c>
      <c r="AC459" s="71" t="e">
        <f>IF(AB459/G$500&lt;0.8,COUNT(V$3:V459)+1,1)</f>
        <v>#VALUE!</v>
      </c>
      <c r="AD459" s="95" t="e">
        <f>IF('CMGC Cost Estimate'!$AA459&lt;=MAX('CMGC Cost Estimate'!$AC$3:$AC$499),"YES","NO")</f>
        <v>#VALUE!</v>
      </c>
      <c r="AE459" s="96" t="e">
        <f>IF(AND('Standard Cost Estimate'!$AD459="YES",ABS('Standard Cost Estimate'!$R459)&gt;0.2),"ANALYZE"," ")</f>
        <v>#VALUE!</v>
      </c>
      <c r="AF459" s="77"/>
    </row>
    <row r="460" spans="1:32" x14ac:dyDescent="0.35">
      <c r="A460" s="56" t="e">
        <f>Table1[[#This Row],[Item Line Number]]</f>
        <v>#VALUE!</v>
      </c>
      <c r="B460" s="56" t="e">
        <f>Table1[[#This Row],[Item Number]]</f>
        <v>#VALUE!</v>
      </c>
      <c r="C460" s="57" t="e">
        <f>Table1[[#This Row],[Item Description]]</f>
        <v>#VALUE!</v>
      </c>
      <c r="D460" s="56" t="e">
        <f>Table1[[#This Row],[Quantity]]</f>
        <v>#VALUE!</v>
      </c>
      <c r="E460" s="56" t="e">
        <f>Table1[[#This Row],[Units]]</f>
        <v>#VALUE!</v>
      </c>
      <c r="F460" s="58" t="e">
        <f>Table1[[#This Row],[Engineer''s Estimate (EE)]]</f>
        <v>#VALUE!</v>
      </c>
      <c r="G460" s="59" t="e">
        <f>'CMGC Cost Estimate'!$D460*'CMGC Cost Estimate'!$F460</f>
        <v>#VALUE!</v>
      </c>
      <c r="H460" s="60" t="e">
        <f>'CMGC Cost Estimate'!$G460/G$500</f>
        <v>#VALUE!</v>
      </c>
      <c r="I460" s="58" t="e">
        <f>Table1[[#This Row],[Low Bidder 
or CM/GC]]</f>
        <v>#VALUE!</v>
      </c>
      <c r="J460" s="59" t="e">
        <f>'CMGC Cost Estimate'!$I460*'CMGC Cost Estimate'!$D460</f>
        <v>#VALUE!</v>
      </c>
      <c r="K460" s="61" t="e">
        <f>'CMGC Cost Estimate'!$J460/J$500</f>
        <v>#VALUE!</v>
      </c>
      <c r="L460" s="58" t="e">
        <f>TRIMMEAN(Table1[[#This Row],[Low Bidder 
or CM/GC]:[Bidder 23]],2/COUNT(Table1[[#This Row],[Low Bidder 
or CM/GC]:[Bidder 23]]))</f>
        <v>#VALUE!</v>
      </c>
      <c r="M460" s="59" t="e">
        <f>IF('CMGC Cost Estimate'!$D460=0,0,'CMGC Cost Estimate'!$D460*'CMGC Cost Estimate'!$L460)</f>
        <v>#VALUE!</v>
      </c>
      <c r="N460" s="60" t="e">
        <f>'CMGC Cost Estimate'!$M460/M$500</f>
        <v>#VALUE!</v>
      </c>
      <c r="O460" s="80" t="e">
        <f>MIN(Table1[[#This Row],[Low Bidder 
or CM/GC]:[Bidder 23]])*D460</f>
        <v>#VALUE!</v>
      </c>
      <c r="P460" s="66" t="e">
        <f>Table24[[#This Row],[CM/GC
Amount]]</f>
        <v>#VALUE!</v>
      </c>
      <c r="Q460" s="81" t="e">
        <f>MAX(Table1[[#This Row],[Low Bidder 
or CM/GC]:[Bidder 23]])*D460</f>
        <v>#VALUE!</v>
      </c>
      <c r="R460" s="38" t="e">
        <f>('CMGC Cost Estimate'!$J460-'CMGC Cost Estimate'!$G460)/'CMGC Cost Estimate'!$G460</f>
        <v>#VALUE!</v>
      </c>
      <c r="S460" s="39" t="e">
        <f>('CMGC Cost Estimate'!$J460-'CMGC Cost Estimate'!$M460)/'CMGC Cost Estimate'!$M460</f>
        <v>#VALUE!</v>
      </c>
      <c r="T460" s="37" t="e">
        <f>'CMGC Cost Estimate'!$J460-'CMGC Cost Estimate'!$G460</f>
        <v>#VALUE!</v>
      </c>
      <c r="U460" s="29" t="e">
        <f>RANK('CMGC Cost Estimate'!$J460,'CMGC Cost Estimate'!$J$3:$J$499)</f>
        <v>#VALUE!</v>
      </c>
      <c r="V460" s="40" t="e">
        <f>LARGE('CMGC Cost Estimate'!$J$3:$J$499,COUNT(J$3:'CMGC Cost Estimate'!$J460))+IF(ISNUMBER(V459),V459,0)</f>
        <v>#VALUE!</v>
      </c>
      <c r="W460" s="29" t="e">
        <f>IF(V460/J$500&lt;0.8,COUNT(V$3:V460)+1,1)</f>
        <v>#VALUE!</v>
      </c>
      <c r="X460" s="41" t="e">
        <f>IF('CMGC Cost Estimate'!$U460&lt;=MAX('CMGC Cost Estimate'!$W$3:$W$499),"YES","NO")</f>
        <v>#VALUE!</v>
      </c>
      <c r="Y460" s="42" t="e">
        <f>IF(AND('CMGC Cost Estimate'!$X460="YES",OR('CMGC Cost Estimate'!$R460&gt;0.2,'CMGC Cost Estimate'!$R460&lt;-0.2)),"ANALYZE"," ")</f>
        <v>#VALUE!</v>
      </c>
      <c r="Z460" s="73" t="e">
        <f>IF(AND('CMGC Cost Estimate'!$X460="YES",OR('CMGC Cost Estimate'!$S460&gt;0.2,'CMGC Cost Estimate'!$S460&lt;-0.2)),"ANALYZE"," ")</f>
        <v>#VALUE!</v>
      </c>
      <c r="AA460" s="69" t="e">
        <f>RANK('CMGC Cost Estimate'!$G460,'CMGC Cost Estimate'!$G$3:$G$499)</f>
        <v>#VALUE!</v>
      </c>
      <c r="AB460" s="70" t="e">
        <f>LARGE('CMGC Cost Estimate'!$G$3:$G$499,COUNT(G$3:'CMGC Cost Estimate'!$G460))+IF(ISNUMBER(AB459),AB459,0)</f>
        <v>#VALUE!</v>
      </c>
      <c r="AC460" s="71" t="e">
        <f>IF(AB460/G$500&lt;0.8,COUNT(V$3:V460)+1,1)</f>
        <v>#VALUE!</v>
      </c>
      <c r="AD460" s="95" t="e">
        <f>IF('CMGC Cost Estimate'!$AA460&lt;=MAX('CMGC Cost Estimate'!$AC$3:$AC$499),"YES","NO")</f>
        <v>#VALUE!</v>
      </c>
      <c r="AE460" s="96" t="e">
        <f>IF(AND('Standard Cost Estimate'!$AD460="YES",ABS('Standard Cost Estimate'!$R460)&gt;0.2),"ANALYZE"," ")</f>
        <v>#VALUE!</v>
      </c>
      <c r="AF460" s="77"/>
    </row>
    <row r="461" spans="1:32" x14ac:dyDescent="0.35">
      <c r="A461" s="56" t="e">
        <f>Table1[[#This Row],[Item Line Number]]</f>
        <v>#VALUE!</v>
      </c>
      <c r="B461" s="56" t="e">
        <f>Table1[[#This Row],[Item Number]]</f>
        <v>#VALUE!</v>
      </c>
      <c r="C461" s="57" t="e">
        <f>Table1[[#This Row],[Item Description]]</f>
        <v>#VALUE!</v>
      </c>
      <c r="D461" s="56" t="e">
        <f>Table1[[#This Row],[Quantity]]</f>
        <v>#VALUE!</v>
      </c>
      <c r="E461" s="56" t="e">
        <f>Table1[[#This Row],[Units]]</f>
        <v>#VALUE!</v>
      </c>
      <c r="F461" s="58" t="e">
        <f>Table1[[#This Row],[Engineer''s Estimate (EE)]]</f>
        <v>#VALUE!</v>
      </c>
      <c r="G461" s="59" t="e">
        <f>'CMGC Cost Estimate'!$D461*'CMGC Cost Estimate'!$F461</f>
        <v>#VALUE!</v>
      </c>
      <c r="H461" s="60" t="e">
        <f>'CMGC Cost Estimate'!$G461/G$500</f>
        <v>#VALUE!</v>
      </c>
      <c r="I461" s="58" t="e">
        <f>Table1[[#This Row],[Low Bidder 
or CM/GC]]</f>
        <v>#VALUE!</v>
      </c>
      <c r="J461" s="59" t="e">
        <f>'CMGC Cost Estimate'!$I461*'CMGC Cost Estimate'!$D461</f>
        <v>#VALUE!</v>
      </c>
      <c r="K461" s="61" t="e">
        <f>'CMGC Cost Estimate'!$J461/J$500</f>
        <v>#VALUE!</v>
      </c>
      <c r="L461" s="58" t="e">
        <f>TRIMMEAN(Table1[[#This Row],[Low Bidder 
or CM/GC]:[Bidder 23]],2/COUNT(Table1[[#This Row],[Low Bidder 
or CM/GC]:[Bidder 23]]))</f>
        <v>#VALUE!</v>
      </c>
      <c r="M461" s="59" t="e">
        <f>IF('CMGC Cost Estimate'!$D461=0,0,'CMGC Cost Estimate'!$D461*'CMGC Cost Estimate'!$L461)</f>
        <v>#VALUE!</v>
      </c>
      <c r="N461" s="60" t="e">
        <f>'CMGC Cost Estimate'!$M461/M$500</f>
        <v>#VALUE!</v>
      </c>
      <c r="O461" s="80" t="e">
        <f>MIN(Table1[[#This Row],[Low Bidder 
or CM/GC]:[Bidder 23]])*D461</f>
        <v>#VALUE!</v>
      </c>
      <c r="P461" s="66" t="e">
        <f>Table24[[#This Row],[CM/GC
Amount]]</f>
        <v>#VALUE!</v>
      </c>
      <c r="Q461" s="81" t="e">
        <f>MAX(Table1[[#This Row],[Low Bidder 
or CM/GC]:[Bidder 23]])*D461</f>
        <v>#VALUE!</v>
      </c>
      <c r="R461" s="38" t="e">
        <f>('CMGC Cost Estimate'!$J461-'CMGC Cost Estimate'!$G461)/'CMGC Cost Estimate'!$G461</f>
        <v>#VALUE!</v>
      </c>
      <c r="S461" s="39" t="e">
        <f>('CMGC Cost Estimate'!$J461-'CMGC Cost Estimate'!$M461)/'CMGC Cost Estimate'!$M461</f>
        <v>#VALUE!</v>
      </c>
      <c r="T461" s="37" t="e">
        <f>'CMGC Cost Estimate'!$J461-'CMGC Cost Estimate'!$G461</f>
        <v>#VALUE!</v>
      </c>
      <c r="U461" s="29" t="e">
        <f>RANK('CMGC Cost Estimate'!$J461,'CMGC Cost Estimate'!$J$3:$J$499)</f>
        <v>#VALUE!</v>
      </c>
      <c r="V461" s="40" t="e">
        <f>LARGE('CMGC Cost Estimate'!$J$3:$J$499,COUNT(J$3:'CMGC Cost Estimate'!$J461))+IF(ISNUMBER(V460),V460,0)</f>
        <v>#VALUE!</v>
      </c>
      <c r="W461" s="29" t="e">
        <f>IF(V461/J$500&lt;0.8,COUNT(V$3:V461)+1,1)</f>
        <v>#VALUE!</v>
      </c>
      <c r="X461" s="41" t="e">
        <f>IF('CMGC Cost Estimate'!$U461&lt;=MAX('CMGC Cost Estimate'!$W$3:$W$499),"YES","NO")</f>
        <v>#VALUE!</v>
      </c>
      <c r="Y461" s="42" t="e">
        <f>IF(AND('CMGC Cost Estimate'!$X461="YES",OR('CMGC Cost Estimate'!$R461&gt;0.2,'CMGC Cost Estimate'!$R461&lt;-0.2)),"ANALYZE"," ")</f>
        <v>#VALUE!</v>
      </c>
      <c r="Z461" s="73" t="e">
        <f>IF(AND('CMGC Cost Estimate'!$X461="YES",OR('CMGC Cost Estimate'!$S461&gt;0.2,'CMGC Cost Estimate'!$S461&lt;-0.2)),"ANALYZE"," ")</f>
        <v>#VALUE!</v>
      </c>
      <c r="AA461" s="69" t="e">
        <f>RANK('CMGC Cost Estimate'!$G461,'CMGC Cost Estimate'!$G$3:$G$499)</f>
        <v>#VALUE!</v>
      </c>
      <c r="AB461" s="70" t="e">
        <f>LARGE('CMGC Cost Estimate'!$G$3:$G$499,COUNT(G$3:'CMGC Cost Estimate'!$G461))+IF(ISNUMBER(AB460),AB460,0)</f>
        <v>#VALUE!</v>
      </c>
      <c r="AC461" s="71" t="e">
        <f>IF(AB461/G$500&lt;0.8,COUNT(V$3:V461)+1,1)</f>
        <v>#VALUE!</v>
      </c>
      <c r="AD461" s="95" t="e">
        <f>IF('CMGC Cost Estimate'!$AA461&lt;=MAX('CMGC Cost Estimate'!$AC$3:$AC$499),"YES","NO")</f>
        <v>#VALUE!</v>
      </c>
      <c r="AE461" s="96" t="e">
        <f>IF(AND('Standard Cost Estimate'!$AD461="YES",ABS('Standard Cost Estimate'!$R461)&gt;0.2),"ANALYZE"," ")</f>
        <v>#VALUE!</v>
      </c>
      <c r="AF461" s="77"/>
    </row>
    <row r="462" spans="1:32" x14ac:dyDescent="0.35">
      <c r="A462" s="56" t="e">
        <f>Table1[[#This Row],[Item Line Number]]</f>
        <v>#VALUE!</v>
      </c>
      <c r="B462" s="56" t="e">
        <f>Table1[[#This Row],[Item Number]]</f>
        <v>#VALUE!</v>
      </c>
      <c r="C462" s="57" t="e">
        <f>Table1[[#This Row],[Item Description]]</f>
        <v>#VALUE!</v>
      </c>
      <c r="D462" s="56" t="e">
        <f>Table1[[#This Row],[Quantity]]</f>
        <v>#VALUE!</v>
      </c>
      <c r="E462" s="56" t="e">
        <f>Table1[[#This Row],[Units]]</f>
        <v>#VALUE!</v>
      </c>
      <c r="F462" s="58" t="e">
        <f>Table1[[#This Row],[Engineer''s Estimate (EE)]]</f>
        <v>#VALUE!</v>
      </c>
      <c r="G462" s="59" t="e">
        <f>'CMGC Cost Estimate'!$D462*'CMGC Cost Estimate'!$F462</f>
        <v>#VALUE!</v>
      </c>
      <c r="H462" s="60" t="e">
        <f>'CMGC Cost Estimate'!$G462/G$500</f>
        <v>#VALUE!</v>
      </c>
      <c r="I462" s="58" t="e">
        <f>Table1[[#This Row],[Low Bidder 
or CM/GC]]</f>
        <v>#VALUE!</v>
      </c>
      <c r="J462" s="59" t="e">
        <f>'CMGC Cost Estimate'!$I462*'CMGC Cost Estimate'!$D462</f>
        <v>#VALUE!</v>
      </c>
      <c r="K462" s="61" t="e">
        <f>'CMGC Cost Estimate'!$J462/J$500</f>
        <v>#VALUE!</v>
      </c>
      <c r="L462" s="58" t="e">
        <f>TRIMMEAN(Table1[[#This Row],[Low Bidder 
or CM/GC]:[Bidder 23]],2/COUNT(Table1[[#This Row],[Low Bidder 
or CM/GC]:[Bidder 23]]))</f>
        <v>#VALUE!</v>
      </c>
      <c r="M462" s="59" t="e">
        <f>IF('CMGC Cost Estimate'!$D462=0,0,'CMGC Cost Estimate'!$D462*'CMGC Cost Estimate'!$L462)</f>
        <v>#VALUE!</v>
      </c>
      <c r="N462" s="60" t="e">
        <f>'CMGC Cost Estimate'!$M462/M$500</f>
        <v>#VALUE!</v>
      </c>
      <c r="O462" s="80" t="e">
        <f>MIN(Table1[[#This Row],[Low Bidder 
or CM/GC]:[Bidder 23]])*D462</f>
        <v>#VALUE!</v>
      </c>
      <c r="P462" s="66" t="e">
        <f>Table24[[#This Row],[CM/GC
Amount]]</f>
        <v>#VALUE!</v>
      </c>
      <c r="Q462" s="81" t="e">
        <f>MAX(Table1[[#This Row],[Low Bidder 
or CM/GC]:[Bidder 23]])*D462</f>
        <v>#VALUE!</v>
      </c>
      <c r="R462" s="38" t="e">
        <f>('CMGC Cost Estimate'!$J462-'CMGC Cost Estimate'!$G462)/'CMGC Cost Estimate'!$G462</f>
        <v>#VALUE!</v>
      </c>
      <c r="S462" s="39" t="e">
        <f>('CMGC Cost Estimate'!$J462-'CMGC Cost Estimate'!$M462)/'CMGC Cost Estimate'!$M462</f>
        <v>#VALUE!</v>
      </c>
      <c r="T462" s="37" t="e">
        <f>'CMGC Cost Estimate'!$J462-'CMGC Cost Estimate'!$G462</f>
        <v>#VALUE!</v>
      </c>
      <c r="U462" s="29" t="e">
        <f>RANK('CMGC Cost Estimate'!$J462,'CMGC Cost Estimate'!$J$3:$J$499)</f>
        <v>#VALUE!</v>
      </c>
      <c r="V462" s="40" t="e">
        <f>LARGE('CMGC Cost Estimate'!$J$3:$J$499,COUNT(J$3:'CMGC Cost Estimate'!$J462))+IF(ISNUMBER(V461),V461,0)</f>
        <v>#VALUE!</v>
      </c>
      <c r="W462" s="29" t="e">
        <f>IF(V462/J$500&lt;0.8,COUNT(V$3:V462)+1,1)</f>
        <v>#VALUE!</v>
      </c>
      <c r="X462" s="41" t="e">
        <f>IF('CMGC Cost Estimate'!$U462&lt;=MAX('CMGC Cost Estimate'!$W$3:$W$499),"YES","NO")</f>
        <v>#VALUE!</v>
      </c>
      <c r="Y462" s="42" t="e">
        <f>IF(AND('CMGC Cost Estimate'!$X462="YES",OR('CMGC Cost Estimate'!$R462&gt;0.2,'CMGC Cost Estimate'!$R462&lt;-0.2)),"ANALYZE"," ")</f>
        <v>#VALUE!</v>
      </c>
      <c r="Z462" s="73" t="e">
        <f>IF(AND('CMGC Cost Estimate'!$X462="YES",OR('CMGC Cost Estimate'!$S462&gt;0.2,'CMGC Cost Estimate'!$S462&lt;-0.2)),"ANALYZE"," ")</f>
        <v>#VALUE!</v>
      </c>
      <c r="AA462" s="69" t="e">
        <f>RANK('CMGC Cost Estimate'!$G462,'CMGC Cost Estimate'!$G$3:$G$499)</f>
        <v>#VALUE!</v>
      </c>
      <c r="AB462" s="70" t="e">
        <f>LARGE('CMGC Cost Estimate'!$G$3:$G$499,COUNT(G$3:'CMGC Cost Estimate'!$G462))+IF(ISNUMBER(AB461),AB461,0)</f>
        <v>#VALUE!</v>
      </c>
      <c r="AC462" s="71" t="e">
        <f>IF(AB462/G$500&lt;0.8,COUNT(V$3:V462)+1,1)</f>
        <v>#VALUE!</v>
      </c>
      <c r="AD462" s="95" t="e">
        <f>IF('CMGC Cost Estimate'!$AA462&lt;=MAX('CMGC Cost Estimate'!$AC$3:$AC$499),"YES","NO")</f>
        <v>#VALUE!</v>
      </c>
      <c r="AE462" s="96" t="e">
        <f>IF(AND('Standard Cost Estimate'!$AD462="YES",ABS('Standard Cost Estimate'!$R462)&gt;0.2),"ANALYZE"," ")</f>
        <v>#VALUE!</v>
      </c>
      <c r="AF462" s="77"/>
    </row>
    <row r="463" spans="1:32" x14ac:dyDescent="0.35">
      <c r="A463" s="56" t="e">
        <f>Table1[[#This Row],[Item Line Number]]</f>
        <v>#VALUE!</v>
      </c>
      <c r="B463" s="56" t="e">
        <f>Table1[[#This Row],[Item Number]]</f>
        <v>#VALUE!</v>
      </c>
      <c r="C463" s="57" t="e">
        <f>Table1[[#This Row],[Item Description]]</f>
        <v>#VALUE!</v>
      </c>
      <c r="D463" s="56" t="e">
        <f>Table1[[#This Row],[Quantity]]</f>
        <v>#VALUE!</v>
      </c>
      <c r="E463" s="56" t="e">
        <f>Table1[[#This Row],[Units]]</f>
        <v>#VALUE!</v>
      </c>
      <c r="F463" s="58" t="e">
        <f>Table1[[#This Row],[Engineer''s Estimate (EE)]]</f>
        <v>#VALUE!</v>
      </c>
      <c r="G463" s="59" t="e">
        <f>'CMGC Cost Estimate'!$D463*'CMGC Cost Estimate'!$F463</f>
        <v>#VALUE!</v>
      </c>
      <c r="H463" s="60" t="e">
        <f>'CMGC Cost Estimate'!$G463/G$500</f>
        <v>#VALUE!</v>
      </c>
      <c r="I463" s="58" t="e">
        <f>Table1[[#This Row],[Low Bidder 
or CM/GC]]</f>
        <v>#VALUE!</v>
      </c>
      <c r="J463" s="59" t="e">
        <f>'CMGC Cost Estimate'!$I463*'CMGC Cost Estimate'!$D463</f>
        <v>#VALUE!</v>
      </c>
      <c r="K463" s="61" t="e">
        <f>'CMGC Cost Estimate'!$J463/J$500</f>
        <v>#VALUE!</v>
      </c>
      <c r="L463" s="58" t="e">
        <f>TRIMMEAN(Table1[[#This Row],[Low Bidder 
or CM/GC]:[Bidder 23]],2/COUNT(Table1[[#This Row],[Low Bidder 
or CM/GC]:[Bidder 23]]))</f>
        <v>#VALUE!</v>
      </c>
      <c r="M463" s="59" t="e">
        <f>IF('CMGC Cost Estimate'!$D463=0,0,'CMGC Cost Estimate'!$D463*'CMGC Cost Estimate'!$L463)</f>
        <v>#VALUE!</v>
      </c>
      <c r="N463" s="60" t="e">
        <f>'CMGC Cost Estimate'!$M463/M$500</f>
        <v>#VALUE!</v>
      </c>
      <c r="O463" s="80" t="e">
        <f>MIN(Table1[[#This Row],[Low Bidder 
or CM/GC]:[Bidder 23]])*D463</f>
        <v>#VALUE!</v>
      </c>
      <c r="P463" s="66" t="e">
        <f>Table24[[#This Row],[CM/GC
Amount]]</f>
        <v>#VALUE!</v>
      </c>
      <c r="Q463" s="81" t="e">
        <f>MAX(Table1[[#This Row],[Low Bidder 
or CM/GC]:[Bidder 23]])*D463</f>
        <v>#VALUE!</v>
      </c>
      <c r="R463" s="38" t="e">
        <f>('CMGC Cost Estimate'!$J463-'CMGC Cost Estimate'!$G463)/'CMGC Cost Estimate'!$G463</f>
        <v>#VALUE!</v>
      </c>
      <c r="S463" s="39" t="e">
        <f>('CMGC Cost Estimate'!$J463-'CMGC Cost Estimate'!$M463)/'CMGC Cost Estimate'!$M463</f>
        <v>#VALUE!</v>
      </c>
      <c r="T463" s="37" t="e">
        <f>'CMGC Cost Estimate'!$J463-'CMGC Cost Estimate'!$G463</f>
        <v>#VALUE!</v>
      </c>
      <c r="U463" s="29" t="e">
        <f>RANK('CMGC Cost Estimate'!$J463,'CMGC Cost Estimate'!$J$3:$J$499)</f>
        <v>#VALUE!</v>
      </c>
      <c r="V463" s="40" t="e">
        <f>LARGE('CMGC Cost Estimate'!$J$3:$J$499,COUNT(J$3:'CMGC Cost Estimate'!$J463))+IF(ISNUMBER(V462),V462,0)</f>
        <v>#VALUE!</v>
      </c>
      <c r="W463" s="29" t="e">
        <f>IF(V463/J$500&lt;0.8,COUNT(V$3:V463)+1,1)</f>
        <v>#VALUE!</v>
      </c>
      <c r="X463" s="41" t="e">
        <f>IF('CMGC Cost Estimate'!$U463&lt;=MAX('CMGC Cost Estimate'!$W$3:$W$499),"YES","NO")</f>
        <v>#VALUE!</v>
      </c>
      <c r="Y463" s="42" t="e">
        <f>IF(AND('CMGC Cost Estimate'!$X463="YES",OR('CMGC Cost Estimate'!$R463&gt;0.2,'CMGC Cost Estimate'!$R463&lt;-0.2)),"ANALYZE"," ")</f>
        <v>#VALUE!</v>
      </c>
      <c r="Z463" s="73" t="e">
        <f>IF(AND('CMGC Cost Estimate'!$X463="YES",OR('CMGC Cost Estimate'!$S463&gt;0.2,'CMGC Cost Estimate'!$S463&lt;-0.2)),"ANALYZE"," ")</f>
        <v>#VALUE!</v>
      </c>
      <c r="AA463" s="69" t="e">
        <f>RANK('CMGC Cost Estimate'!$G463,'CMGC Cost Estimate'!$G$3:$G$499)</f>
        <v>#VALUE!</v>
      </c>
      <c r="AB463" s="70" t="e">
        <f>LARGE('CMGC Cost Estimate'!$G$3:$G$499,COUNT(G$3:'CMGC Cost Estimate'!$G463))+IF(ISNUMBER(AB462),AB462,0)</f>
        <v>#VALUE!</v>
      </c>
      <c r="AC463" s="71" t="e">
        <f>IF(AB463/G$500&lt;0.8,COUNT(V$3:V463)+1,1)</f>
        <v>#VALUE!</v>
      </c>
      <c r="AD463" s="95" t="e">
        <f>IF('CMGC Cost Estimate'!$AA463&lt;=MAX('CMGC Cost Estimate'!$AC$3:$AC$499),"YES","NO")</f>
        <v>#VALUE!</v>
      </c>
      <c r="AE463" s="96" t="e">
        <f>IF(AND('Standard Cost Estimate'!$AD463="YES",ABS('Standard Cost Estimate'!$R463)&gt;0.2),"ANALYZE"," ")</f>
        <v>#VALUE!</v>
      </c>
      <c r="AF463" s="77"/>
    </row>
    <row r="464" spans="1:32" x14ac:dyDescent="0.35">
      <c r="A464" s="56" t="e">
        <f>Table1[[#This Row],[Item Line Number]]</f>
        <v>#VALUE!</v>
      </c>
      <c r="B464" s="56" t="e">
        <f>Table1[[#This Row],[Item Number]]</f>
        <v>#VALUE!</v>
      </c>
      <c r="C464" s="57" t="e">
        <f>Table1[[#This Row],[Item Description]]</f>
        <v>#VALUE!</v>
      </c>
      <c r="D464" s="56" t="e">
        <f>Table1[[#This Row],[Quantity]]</f>
        <v>#VALUE!</v>
      </c>
      <c r="E464" s="56" t="e">
        <f>Table1[[#This Row],[Units]]</f>
        <v>#VALUE!</v>
      </c>
      <c r="F464" s="58" t="e">
        <f>Table1[[#This Row],[Engineer''s Estimate (EE)]]</f>
        <v>#VALUE!</v>
      </c>
      <c r="G464" s="59" t="e">
        <f>'CMGC Cost Estimate'!$D464*'CMGC Cost Estimate'!$F464</f>
        <v>#VALUE!</v>
      </c>
      <c r="H464" s="60" t="e">
        <f>'CMGC Cost Estimate'!$G464/G$500</f>
        <v>#VALUE!</v>
      </c>
      <c r="I464" s="58" t="e">
        <f>Table1[[#This Row],[Low Bidder 
or CM/GC]]</f>
        <v>#VALUE!</v>
      </c>
      <c r="J464" s="59" t="e">
        <f>'CMGC Cost Estimate'!$I464*'CMGC Cost Estimate'!$D464</f>
        <v>#VALUE!</v>
      </c>
      <c r="K464" s="61" t="e">
        <f>'CMGC Cost Estimate'!$J464/J$500</f>
        <v>#VALUE!</v>
      </c>
      <c r="L464" s="58" t="e">
        <f>TRIMMEAN(Table1[[#This Row],[Low Bidder 
or CM/GC]:[Bidder 23]],2/COUNT(Table1[[#This Row],[Low Bidder 
or CM/GC]:[Bidder 23]]))</f>
        <v>#VALUE!</v>
      </c>
      <c r="M464" s="59" t="e">
        <f>IF('CMGC Cost Estimate'!$D464=0,0,'CMGC Cost Estimate'!$D464*'CMGC Cost Estimate'!$L464)</f>
        <v>#VALUE!</v>
      </c>
      <c r="N464" s="60" t="e">
        <f>'CMGC Cost Estimate'!$M464/M$500</f>
        <v>#VALUE!</v>
      </c>
      <c r="O464" s="80" t="e">
        <f>MIN(Table1[[#This Row],[Low Bidder 
or CM/GC]:[Bidder 23]])*D464</f>
        <v>#VALUE!</v>
      </c>
      <c r="P464" s="66" t="e">
        <f>Table24[[#This Row],[CM/GC
Amount]]</f>
        <v>#VALUE!</v>
      </c>
      <c r="Q464" s="81" t="e">
        <f>MAX(Table1[[#This Row],[Low Bidder 
or CM/GC]:[Bidder 23]])*D464</f>
        <v>#VALUE!</v>
      </c>
      <c r="R464" s="38" t="e">
        <f>('CMGC Cost Estimate'!$J464-'CMGC Cost Estimate'!$G464)/'CMGC Cost Estimate'!$G464</f>
        <v>#VALUE!</v>
      </c>
      <c r="S464" s="39" t="e">
        <f>('CMGC Cost Estimate'!$J464-'CMGC Cost Estimate'!$M464)/'CMGC Cost Estimate'!$M464</f>
        <v>#VALUE!</v>
      </c>
      <c r="T464" s="37" t="e">
        <f>'CMGC Cost Estimate'!$J464-'CMGC Cost Estimate'!$G464</f>
        <v>#VALUE!</v>
      </c>
      <c r="U464" s="29" t="e">
        <f>RANK('CMGC Cost Estimate'!$J464,'CMGC Cost Estimate'!$J$3:$J$499)</f>
        <v>#VALUE!</v>
      </c>
      <c r="V464" s="40" t="e">
        <f>LARGE('CMGC Cost Estimate'!$J$3:$J$499,COUNT(J$3:'CMGC Cost Estimate'!$J464))+IF(ISNUMBER(V463),V463,0)</f>
        <v>#VALUE!</v>
      </c>
      <c r="W464" s="29" t="e">
        <f>IF(V464/J$500&lt;0.8,COUNT(V$3:V464)+1,1)</f>
        <v>#VALUE!</v>
      </c>
      <c r="X464" s="41" t="e">
        <f>IF('CMGC Cost Estimate'!$U464&lt;=MAX('CMGC Cost Estimate'!$W$3:$W$499),"YES","NO")</f>
        <v>#VALUE!</v>
      </c>
      <c r="Y464" s="42" t="e">
        <f>IF(AND('CMGC Cost Estimate'!$X464="YES",OR('CMGC Cost Estimate'!$R464&gt;0.2,'CMGC Cost Estimate'!$R464&lt;-0.2)),"ANALYZE"," ")</f>
        <v>#VALUE!</v>
      </c>
      <c r="Z464" s="73" t="e">
        <f>IF(AND('CMGC Cost Estimate'!$X464="YES",OR('CMGC Cost Estimate'!$S464&gt;0.2,'CMGC Cost Estimate'!$S464&lt;-0.2)),"ANALYZE"," ")</f>
        <v>#VALUE!</v>
      </c>
      <c r="AA464" s="69" t="e">
        <f>RANK('CMGC Cost Estimate'!$G464,'CMGC Cost Estimate'!$G$3:$G$499)</f>
        <v>#VALUE!</v>
      </c>
      <c r="AB464" s="70" t="e">
        <f>LARGE('CMGC Cost Estimate'!$G$3:$G$499,COUNT(G$3:'CMGC Cost Estimate'!$G464))+IF(ISNUMBER(AB463),AB463,0)</f>
        <v>#VALUE!</v>
      </c>
      <c r="AC464" s="71" t="e">
        <f>IF(AB464/G$500&lt;0.8,COUNT(V$3:V464)+1,1)</f>
        <v>#VALUE!</v>
      </c>
      <c r="AD464" s="95" t="e">
        <f>IF('CMGC Cost Estimate'!$AA464&lt;=MAX('CMGC Cost Estimate'!$AC$3:$AC$499),"YES","NO")</f>
        <v>#VALUE!</v>
      </c>
      <c r="AE464" s="96" t="e">
        <f>IF(AND('Standard Cost Estimate'!$AD464="YES",ABS('Standard Cost Estimate'!$R464)&gt;0.2),"ANALYZE"," ")</f>
        <v>#VALUE!</v>
      </c>
      <c r="AF464" s="77"/>
    </row>
    <row r="465" spans="1:32" x14ac:dyDescent="0.35">
      <c r="A465" s="56" t="e">
        <f>Table1[[#This Row],[Item Line Number]]</f>
        <v>#VALUE!</v>
      </c>
      <c r="B465" s="56" t="e">
        <f>Table1[[#This Row],[Item Number]]</f>
        <v>#VALUE!</v>
      </c>
      <c r="C465" s="57" t="e">
        <f>Table1[[#This Row],[Item Description]]</f>
        <v>#VALUE!</v>
      </c>
      <c r="D465" s="56" t="e">
        <f>Table1[[#This Row],[Quantity]]</f>
        <v>#VALUE!</v>
      </c>
      <c r="E465" s="56" t="e">
        <f>Table1[[#This Row],[Units]]</f>
        <v>#VALUE!</v>
      </c>
      <c r="F465" s="58" t="e">
        <f>Table1[[#This Row],[Engineer''s Estimate (EE)]]</f>
        <v>#VALUE!</v>
      </c>
      <c r="G465" s="59" t="e">
        <f>'CMGC Cost Estimate'!$D465*'CMGC Cost Estimate'!$F465</f>
        <v>#VALUE!</v>
      </c>
      <c r="H465" s="60" t="e">
        <f>'CMGC Cost Estimate'!$G465/G$500</f>
        <v>#VALUE!</v>
      </c>
      <c r="I465" s="58" t="e">
        <f>Table1[[#This Row],[Low Bidder 
or CM/GC]]</f>
        <v>#VALUE!</v>
      </c>
      <c r="J465" s="59" t="e">
        <f>'CMGC Cost Estimate'!$I465*'CMGC Cost Estimate'!$D465</f>
        <v>#VALUE!</v>
      </c>
      <c r="K465" s="61" t="e">
        <f>'CMGC Cost Estimate'!$J465/J$500</f>
        <v>#VALUE!</v>
      </c>
      <c r="L465" s="58" t="e">
        <f>TRIMMEAN(Table1[[#This Row],[Low Bidder 
or CM/GC]:[Bidder 23]],2/COUNT(Table1[[#This Row],[Low Bidder 
or CM/GC]:[Bidder 23]]))</f>
        <v>#VALUE!</v>
      </c>
      <c r="M465" s="59" t="e">
        <f>IF('CMGC Cost Estimate'!$D465=0,0,'CMGC Cost Estimate'!$D465*'CMGC Cost Estimate'!$L465)</f>
        <v>#VALUE!</v>
      </c>
      <c r="N465" s="60" t="e">
        <f>'CMGC Cost Estimate'!$M465/M$500</f>
        <v>#VALUE!</v>
      </c>
      <c r="O465" s="80" t="e">
        <f>MIN(Table1[[#This Row],[Low Bidder 
or CM/GC]:[Bidder 23]])*D465</f>
        <v>#VALUE!</v>
      </c>
      <c r="P465" s="66" t="e">
        <f>Table24[[#This Row],[CM/GC
Amount]]</f>
        <v>#VALUE!</v>
      </c>
      <c r="Q465" s="81" t="e">
        <f>MAX(Table1[[#This Row],[Low Bidder 
or CM/GC]:[Bidder 23]])*D465</f>
        <v>#VALUE!</v>
      </c>
      <c r="R465" s="38" t="e">
        <f>('CMGC Cost Estimate'!$J465-'CMGC Cost Estimate'!$G465)/'CMGC Cost Estimate'!$G465</f>
        <v>#VALUE!</v>
      </c>
      <c r="S465" s="39" t="e">
        <f>('CMGC Cost Estimate'!$J465-'CMGC Cost Estimate'!$M465)/'CMGC Cost Estimate'!$M465</f>
        <v>#VALUE!</v>
      </c>
      <c r="T465" s="37" t="e">
        <f>'CMGC Cost Estimate'!$J465-'CMGC Cost Estimate'!$G465</f>
        <v>#VALUE!</v>
      </c>
      <c r="U465" s="29" t="e">
        <f>RANK('CMGC Cost Estimate'!$J465,'CMGC Cost Estimate'!$J$3:$J$499)</f>
        <v>#VALUE!</v>
      </c>
      <c r="V465" s="40" t="e">
        <f>LARGE('CMGC Cost Estimate'!$J$3:$J$499,COUNT(J$3:'CMGC Cost Estimate'!$J465))+IF(ISNUMBER(V464),V464,0)</f>
        <v>#VALUE!</v>
      </c>
      <c r="W465" s="29" t="e">
        <f>IF(V465/J$500&lt;0.8,COUNT(V$3:V465)+1,1)</f>
        <v>#VALUE!</v>
      </c>
      <c r="X465" s="41" t="e">
        <f>IF('CMGC Cost Estimate'!$U465&lt;=MAX('CMGC Cost Estimate'!$W$3:$W$499),"YES","NO")</f>
        <v>#VALUE!</v>
      </c>
      <c r="Y465" s="42" t="e">
        <f>IF(AND('CMGC Cost Estimate'!$X465="YES",OR('CMGC Cost Estimate'!$R465&gt;0.2,'CMGC Cost Estimate'!$R465&lt;-0.2)),"ANALYZE"," ")</f>
        <v>#VALUE!</v>
      </c>
      <c r="Z465" s="73" t="e">
        <f>IF(AND('CMGC Cost Estimate'!$X465="YES",OR('CMGC Cost Estimate'!$S465&gt;0.2,'CMGC Cost Estimate'!$S465&lt;-0.2)),"ANALYZE"," ")</f>
        <v>#VALUE!</v>
      </c>
      <c r="AA465" s="69" t="e">
        <f>RANK('CMGC Cost Estimate'!$G465,'CMGC Cost Estimate'!$G$3:$G$499)</f>
        <v>#VALUE!</v>
      </c>
      <c r="AB465" s="70" t="e">
        <f>LARGE('CMGC Cost Estimate'!$G$3:$G$499,COUNT(G$3:'CMGC Cost Estimate'!$G465))+IF(ISNUMBER(AB464),AB464,0)</f>
        <v>#VALUE!</v>
      </c>
      <c r="AC465" s="71" t="e">
        <f>IF(AB465/G$500&lt;0.8,COUNT(V$3:V465)+1,1)</f>
        <v>#VALUE!</v>
      </c>
      <c r="AD465" s="95" t="e">
        <f>IF('CMGC Cost Estimate'!$AA465&lt;=MAX('CMGC Cost Estimate'!$AC$3:$AC$499),"YES","NO")</f>
        <v>#VALUE!</v>
      </c>
      <c r="AE465" s="96" t="e">
        <f>IF(AND('Standard Cost Estimate'!$AD465="YES",ABS('Standard Cost Estimate'!$R465)&gt;0.2),"ANALYZE"," ")</f>
        <v>#VALUE!</v>
      </c>
      <c r="AF465" s="77"/>
    </row>
    <row r="466" spans="1:32" x14ac:dyDescent="0.35">
      <c r="A466" s="56" t="e">
        <f>Table1[[#This Row],[Item Line Number]]</f>
        <v>#VALUE!</v>
      </c>
      <c r="B466" s="56" t="e">
        <f>Table1[[#This Row],[Item Number]]</f>
        <v>#VALUE!</v>
      </c>
      <c r="C466" s="57" t="e">
        <f>Table1[[#This Row],[Item Description]]</f>
        <v>#VALUE!</v>
      </c>
      <c r="D466" s="56" t="e">
        <f>Table1[[#This Row],[Quantity]]</f>
        <v>#VALUE!</v>
      </c>
      <c r="E466" s="56" t="e">
        <f>Table1[[#This Row],[Units]]</f>
        <v>#VALUE!</v>
      </c>
      <c r="F466" s="58" t="e">
        <f>Table1[[#This Row],[Engineer''s Estimate (EE)]]</f>
        <v>#VALUE!</v>
      </c>
      <c r="G466" s="59" t="e">
        <f>'CMGC Cost Estimate'!$D466*'CMGC Cost Estimate'!$F466</f>
        <v>#VALUE!</v>
      </c>
      <c r="H466" s="60" t="e">
        <f>'CMGC Cost Estimate'!$G466/G$500</f>
        <v>#VALUE!</v>
      </c>
      <c r="I466" s="58" t="e">
        <f>Table1[[#This Row],[Low Bidder 
or CM/GC]]</f>
        <v>#VALUE!</v>
      </c>
      <c r="J466" s="59" t="e">
        <f>'CMGC Cost Estimate'!$I466*'CMGC Cost Estimate'!$D466</f>
        <v>#VALUE!</v>
      </c>
      <c r="K466" s="61" t="e">
        <f>'CMGC Cost Estimate'!$J466/J$500</f>
        <v>#VALUE!</v>
      </c>
      <c r="L466" s="58" t="e">
        <f>TRIMMEAN(Table1[[#This Row],[Low Bidder 
or CM/GC]:[Bidder 23]],2/COUNT(Table1[[#This Row],[Low Bidder 
or CM/GC]:[Bidder 23]]))</f>
        <v>#VALUE!</v>
      </c>
      <c r="M466" s="59" t="e">
        <f>IF('CMGC Cost Estimate'!$D466=0,0,'CMGC Cost Estimate'!$D466*'CMGC Cost Estimate'!$L466)</f>
        <v>#VALUE!</v>
      </c>
      <c r="N466" s="60" t="e">
        <f>'CMGC Cost Estimate'!$M466/M$500</f>
        <v>#VALUE!</v>
      </c>
      <c r="O466" s="80" t="e">
        <f>MIN(Table1[[#This Row],[Low Bidder 
or CM/GC]:[Bidder 23]])*D466</f>
        <v>#VALUE!</v>
      </c>
      <c r="P466" s="66" t="e">
        <f>Table24[[#This Row],[CM/GC
Amount]]</f>
        <v>#VALUE!</v>
      </c>
      <c r="Q466" s="81" t="e">
        <f>MAX(Table1[[#This Row],[Low Bidder 
or CM/GC]:[Bidder 23]])*D466</f>
        <v>#VALUE!</v>
      </c>
      <c r="R466" s="38" t="e">
        <f>('CMGC Cost Estimate'!$J466-'CMGC Cost Estimate'!$G466)/'CMGC Cost Estimate'!$G466</f>
        <v>#VALUE!</v>
      </c>
      <c r="S466" s="39" t="e">
        <f>('CMGC Cost Estimate'!$J466-'CMGC Cost Estimate'!$M466)/'CMGC Cost Estimate'!$M466</f>
        <v>#VALUE!</v>
      </c>
      <c r="T466" s="37" t="e">
        <f>'CMGC Cost Estimate'!$J466-'CMGC Cost Estimate'!$G466</f>
        <v>#VALUE!</v>
      </c>
      <c r="U466" s="29" t="e">
        <f>RANK('CMGC Cost Estimate'!$J466,'CMGC Cost Estimate'!$J$3:$J$499)</f>
        <v>#VALUE!</v>
      </c>
      <c r="V466" s="40" t="e">
        <f>LARGE('CMGC Cost Estimate'!$J$3:$J$499,COUNT(J$3:'CMGC Cost Estimate'!$J466))+IF(ISNUMBER(V465),V465,0)</f>
        <v>#VALUE!</v>
      </c>
      <c r="W466" s="29" t="e">
        <f>IF(V466/J$500&lt;0.8,COUNT(V$3:V466)+1,1)</f>
        <v>#VALUE!</v>
      </c>
      <c r="X466" s="41" t="e">
        <f>IF('CMGC Cost Estimate'!$U466&lt;=MAX('CMGC Cost Estimate'!$W$3:$W$499),"YES","NO")</f>
        <v>#VALUE!</v>
      </c>
      <c r="Y466" s="42" t="e">
        <f>IF(AND('CMGC Cost Estimate'!$X466="YES",OR('CMGC Cost Estimate'!$R466&gt;0.2,'CMGC Cost Estimate'!$R466&lt;-0.2)),"ANALYZE"," ")</f>
        <v>#VALUE!</v>
      </c>
      <c r="Z466" s="73" t="e">
        <f>IF(AND('CMGC Cost Estimate'!$X466="YES",OR('CMGC Cost Estimate'!$S466&gt;0.2,'CMGC Cost Estimate'!$S466&lt;-0.2)),"ANALYZE"," ")</f>
        <v>#VALUE!</v>
      </c>
      <c r="AA466" s="69" t="e">
        <f>RANK('CMGC Cost Estimate'!$G466,'CMGC Cost Estimate'!$G$3:$G$499)</f>
        <v>#VALUE!</v>
      </c>
      <c r="AB466" s="70" t="e">
        <f>LARGE('CMGC Cost Estimate'!$G$3:$G$499,COUNT(G$3:'CMGC Cost Estimate'!$G466))+IF(ISNUMBER(AB465),AB465,0)</f>
        <v>#VALUE!</v>
      </c>
      <c r="AC466" s="71" t="e">
        <f>IF(AB466/G$500&lt;0.8,COUNT(V$3:V466)+1,1)</f>
        <v>#VALUE!</v>
      </c>
      <c r="AD466" s="95" t="e">
        <f>IF('CMGC Cost Estimate'!$AA466&lt;=MAX('CMGC Cost Estimate'!$AC$3:$AC$499),"YES","NO")</f>
        <v>#VALUE!</v>
      </c>
      <c r="AE466" s="96" t="e">
        <f>IF(AND('Standard Cost Estimate'!$AD466="YES",ABS('Standard Cost Estimate'!$R466)&gt;0.2),"ANALYZE"," ")</f>
        <v>#VALUE!</v>
      </c>
      <c r="AF466" s="77"/>
    </row>
    <row r="467" spans="1:32" x14ac:dyDescent="0.35">
      <c r="A467" s="56" t="e">
        <f>Table1[[#This Row],[Item Line Number]]</f>
        <v>#VALUE!</v>
      </c>
      <c r="B467" s="56" t="e">
        <f>Table1[[#This Row],[Item Number]]</f>
        <v>#VALUE!</v>
      </c>
      <c r="C467" s="57" t="e">
        <f>Table1[[#This Row],[Item Description]]</f>
        <v>#VALUE!</v>
      </c>
      <c r="D467" s="56" t="e">
        <f>Table1[[#This Row],[Quantity]]</f>
        <v>#VALUE!</v>
      </c>
      <c r="E467" s="56" t="e">
        <f>Table1[[#This Row],[Units]]</f>
        <v>#VALUE!</v>
      </c>
      <c r="F467" s="58" t="e">
        <f>Table1[[#This Row],[Engineer''s Estimate (EE)]]</f>
        <v>#VALUE!</v>
      </c>
      <c r="G467" s="59" t="e">
        <f>'CMGC Cost Estimate'!$D467*'CMGC Cost Estimate'!$F467</f>
        <v>#VALUE!</v>
      </c>
      <c r="H467" s="60" t="e">
        <f>'CMGC Cost Estimate'!$G467/G$500</f>
        <v>#VALUE!</v>
      </c>
      <c r="I467" s="58" t="e">
        <f>Table1[[#This Row],[Low Bidder 
or CM/GC]]</f>
        <v>#VALUE!</v>
      </c>
      <c r="J467" s="59" t="e">
        <f>'CMGC Cost Estimate'!$I467*'CMGC Cost Estimate'!$D467</f>
        <v>#VALUE!</v>
      </c>
      <c r="K467" s="61" t="e">
        <f>'CMGC Cost Estimate'!$J467/J$500</f>
        <v>#VALUE!</v>
      </c>
      <c r="L467" s="58" t="e">
        <f>TRIMMEAN(Table1[[#This Row],[Low Bidder 
or CM/GC]:[Bidder 23]],2/COUNT(Table1[[#This Row],[Low Bidder 
or CM/GC]:[Bidder 23]]))</f>
        <v>#VALUE!</v>
      </c>
      <c r="M467" s="59" t="e">
        <f>IF('CMGC Cost Estimate'!$D467=0,0,'CMGC Cost Estimate'!$D467*'CMGC Cost Estimate'!$L467)</f>
        <v>#VALUE!</v>
      </c>
      <c r="N467" s="60" t="e">
        <f>'CMGC Cost Estimate'!$M467/M$500</f>
        <v>#VALUE!</v>
      </c>
      <c r="O467" s="80" t="e">
        <f>MIN(Table1[[#This Row],[Low Bidder 
or CM/GC]:[Bidder 23]])*D467</f>
        <v>#VALUE!</v>
      </c>
      <c r="P467" s="66" t="e">
        <f>Table24[[#This Row],[CM/GC
Amount]]</f>
        <v>#VALUE!</v>
      </c>
      <c r="Q467" s="81" t="e">
        <f>MAX(Table1[[#This Row],[Low Bidder 
or CM/GC]:[Bidder 23]])*D467</f>
        <v>#VALUE!</v>
      </c>
      <c r="R467" s="38" t="e">
        <f>('CMGC Cost Estimate'!$J467-'CMGC Cost Estimate'!$G467)/'CMGC Cost Estimate'!$G467</f>
        <v>#VALUE!</v>
      </c>
      <c r="S467" s="39" t="e">
        <f>('CMGC Cost Estimate'!$J467-'CMGC Cost Estimate'!$M467)/'CMGC Cost Estimate'!$M467</f>
        <v>#VALUE!</v>
      </c>
      <c r="T467" s="37" t="e">
        <f>'CMGC Cost Estimate'!$J467-'CMGC Cost Estimate'!$G467</f>
        <v>#VALUE!</v>
      </c>
      <c r="U467" s="29" t="e">
        <f>RANK('CMGC Cost Estimate'!$J467,'CMGC Cost Estimate'!$J$3:$J$499)</f>
        <v>#VALUE!</v>
      </c>
      <c r="V467" s="40" t="e">
        <f>LARGE('CMGC Cost Estimate'!$J$3:$J$499,COUNT(J$3:'CMGC Cost Estimate'!$J467))+IF(ISNUMBER(V466),V466,0)</f>
        <v>#VALUE!</v>
      </c>
      <c r="W467" s="29" t="e">
        <f>IF(V467/J$500&lt;0.8,COUNT(V$3:V467)+1,1)</f>
        <v>#VALUE!</v>
      </c>
      <c r="X467" s="41" t="e">
        <f>IF('CMGC Cost Estimate'!$U467&lt;=MAX('CMGC Cost Estimate'!$W$3:$W$499),"YES","NO")</f>
        <v>#VALUE!</v>
      </c>
      <c r="Y467" s="42" t="e">
        <f>IF(AND('CMGC Cost Estimate'!$X467="YES",OR('CMGC Cost Estimate'!$R467&gt;0.2,'CMGC Cost Estimate'!$R467&lt;-0.2)),"ANALYZE"," ")</f>
        <v>#VALUE!</v>
      </c>
      <c r="Z467" s="73" t="e">
        <f>IF(AND('CMGC Cost Estimate'!$X467="YES",OR('CMGC Cost Estimate'!$S467&gt;0.2,'CMGC Cost Estimate'!$S467&lt;-0.2)),"ANALYZE"," ")</f>
        <v>#VALUE!</v>
      </c>
      <c r="AA467" s="69" t="e">
        <f>RANK('CMGC Cost Estimate'!$G467,'CMGC Cost Estimate'!$G$3:$G$499)</f>
        <v>#VALUE!</v>
      </c>
      <c r="AB467" s="70" t="e">
        <f>LARGE('CMGC Cost Estimate'!$G$3:$G$499,COUNT(G$3:'CMGC Cost Estimate'!$G467))+IF(ISNUMBER(AB466),AB466,0)</f>
        <v>#VALUE!</v>
      </c>
      <c r="AC467" s="71" t="e">
        <f>IF(AB467/G$500&lt;0.8,COUNT(V$3:V467)+1,1)</f>
        <v>#VALUE!</v>
      </c>
      <c r="AD467" s="95" t="e">
        <f>IF('CMGC Cost Estimate'!$AA467&lt;=MAX('CMGC Cost Estimate'!$AC$3:$AC$499),"YES","NO")</f>
        <v>#VALUE!</v>
      </c>
      <c r="AE467" s="96" t="e">
        <f>IF(AND('Standard Cost Estimate'!$AD467="YES",ABS('Standard Cost Estimate'!$R467)&gt;0.2),"ANALYZE"," ")</f>
        <v>#VALUE!</v>
      </c>
      <c r="AF467" s="77"/>
    </row>
    <row r="468" spans="1:32" x14ac:dyDescent="0.35">
      <c r="A468" s="56" t="e">
        <f>Table1[[#This Row],[Item Line Number]]</f>
        <v>#VALUE!</v>
      </c>
      <c r="B468" s="56" t="e">
        <f>Table1[[#This Row],[Item Number]]</f>
        <v>#VALUE!</v>
      </c>
      <c r="C468" s="57" t="e">
        <f>Table1[[#This Row],[Item Description]]</f>
        <v>#VALUE!</v>
      </c>
      <c r="D468" s="56" t="e">
        <f>Table1[[#This Row],[Quantity]]</f>
        <v>#VALUE!</v>
      </c>
      <c r="E468" s="56" t="e">
        <f>Table1[[#This Row],[Units]]</f>
        <v>#VALUE!</v>
      </c>
      <c r="F468" s="58" t="e">
        <f>Table1[[#This Row],[Engineer''s Estimate (EE)]]</f>
        <v>#VALUE!</v>
      </c>
      <c r="G468" s="59" t="e">
        <f>'CMGC Cost Estimate'!$D468*'CMGC Cost Estimate'!$F468</f>
        <v>#VALUE!</v>
      </c>
      <c r="H468" s="60" t="e">
        <f>'CMGC Cost Estimate'!$G468/G$500</f>
        <v>#VALUE!</v>
      </c>
      <c r="I468" s="58" t="e">
        <f>Table1[[#This Row],[Low Bidder 
or CM/GC]]</f>
        <v>#VALUE!</v>
      </c>
      <c r="J468" s="59" t="e">
        <f>'CMGC Cost Estimate'!$I468*'CMGC Cost Estimate'!$D468</f>
        <v>#VALUE!</v>
      </c>
      <c r="K468" s="61" t="e">
        <f>'CMGC Cost Estimate'!$J468/J$500</f>
        <v>#VALUE!</v>
      </c>
      <c r="L468" s="58" t="e">
        <f>TRIMMEAN(Table1[[#This Row],[Low Bidder 
or CM/GC]:[Bidder 23]],2/COUNT(Table1[[#This Row],[Low Bidder 
or CM/GC]:[Bidder 23]]))</f>
        <v>#VALUE!</v>
      </c>
      <c r="M468" s="59" t="e">
        <f>IF('CMGC Cost Estimate'!$D468=0,0,'CMGC Cost Estimate'!$D468*'CMGC Cost Estimate'!$L468)</f>
        <v>#VALUE!</v>
      </c>
      <c r="N468" s="60" t="e">
        <f>'CMGC Cost Estimate'!$M468/M$500</f>
        <v>#VALUE!</v>
      </c>
      <c r="O468" s="80" t="e">
        <f>MIN(Table1[[#This Row],[Low Bidder 
or CM/GC]:[Bidder 23]])*D468</f>
        <v>#VALUE!</v>
      </c>
      <c r="P468" s="66" t="e">
        <f>Table24[[#This Row],[CM/GC
Amount]]</f>
        <v>#VALUE!</v>
      </c>
      <c r="Q468" s="81" t="e">
        <f>MAX(Table1[[#This Row],[Low Bidder 
or CM/GC]:[Bidder 23]])*D468</f>
        <v>#VALUE!</v>
      </c>
      <c r="R468" s="38" t="e">
        <f>('CMGC Cost Estimate'!$J468-'CMGC Cost Estimate'!$G468)/'CMGC Cost Estimate'!$G468</f>
        <v>#VALUE!</v>
      </c>
      <c r="S468" s="39" t="e">
        <f>('CMGC Cost Estimate'!$J468-'CMGC Cost Estimate'!$M468)/'CMGC Cost Estimate'!$M468</f>
        <v>#VALUE!</v>
      </c>
      <c r="T468" s="37" t="e">
        <f>'CMGC Cost Estimate'!$J468-'CMGC Cost Estimate'!$G468</f>
        <v>#VALUE!</v>
      </c>
      <c r="U468" s="29" t="e">
        <f>RANK('CMGC Cost Estimate'!$J468,'CMGC Cost Estimate'!$J$3:$J$499)</f>
        <v>#VALUE!</v>
      </c>
      <c r="V468" s="40" t="e">
        <f>LARGE('CMGC Cost Estimate'!$J$3:$J$499,COUNT(J$3:'CMGC Cost Estimate'!$J468))+IF(ISNUMBER(V467),V467,0)</f>
        <v>#VALUE!</v>
      </c>
      <c r="W468" s="29" t="e">
        <f>IF(V468/J$500&lt;0.8,COUNT(V$3:V468)+1,1)</f>
        <v>#VALUE!</v>
      </c>
      <c r="X468" s="41" t="e">
        <f>IF('CMGC Cost Estimate'!$U468&lt;=MAX('CMGC Cost Estimate'!$W$3:$W$499),"YES","NO")</f>
        <v>#VALUE!</v>
      </c>
      <c r="Y468" s="42" t="e">
        <f>IF(AND('CMGC Cost Estimate'!$X468="YES",OR('CMGC Cost Estimate'!$R468&gt;0.2,'CMGC Cost Estimate'!$R468&lt;-0.2)),"ANALYZE"," ")</f>
        <v>#VALUE!</v>
      </c>
      <c r="Z468" s="73" t="e">
        <f>IF(AND('CMGC Cost Estimate'!$X468="YES",OR('CMGC Cost Estimate'!$S468&gt;0.2,'CMGC Cost Estimate'!$S468&lt;-0.2)),"ANALYZE"," ")</f>
        <v>#VALUE!</v>
      </c>
      <c r="AA468" s="69" t="e">
        <f>RANK('CMGC Cost Estimate'!$G468,'CMGC Cost Estimate'!$G$3:$G$499)</f>
        <v>#VALUE!</v>
      </c>
      <c r="AB468" s="70" t="e">
        <f>LARGE('CMGC Cost Estimate'!$G$3:$G$499,COUNT(G$3:'CMGC Cost Estimate'!$G468))+IF(ISNUMBER(AB467),AB467,0)</f>
        <v>#VALUE!</v>
      </c>
      <c r="AC468" s="71" t="e">
        <f>IF(AB468/G$500&lt;0.8,COUNT(V$3:V468)+1,1)</f>
        <v>#VALUE!</v>
      </c>
      <c r="AD468" s="95" t="e">
        <f>IF('CMGC Cost Estimate'!$AA468&lt;=MAX('CMGC Cost Estimate'!$AC$3:$AC$499),"YES","NO")</f>
        <v>#VALUE!</v>
      </c>
      <c r="AE468" s="96" t="e">
        <f>IF(AND('Standard Cost Estimate'!$AD468="YES",ABS('Standard Cost Estimate'!$R468)&gt;0.2),"ANALYZE"," ")</f>
        <v>#VALUE!</v>
      </c>
      <c r="AF468" s="77"/>
    </row>
    <row r="469" spans="1:32" x14ac:dyDescent="0.35">
      <c r="A469" s="56" t="e">
        <f>Table1[[#This Row],[Item Line Number]]</f>
        <v>#VALUE!</v>
      </c>
      <c r="B469" s="56" t="e">
        <f>Table1[[#This Row],[Item Number]]</f>
        <v>#VALUE!</v>
      </c>
      <c r="C469" s="57" t="e">
        <f>Table1[[#This Row],[Item Description]]</f>
        <v>#VALUE!</v>
      </c>
      <c r="D469" s="56" t="e">
        <f>Table1[[#This Row],[Quantity]]</f>
        <v>#VALUE!</v>
      </c>
      <c r="E469" s="56" t="e">
        <f>Table1[[#This Row],[Units]]</f>
        <v>#VALUE!</v>
      </c>
      <c r="F469" s="58" t="e">
        <f>Table1[[#This Row],[Engineer''s Estimate (EE)]]</f>
        <v>#VALUE!</v>
      </c>
      <c r="G469" s="59" t="e">
        <f>'CMGC Cost Estimate'!$D469*'CMGC Cost Estimate'!$F469</f>
        <v>#VALUE!</v>
      </c>
      <c r="H469" s="60" t="e">
        <f>'CMGC Cost Estimate'!$G469/G$500</f>
        <v>#VALUE!</v>
      </c>
      <c r="I469" s="58" t="e">
        <f>Table1[[#This Row],[Low Bidder 
or CM/GC]]</f>
        <v>#VALUE!</v>
      </c>
      <c r="J469" s="59" t="e">
        <f>'CMGC Cost Estimate'!$I469*'CMGC Cost Estimate'!$D469</f>
        <v>#VALUE!</v>
      </c>
      <c r="K469" s="61" t="e">
        <f>'CMGC Cost Estimate'!$J469/J$500</f>
        <v>#VALUE!</v>
      </c>
      <c r="L469" s="58" t="e">
        <f>TRIMMEAN(Table1[[#This Row],[Low Bidder 
or CM/GC]:[Bidder 23]],2/COUNT(Table1[[#This Row],[Low Bidder 
or CM/GC]:[Bidder 23]]))</f>
        <v>#VALUE!</v>
      </c>
      <c r="M469" s="59" t="e">
        <f>IF('CMGC Cost Estimate'!$D469=0,0,'CMGC Cost Estimate'!$D469*'CMGC Cost Estimate'!$L469)</f>
        <v>#VALUE!</v>
      </c>
      <c r="N469" s="60" t="e">
        <f>'CMGC Cost Estimate'!$M469/M$500</f>
        <v>#VALUE!</v>
      </c>
      <c r="O469" s="80" t="e">
        <f>MIN(Table1[[#This Row],[Low Bidder 
or CM/GC]:[Bidder 23]])*D469</f>
        <v>#VALUE!</v>
      </c>
      <c r="P469" s="66" t="e">
        <f>Table24[[#This Row],[CM/GC
Amount]]</f>
        <v>#VALUE!</v>
      </c>
      <c r="Q469" s="81" t="e">
        <f>MAX(Table1[[#This Row],[Low Bidder 
or CM/GC]:[Bidder 23]])*D469</f>
        <v>#VALUE!</v>
      </c>
      <c r="R469" s="38" t="e">
        <f>('CMGC Cost Estimate'!$J469-'CMGC Cost Estimate'!$G469)/'CMGC Cost Estimate'!$G469</f>
        <v>#VALUE!</v>
      </c>
      <c r="S469" s="39" t="e">
        <f>('CMGC Cost Estimate'!$J469-'CMGC Cost Estimate'!$M469)/'CMGC Cost Estimate'!$M469</f>
        <v>#VALUE!</v>
      </c>
      <c r="T469" s="37" t="e">
        <f>'CMGC Cost Estimate'!$J469-'CMGC Cost Estimate'!$G469</f>
        <v>#VALUE!</v>
      </c>
      <c r="U469" s="29" t="e">
        <f>RANK('CMGC Cost Estimate'!$J469,'CMGC Cost Estimate'!$J$3:$J$499)</f>
        <v>#VALUE!</v>
      </c>
      <c r="V469" s="40" t="e">
        <f>LARGE('CMGC Cost Estimate'!$J$3:$J$499,COUNT(J$3:'CMGC Cost Estimate'!$J469))+IF(ISNUMBER(V468),V468,0)</f>
        <v>#VALUE!</v>
      </c>
      <c r="W469" s="29" t="e">
        <f>IF(V469/J$500&lt;0.8,COUNT(V$3:V469)+1,1)</f>
        <v>#VALUE!</v>
      </c>
      <c r="X469" s="41" t="e">
        <f>IF('CMGC Cost Estimate'!$U469&lt;=MAX('CMGC Cost Estimate'!$W$3:$W$499),"YES","NO")</f>
        <v>#VALUE!</v>
      </c>
      <c r="Y469" s="42" t="e">
        <f>IF(AND('CMGC Cost Estimate'!$X469="YES",OR('CMGC Cost Estimate'!$R469&gt;0.2,'CMGC Cost Estimate'!$R469&lt;-0.2)),"ANALYZE"," ")</f>
        <v>#VALUE!</v>
      </c>
      <c r="Z469" s="73" t="e">
        <f>IF(AND('CMGC Cost Estimate'!$X469="YES",OR('CMGC Cost Estimate'!$S469&gt;0.2,'CMGC Cost Estimate'!$S469&lt;-0.2)),"ANALYZE"," ")</f>
        <v>#VALUE!</v>
      </c>
      <c r="AA469" s="69" t="e">
        <f>RANK('CMGC Cost Estimate'!$G469,'CMGC Cost Estimate'!$G$3:$G$499)</f>
        <v>#VALUE!</v>
      </c>
      <c r="AB469" s="70" t="e">
        <f>LARGE('CMGC Cost Estimate'!$G$3:$G$499,COUNT(G$3:'CMGC Cost Estimate'!$G469))+IF(ISNUMBER(AB468),AB468,0)</f>
        <v>#VALUE!</v>
      </c>
      <c r="AC469" s="71" t="e">
        <f>IF(AB469/G$500&lt;0.8,COUNT(V$3:V469)+1,1)</f>
        <v>#VALUE!</v>
      </c>
      <c r="AD469" s="95" t="e">
        <f>IF('CMGC Cost Estimate'!$AA469&lt;=MAX('CMGC Cost Estimate'!$AC$3:$AC$499),"YES","NO")</f>
        <v>#VALUE!</v>
      </c>
      <c r="AE469" s="96" t="e">
        <f>IF(AND('Standard Cost Estimate'!$AD469="YES",ABS('Standard Cost Estimate'!$R469)&gt;0.2),"ANALYZE"," ")</f>
        <v>#VALUE!</v>
      </c>
      <c r="AF469" s="77"/>
    </row>
    <row r="470" spans="1:32" x14ac:dyDescent="0.35">
      <c r="A470" s="56" t="e">
        <f>Table1[[#This Row],[Item Line Number]]</f>
        <v>#VALUE!</v>
      </c>
      <c r="B470" s="56" t="e">
        <f>Table1[[#This Row],[Item Number]]</f>
        <v>#VALUE!</v>
      </c>
      <c r="C470" s="57" t="e">
        <f>Table1[[#This Row],[Item Description]]</f>
        <v>#VALUE!</v>
      </c>
      <c r="D470" s="56" t="e">
        <f>Table1[[#This Row],[Quantity]]</f>
        <v>#VALUE!</v>
      </c>
      <c r="E470" s="56" t="e">
        <f>Table1[[#This Row],[Units]]</f>
        <v>#VALUE!</v>
      </c>
      <c r="F470" s="58" t="e">
        <f>Table1[[#This Row],[Engineer''s Estimate (EE)]]</f>
        <v>#VALUE!</v>
      </c>
      <c r="G470" s="59" t="e">
        <f>'CMGC Cost Estimate'!$D470*'CMGC Cost Estimate'!$F470</f>
        <v>#VALUE!</v>
      </c>
      <c r="H470" s="60" t="e">
        <f>'CMGC Cost Estimate'!$G470/G$500</f>
        <v>#VALUE!</v>
      </c>
      <c r="I470" s="58" t="e">
        <f>Table1[[#This Row],[Low Bidder 
or CM/GC]]</f>
        <v>#VALUE!</v>
      </c>
      <c r="J470" s="59" t="e">
        <f>'CMGC Cost Estimate'!$I470*'CMGC Cost Estimate'!$D470</f>
        <v>#VALUE!</v>
      </c>
      <c r="K470" s="61" t="e">
        <f>'CMGC Cost Estimate'!$J470/J$500</f>
        <v>#VALUE!</v>
      </c>
      <c r="L470" s="58" t="e">
        <f>TRIMMEAN(Table1[[#This Row],[Low Bidder 
or CM/GC]:[Bidder 23]],2/COUNT(Table1[[#This Row],[Low Bidder 
or CM/GC]:[Bidder 23]]))</f>
        <v>#VALUE!</v>
      </c>
      <c r="M470" s="59" t="e">
        <f>IF('CMGC Cost Estimate'!$D470=0,0,'CMGC Cost Estimate'!$D470*'CMGC Cost Estimate'!$L470)</f>
        <v>#VALUE!</v>
      </c>
      <c r="N470" s="60" t="e">
        <f>'CMGC Cost Estimate'!$M470/M$500</f>
        <v>#VALUE!</v>
      </c>
      <c r="O470" s="80" t="e">
        <f>MIN(Table1[[#This Row],[Low Bidder 
or CM/GC]:[Bidder 23]])*D470</f>
        <v>#VALUE!</v>
      </c>
      <c r="P470" s="66" t="e">
        <f>Table24[[#This Row],[CM/GC
Amount]]</f>
        <v>#VALUE!</v>
      </c>
      <c r="Q470" s="81" t="e">
        <f>MAX(Table1[[#This Row],[Low Bidder 
or CM/GC]:[Bidder 23]])*D470</f>
        <v>#VALUE!</v>
      </c>
      <c r="R470" s="38" t="e">
        <f>('CMGC Cost Estimate'!$J470-'CMGC Cost Estimate'!$G470)/'CMGC Cost Estimate'!$G470</f>
        <v>#VALUE!</v>
      </c>
      <c r="S470" s="39" t="e">
        <f>('CMGC Cost Estimate'!$J470-'CMGC Cost Estimate'!$M470)/'CMGC Cost Estimate'!$M470</f>
        <v>#VALUE!</v>
      </c>
      <c r="T470" s="37" t="e">
        <f>'CMGC Cost Estimate'!$J470-'CMGC Cost Estimate'!$G470</f>
        <v>#VALUE!</v>
      </c>
      <c r="U470" s="29" t="e">
        <f>RANK('CMGC Cost Estimate'!$J470,'CMGC Cost Estimate'!$J$3:$J$499)</f>
        <v>#VALUE!</v>
      </c>
      <c r="V470" s="40" t="e">
        <f>LARGE('CMGC Cost Estimate'!$J$3:$J$499,COUNT(J$3:'CMGC Cost Estimate'!$J470))+IF(ISNUMBER(V469),V469,0)</f>
        <v>#VALUE!</v>
      </c>
      <c r="W470" s="29" t="e">
        <f>IF(V470/J$500&lt;0.8,COUNT(V$3:V470)+1,1)</f>
        <v>#VALUE!</v>
      </c>
      <c r="X470" s="41" t="e">
        <f>IF('CMGC Cost Estimate'!$U470&lt;=MAX('CMGC Cost Estimate'!$W$3:$W$499),"YES","NO")</f>
        <v>#VALUE!</v>
      </c>
      <c r="Y470" s="42" t="e">
        <f>IF(AND('CMGC Cost Estimate'!$X470="YES",OR('CMGC Cost Estimate'!$R470&gt;0.2,'CMGC Cost Estimate'!$R470&lt;-0.2)),"ANALYZE"," ")</f>
        <v>#VALUE!</v>
      </c>
      <c r="Z470" s="73" t="e">
        <f>IF(AND('CMGC Cost Estimate'!$X470="YES",OR('CMGC Cost Estimate'!$S470&gt;0.2,'CMGC Cost Estimate'!$S470&lt;-0.2)),"ANALYZE"," ")</f>
        <v>#VALUE!</v>
      </c>
      <c r="AA470" s="69" t="e">
        <f>RANK('CMGC Cost Estimate'!$G470,'CMGC Cost Estimate'!$G$3:$G$499)</f>
        <v>#VALUE!</v>
      </c>
      <c r="AB470" s="70" t="e">
        <f>LARGE('CMGC Cost Estimate'!$G$3:$G$499,COUNT(G$3:'CMGC Cost Estimate'!$G470))+IF(ISNUMBER(AB469),AB469,0)</f>
        <v>#VALUE!</v>
      </c>
      <c r="AC470" s="71" t="e">
        <f>IF(AB470/G$500&lt;0.8,COUNT(V$3:V470)+1,1)</f>
        <v>#VALUE!</v>
      </c>
      <c r="AD470" s="95" t="e">
        <f>IF('CMGC Cost Estimate'!$AA470&lt;=MAX('CMGC Cost Estimate'!$AC$3:$AC$499),"YES","NO")</f>
        <v>#VALUE!</v>
      </c>
      <c r="AE470" s="96" t="e">
        <f>IF(AND('Standard Cost Estimate'!$AD470="YES",ABS('Standard Cost Estimate'!$R470)&gt;0.2),"ANALYZE"," ")</f>
        <v>#VALUE!</v>
      </c>
      <c r="AF470" s="77"/>
    </row>
    <row r="471" spans="1:32" x14ac:dyDescent="0.35">
      <c r="A471" s="56" t="e">
        <f>Table1[[#This Row],[Item Line Number]]</f>
        <v>#VALUE!</v>
      </c>
      <c r="B471" s="56" t="e">
        <f>Table1[[#This Row],[Item Number]]</f>
        <v>#VALUE!</v>
      </c>
      <c r="C471" s="57" t="e">
        <f>Table1[[#This Row],[Item Description]]</f>
        <v>#VALUE!</v>
      </c>
      <c r="D471" s="56" t="e">
        <f>Table1[[#This Row],[Quantity]]</f>
        <v>#VALUE!</v>
      </c>
      <c r="E471" s="56" t="e">
        <f>Table1[[#This Row],[Units]]</f>
        <v>#VALUE!</v>
      </c>
      <c r="F471" s="58" t="e">
        <f>Table1[[#This Row],[Engineer''s Estimate (EE)]]</f>
        <v>#VALUE!</v>
      </c>
      <c r="G471" s="59" t="e">
        <f>'CMGC Cost Estimate'!$D471*'CMGC Cost Estimate'!$F471</f>
        <v>#VALUE!</v>
      </c>
      <c r="H471" s="60" t="e">
        <f>'CMGC Cost Estimate'!$G471/G$500</f>
        <v>#VALUE!</v>
      </c>
      <c r="I471" s="58" t="e">
        <f>Table1[[#This Row],[Low Bidder 
or CM/GC]]</f>
        <v>#VALUE!</v>
      </c>
      <c r="J471" s="59" t="e">
        <f>'CMGC Cost Estimate'!$I471*'CMGC Cost Estimate'!$D471</f>
        <v>#VALUE!</v>
      </c>
      <c r="K471" s="61" t="e">
        <f>'CMGC Cost Estimate'!$J471/J$500</f>
        <v>#VALUE!</v>
      </c>
      <c r="L471" s="58" t="e">
        <f>TRIMMEAN(Table1[[#This Row],[Low Bidder 
or CM/GC]:[Bidder 23]],2/COUNT(Table1[[#This Row],[Low Bidder 
or CM/GC]:[Bidder 23]]))</f>
        <v>#VALUE!</v>
      </c>
      <c r="M471" s="59" t="e">
        <f>IF('CMGC Cost Estimate'!$D471=0,0,'CMGC Cost Estimate'!$D471*'CMGC Cost Estimate'!$L471)</f>
        <v>#VALUE!</v>
      </c>
      <c r="N471" s="60" t="e">
        <f>'CMGC Cost Estimate'!$M471/M$500</f>
        <v>#VALUE!</v>
      </c>
      <c r="O471" s="80" t="e">
        <f>MIN(Table1[[#This Row],[Low Bidder 
or CM/GC]:[Bidder 23]])*D471</f>
        <v>#VALUE!</v>
      </c>
      <c r="P471" s="66" t="e">
        <f>Table24[[#This Row],[CM/GC
Amount]]</f>
        <v>#VALUE!</v>
      </c>
      <c r="Q471" s="81" t="e">
        <f>MAX(Table1[[#This Row],[Low Bidder 
or CM/GC]:[Bidder 23]])*D471</f>
        <v>#VALUE!</v>
      </c>
      <c r="R471" s="38" t="e">
        <f>('CMGC Cost Estimate'!$J471-'CMGC Cost Estimate'!$G471)/'CMGC Cost Estimate'!$G471</f>
        <v>#VALUE!</v>
      </c>
      <c r="S471" s="39" t="e">
        <f>('CMGC Cost Estimate'!$J471-'CMGC Cost Estimate'!$M471)/'CMGC Cost Estimate'!$M471</f>
        <v>#VALUE!</v>
      </c>
      <c r="T471" s="37" t="e">
        <f>'CMGC Cost Estimate'!$J471-'CMGC Cost Estimate'!$G471</f>
        <v>#VALUE!</v>
      </c>
      <c r="U471" s="29" t="e">
        <f>RANK('CMGC Cost Estimate'!$J471,'CMGC Cost Estimate'!$J$3:$J$499)</f>
        <v>#VALUE!</v>
      </c>
      <c r="V471" s="40" t="e">
        <f>LARGE('CMGC Cost Estimate'!$J$3:$J$499,COUNT(J$3:'CMGC Cost Estimate'!$J471))+IF(ISNUMBER(V470),V470,0)</f>
        <v>#VALUE!</v>
      </c>
      <c r="W471" s="29" t="e">
        <f>IF(V471/J$500&lt;0.8,COUNT(V$3:V471)+1,1)</f>
        <v>#VALUE!</v>
      </c>
      <c r="X471" s="41" t="e">
        <f>IF('CMGC Cost Estimate'!$U471&lt;=MAX('CMGC Cost Estimate'!$W$3:$W$499),"YES","NO")</f>
        <v>#VALUE!</v>
      </c>
      <c r="Y471" s="42" t="e">
        <f>IF(AND('CMGC Cost Estimate'!$X471="YES",OR('CMGC Cost Estimate'!$R471&gt;0.2,'CMGC Cost Estimate'!$R471&lt;-0.2)),"ANALYZE"," ")</f>
        <v>#VALUE!</v>
      </c>
      <c r="Z471" s="73" t="e">
        <f>IF(AND('CMGC Cost Estimate'!$X471="YES",OR('CMGC Cost Estimate'!$S471&gt;0.2,'CMGC Cost Estimate'!$S471&lt;-0.2)),"ANALYZE"," ")</f>
        <v>#VALUE!</v>
      </c>
      <c r="AA471" s="69" t="e">
        <f>RANK('CMGC Cost Estimate'!$G471,'CMGC Cost Estimate'!$G$3:$G$499)</f>
        <v>#VALUE!</v>
      </c>
      <c r="AB471" s="70" t="e">
        <f>LARGE('CMGC Cost Estimate'!$G$3:$G$499,COUNT(G$3:'CMGC Cost Estimate'!$G471))+IF(ISNUMBER(AB470),AB470,0)</f>
        <v>#VALUE!</v>
      </c>
      <c r="AC471" s="71" t="e">
        <f>IF(AB471/G$500&lt;0.8,COUNT(V$3:V471)+1,1)</f>
        <v>#VALUE!</v>
      </c>
      <c r="AD471" s="95" t="e">
        <f>IF('CMGC Cost Estimate'!$AA471&lt;=MAX('CMGC Cost Estimate'!$AC$3:$AC$499),"YES","NO")</f>
        <v>#VALUE!</v>
      </c>
      <c r="AE471" s="96" t="e">
        <f>IF(AND('Standard Cost Estimate'!$AD471="YES",ABS('Standard Cost Estimate'!$R471)&gt;0.2),"ANALYZE"," ")</f>
        <v>#VALUE!</v>
      </c>
      <c r="AF471" s="77"/>
    </row>
    <row r="472" spans="1:32" x14ac:dyDescent="0.35">
      <c r="A472" s="56" t="e">
        <f>Table1[[#This Row],[Item Line Number]]</f>
        <v>#VALUE!</v>
      </c>
      <c r="B472" s="56" t="e">
        <f>Table1[[#This Row],[Item Number]]</f>
        <v>#VALUE!</v>
      </c>
      <c r="C472" s="57" t="e">
        <f>Table1[[#This Row],[Item Description]]</f>
        <v>#VALUE!</v>
      </c>
      <c r="D472" s="56" t="e">
        <f>Table1[[#This Row],[Quantity]]</f>
        <v>#VALUE!</v>
      </c>
      <c r="E472" s="56" t="e">
        <f>Table1[[#This Row],[Units]]</f>
        <v>#VALUE!</v>
      </c>
      <c r="F472" s="58" t="e">
        <f>Table1[[#This Row],[Engineer''s Estimate (EE)]]</f>
        <v>#VALUE!</v>
      </c>
      <c r="G472" s="59" t="e">
        <f>'CMGC Cost Estimate'!$D472*'CMGC Cost Estimate'!$F472</f>
        <v>#VALUE!</v>
      </c>
      <c r="H472" s="60" t="e">
        <f>'CMGC Cost Estimate'!$G472/G$500</f>
        <v>#VALUE!</v>
      </c>
      <c r="I472" s="58" t="e">
        <f>Table1[[#This Row],[Low Bidder 
or CM/GC]]</f>
        <v>#VALUE!</v>
      </c>
      <c r="J472" s="59" t="e">
        <f>'CMGC Cost Estimate'!$I472*'CMGC Cost Estimate'!$D472</f>
        <v>#VALUE!</v>
      </c>
      <c r="K472" s="61" t="e">
        <f>'CMGC Cost Estimate'!$J472/J$500</f>
        <v>#VALUE!</v>
      </c>
      <c r="L472" s="58" t="e">
        <f>TRIMMEAN(Table1[[#This Row],[Low Bidder 
or CM/GC]:[Bidder 23]],2/COUNT(Table1[[#This Row],[Low Bidder 
or CM/GC]:[Bidder 23]]))</f>
        <v>#VALUE!</v>
      </c>
      <c r="M472" s="59" t="e">
        <f>IF('CMGC Cost Estimate'!$D472=0,0,'CMGC Cost Estimate'!$D472*'CMGC Cost Estimate'!$L472)</f>
        <v>#VALUE!</v>
      </c>
      <c r="N472" s="60" t="e">
        <f>'CMGC Cost Estimate'!$M472/M$500</f>
        <v>#VALUE!</v>
      </c>
      <c r="O472" s="80" t="e">
        <f>MIN(Table1[[#This Row],[Low Bidder 
or CM/GC]:[Bidder 23]])*D472</f>
        <v>#VALUE!</v>
      </c>
      <c r="P472" s="66" t="e">
        <f>Table24[[#This Row],[CM/GC
Amount]]</f>
        <v>#VALUE!</v>
      </c>
      <c r="Q472" s="81" t="e">
        <f>MAX(Table1[[#This Row],[Low Bidder 
or CM/GC]:[Bidder 23]])*D472</f>
        <v>#VALUE!</v>
      </c>
      <c r="R472" s="38" t="e">
        <f>('CMGC Cost Estimate'!$J472-'CMGC Cost Estimate'!$G472)/'CMGC Cost Estimate'!$G472</f>
        <v>#VALUE!</v>
      </c>
      <c r="S472" s="39" t="e">
        <f>('CMGC Cost Estimate'!$J472-'CMGC Cost Estimate'!$M472)/'CMGC Cost Estimate'!$M472</f>
        <v>#VALUE!</v>
      </c>
      <c r="T472" s="37" t="e">
        <f>'CMGC Cost Estimate'!$J472-'CMGC Cost Estimate'!$G472</f>
        <v>#VALUE!</v>
      </c>
      <c r="U472" s="29" t="e">
        <f>RANK('CMGC Cost Estimate'!$J472,'CMGC Cost Estimate'!$J$3:$J$499)</f>
        <v>#VALUE!</v>
      </c>
      <c r="V472" s="40" t="e">
        <f>LARGE('CMGC Cost Estimate'!$J$3:$J$499,COUNT(J$3:'CMGC Cost Estimate'!$J472))+IF(ISNUMBER(V471),V471,0)</f>
        <v>#VALUE!</v>
      </c>
      <c r="W472" s="29" t="e">
        <f>IF(V472/J$500&lt;0.8,COUNT(V$3:V472)+1,1)</f>
        <v>#VALUE!</v>
      </c>
      <c r="X472" s="41" t="e">
        <f>IF('CMGC Cost Estimate'!$U472&lt;=MAX('CMGC Cost Estimate'!$W$3:$W$499),"YES","NO")</f>
        <v>#VALUE!</v>
      </c>
      <c r="Y472" s="42" t="e">
        <f>IF(AND('CMGC Cost Estimate'!$X472="YES",OR('CMGC Cost Estimate'!$R472&gt;0.2,'CMGC Cost Estimate'!$R472&lt;-0.2)),"ANALYZE"," ")</f>
        <v>#VALUE!</v>
      </c>
      <c r="Z472" s="73" t="e">
        <f>IF(AND('CMGC Cost Estimate'!$X472="YES",OR('CMGC Cost Estimate'!$S472&gt;0.2,'CMGC Cost Estimate'!$S472&lt;-0.2)),"ANALYZE"," ")</f>
        <v>#VALUE!</v>
      </c>
      <c r="AA472" s="69" t="e">
        <f>RANK('CMGC Cost Estimate'!$G472,'CMGC Cost Estimate'!$G$3:$G$499)</f>
        <v>#VALUE!</v>
      </c>
      <c r="AB472" s="70" t="e">
        <f>LARGE('CMGC Cost Estimate'!$G$3:$G$499,COUNT(G$3:'CMGC Cost Estimate'!$G472))+IF(ISNUMBER(AB471),AB471,0)</f>
        <v>#VALUE!</v>
      </c>
      <c r="AC472" s="71" t="e">
        <f>IF(AB472/G$500&lt;0.8,COUNT(V$3:V472)+1,1)</f>
        <v>#VALUE!</v>
      </c>
      <c r="AD472" s="95" t="e">
        <f>IF('CMGC Cost Estimate'!$AA472&lt;=MAX('CMGC Cost Estimate'!$AC$3:$AC$499),"YES","NO")</f>
        <v>#VALUE!</v>
      </c>
      <c r="AE472" s="96" t="e">
        <f>IF(AND('Standard Cost Estimate'!$AD472="YES",ABS('Standard Cost Estimate'!$R472)&gt;0.2),"ANALYZE"," ")</f>
        <v>#VALUE!</v>
      </c>
      <c r="AF472" s="77"/>
    </row>
    <row r="473" spans="1:32" x14ac:dyDescent="0.35">
      <c r="A473" s="56" t="e">
        <f>Table1[[#This Row],[Item Line Number]]</f>
        <v>#VALUE!</v>
      </c>
      <c r="B473" s="56" t="e">
        <f>Table1[[#This Row],[Item Number]]</f>
        <v>#VALUE!</v>
      </c>
      <c r="C473" s="57" t="e">
        <f>Table1[[#This Row],[Item Description]]</f>
        <v>#VALUE!</v>
      </c>
      <c r="D473" s="56" t="e">
        <f>Table1[[#This Row],[Quantity]]</f>
        <v>#VALUE!</v>
      </c>
      <c r="E473" s="56" t="e">
        <f>Table1[[#This Row],[Units]]</f>
        <v>#VALUE!</v>
      </c>
      <c r="F473" s="58" t="e">
        <f>Table1[[#This Row],[Engineer''s Estimate (EE)]]</f>
        <v>#VALUE!</v>
      </c>
      <c r="G473" s="59" t="e">
        <f>'CMGC Cost Estimate'!$D473*'CMGC Cost Estimate'!$F473</f>
        <v>#VALUE!</v>
      </c>
      <c r="H473" s="60" t="e">
        <f>'CMGC Cost Estimate'!$G473/G$500</f>
        <v>#VALUE!</v>
      </c>
      <c r="I473" s="58" t="e">
        <f>Table1[[#This Row],[Low Bidder 
or CM/GC]]</f>
        <v>#VALUE!</v>
      </c>
      <c r="J473" s="59" t="e">
        <f>'CMGC Cost Estimate'!$I473*'CMGC Cost Estimate'!$D473</f>
        <v>#VALUE!</v>
      </c>
      <c r="K473" s="61" t="e">
        <f>'CMGC Cost Estimate'!$J473/J$500</f>
        <v>#VALUE!</v>
      </c>
      <c r="L473" s="58" t="e">
        <f>TRIMMEAN(Table1[[#This Row],[Low Bidder 
or CM/GC]:[Bidder 23]],2/COUNT(Table1[[#This Row],[Low Bidder 
or CM/GC]:[Bidder 23]]))</f>
        <v>#VALUE!</v>
      </c>
      <c r="M473" s="59" t="e">
        <f>IF('CMGC Cost Estimate'!$D473=0,0,'CMGC Cost Estimate'!$D473*'CMGC Cost Estimate'!$L473)</f>
        <v>#VALUE!</v>
      </c>
      <c r="N473" s="60" t="e">
        <f>'CMGC Cost Estimate'!$M473/M$500</f>
        <v>#VALUE!</v>
      </c>
      <c r="O473" s="80" t="e">
        <f>MIN(Table1[[#This Row],[Low Bidder 
or CM/GC]:[Bidder 23]])*D473</f>
        <v>#VALUE!</v>
      </c>
      <c r="P473" s="66" t="e">
        <f>Table24[[#This Row],[CM/GC
Amount]]</f>
        <v>#VALUE!</v>
      </c>
      <c r="Q473" s="81" t="e">
        <f>MAX(Table1[[#This Row],[Low Bidder 
or CM/GC]:[Bidder 23]])*D473</f>
        <v>#VALUE!</v>
      </c>
      <c r="R473" s="38" t="e">
        <f>('CMGC Cost Estimate'!$J473-'CMGC Cost Estimate'!$G473)/'CMGC Cost Estimate'!$G473</f>
        <v>#VALUE!</v>
      </c>
      <c r="S473" s="39" t="e">
        <f>('CMGC Cost Estimate'!$J473-'CMGC Cost Estimate'!$M473)/'CMGC Cost Estimate'!$M473</f>
        <v>#VALUE!</v>
      </c>
      <c r="T473" s="37" t="e">
        <f>'CMGC Cost Estimate'!$J473-'CMGC Cost Estimate'!$G473</f>
        <v>#VALUE!</v>
      </c>
      <c r="U473" s="29" t="e">
        <f>RANK('CMGC Cost Estimate'!$J473,'CMGC Cost Estimate'!$J$3:$J$499)</f>
        <v>#VALUE!</v>
      </c>
      <c r="V473" s="40" t="e">
        <f>LARGE('CMGC Cost Estimate'!$J$3:$J$499,COUNT(J$3:'CMGC Cost Estimate'!$J473))+IF(ISNUMBER(V472),V472,0)</f>
        <v>#VALUE!</v>
      </c>
      <c r="W473" s="29" t="e">
        <f>IF(V473/J$500&lt;0.8,COUNT(V$3:V473)+1,1)</f>
        <v>#VALUE!</v>
      </c>
      <c r="X473" s="41" t="e">
        <f>IF('CMGC Cost Estimate'!$U473&lt;=MAX('CMGC Cost Estimate'!$W$3:$W$499),"YES","NO")</f>
        <v>#VALUE!</v>
      </c>
      <c r="Y473" s="42" t="e">
        <f>IF(AND('CMGC Cost Estimate'!$X473="YES",OR('CMGC Cost Estimate'!$R473&gt;0.2,'CMGC Cost Estimate'!$R473&lt;-0.2)),"ANALYZE"," ")</f>
        <v>#VALUE!</v>
      </c>
      <c r="Z473" s="73" t="e">
        <f>IF(AND('CMGC Cost Estimate'!$X473="YES",OR('CMGC Cost Estimate'!$S473&gt;0.2,'CMGC Cost Estimate'!$S473&lt;-0.2)),"ANALYZE"," ")</f>
        <v>#VALUE!</v>
      </c>
      <c r="AA473" s="69" t="e">
        <f>RANK('CMGC Cost Estimate'!$G473,'CMGC Cost Estimate'!$G$3:$G$499)</f>
        <v>#VALUE!</v>
      </c>
      <c r="AB473" s="70" t="e">
        <f>LARGE('CMGC Cost Estimate'!$G$3:$G$499,COUNT(G$3:'CMGC Cost Estimate'!$G473))+IF(ISNUMBER(AB472),AB472,0)</f>
        <v>#VALUE!</v>
      </c>
      <c r="AC473" s="71" t="e">
        <f>IF(AB473/G$500&lt;0.8,COUNT(V$3:V473)+1,1)</f>
        <v>#VALUE!</v>
      </c>
      <c r="AD473" s="95" t="e">
        <f>IF('CMGC Cost Estimate'!$AA473&lt;=MAX('CMGC Cost Estimate'!$AC$3:$AC$499),"YES","NO")</f>
        <v>#VALUE!</v>
      </c>
      <c r="AE473" s="96" t="e">
        <f>IF(AND('Standard Cost Estimate'!$AD473="YES",ABS('Standard Cost Estimate'!$R473)&gt;0.2),"ANALYZE"," ")</f>
        <v>#VALUE!</v>
      </c>
      <c r="AF473" s="77"/>
    </row>
    <row r="474" spans="1:32" x14ac:dyDescent="0.35">
      <c r="A474" s="56" t="e">
        <f>Table1[[#This Row],[Item Line Number]]</f>
        <v>#VALUE!</v>
      </c>
      <c r="B474" s="56" t="e">
        <f>Table1[[#This Row],[Item Number]]</f>
        <v>#VALUE!</v>
      </c>
      <c r="C474" s="57" t="e">
        <f>Table1[[#This Row],[Item Description]]</f>
        <v>#VALUE!</v>
      </c>
      <c r="D474" s="56" t="e">
        <f>Table1[[#This Row],[Quantity]]</f>
        <v>#VALUE!</v>
      </c>
      <c r="E474" s="56" t="e">
        <f>Table1[[#This Row],[Units]]</f>
        <v>#VALUE!</v>
      </c>
      <c r="F474" s="58" t="e">
        <f>Table1[[#This Row],[Engineer''s Estimate (EE)]]</f>
        <v>#VALUE!</v>
      </c>
      <c r="G474" s="59" t="e">
        <f>'CMGC Cost Estimate'!$D474*'CMGC Cost Estimate'!$F474</f>
        <v>#VALUE!</v>
      </c>
      <c r="H474" s="60" t="e">
        <f>'CMGC Cost Estimate'!$G474/G$500</f>
        <v>#VALUE!</v>
      </c>
      <c r="I474" s="58" t="e">
        <f>Table1[[#This Row],[Low Bidder 
or CM/GC]]</f>
        <v>#VALUE!</v>
      </c>
      <c r="J474" s="59" t="e">
        <f>'CMGC Cost Estimate'!$I474*'CMGC Cost Estimate'!$D474</f>
        <v>#VALUE!</v>
      </c>
      <c r="K474" s="61" t="e">
        <f>'CMGC Cost Estimate'!$J474/J$500</f>
        <v>#VALUE!</v>
      </c>
      <c r="L474" s="58" t="e">
        <f>TRIMMEAN(Table1[[#This Row],[Low Bidder 
or CM/GC]:[Bidder 23]],2/COUNT(Table1[[#This Row],[Low Bidder 
or CM/GC]:[Bidder 23]]))</f>
        <v>#VALUE!</v>
      </c>
      <c r="M474" s="59" t="e">
        <f>IF('CMGC Cost Estimate'!$D474=0,0,'CMGC Cost Estimate'!$D474*'CMGC Cost Estimate'!$L474)</f>
        <v>#VALUE!</v>
      </c>
      <c r="N474" s="60" t="e">
        <f>'CMGC Cost Estimate'!$M474/M$500</f>
        <v>#VALUE!</v>
      </c>
      <c r="O474" s="80" t="e">
        <f>MIN(Table1[[#This Row],[Low Bidder 
or CM/GC]:[Bidder 23]])*D474</f>
        <v>#VALUE!</v>
      </c>
      <c r="P474" s="66" t="e">
        <f>Table24[[#This Row],[CM/GC
Amount]]</f>
        <v>#VALUE!</v>
      </c>
      <c r="Q474" s="81" t="e">
        <f>MAX(Table1[[#This Row],[Low Bidder 
or CM/GC]:[Bidder 23]])*D474</f>
        <v>#VALUE!</v>
      </c>
      <c r="R474" s="38" t="e">
        <f>('CMGC Cost Estimate'!$J474-'CMGC Cost Estimate'!$G474)/'CMGC Cost Estimate'!$G474</f>
        <v>#VALUE!</v>
      </c>
      <c r="S474" s="39" t="e">
        <f>('CMGC Cost Estimate'!$J474-'CMGC Cost Estimate'!$M474)/'CMGC Cost Estimate'!$M474</f>
        <v>#VALUE!</v>
      </c>
      <c r="T474" s="37" t="e">
        <f>'CMGC Cost Estimate'!$J474-'CMGC Cost Estimate'!$G474</f>
        <v>#VALUE!</v>
      </c>
      <c r="U474" s="29" t="e">
        <f>RANK('CMGC Cost Estimate'!$J474,'CMGC Cost Estimate'!$J$3:$J$499)</f>
        <v>#VALUE!</v>
      </c>
      <c r="V474" s="40" t="e">
        <f>LARGE('CMGC Cost Estimate'!$J$3:$J$499,COUNT(J$3:'CMGC Cost Estimate'!$J474))+IF(ISNUMBER(V473),V473,0)</f>
        <v>#VALUE!</v>
      </c>
      <c r="W474" s="29" t="e">
        <f>IF(V474/J$500&lt;0.8,COUNT(V$3:V474)+1,1)</f>
        <v>#VALUE!</v>
      </c>
      <c r="X474" s="41" t="e">
        <f>IF('CMGC Cost Estimate'!$U474&lt;=MAX('CMGC Cost Estimate'!$W$3:$W$499),"YES","NO")</f>
        <v>#VALUE!</v>
      </c>
      <c r="Y474" s="42" t="e">
        <f>IF(AND('CMGC Cost Estimate'!$X474="YES",OR('CMGC Cost Estimate'!$R474&gt;0.2,'CMGC Cost Estimate'!$R474&lt;-0.2)),"ANALYZE"," ")</f>
        <v>#VALUE!</v>
      </c>
      <c r="Z474" s="73" t="e">
        <f>IF(AND('CMGC Cost Estimate'!$X474="YES",OR('CMGC Cost Estimate'!$S474&gt;0.2,'CMGC Cost Estimate'!$S474&lt;-0.2)),"ANALYZE"," ")</f>
        <v>#VALUE!</v>
      </c>
      <c r="AA474" s="69" t="e">
        <f>RANK('CMGC Cost Estimate'!$G474,'CMGC Cost Estimate'!$G$3:$G$499)</f>
        <v>#VALUE!</v>
      </c>
      <c r="AB474" s="70" t="e">
        <f>LARGE('CMGC Cost Estimate'!$G$3:$G$499,COUNT(G$3:'CMGC Cost Estimate'!$G474))+IF(ISNUMBER(AB473),AB473,0)</f>
        <v>#VALUE!</v>
      </c>
      <c r="AC474" s="71" t="e">
        <f>IF(AB474/G$500&lt;0.8,COUNT(V$3:V474)+1,1)</f>
        <v>#VALUE!</v>
      </c>
      <c r="AD474" s="95" t="e">
        <f>IF('CMGC Cost Estimate'!$AA474&lt;=MAX('CMGC Cost Estimate'!$AC$3:$AC$499),"YES","NO")</f>
        <v>#VALUE!</v>
      </c>
      <c r="AE474" s="96" t="e">
        <f>IF(AND('Standard Cost Estimate'!$AD474="YES",ABS('Standard Cost Estimate'!$R474)&gt;0.2),"ANALYZE"," ")</f>
        <v>#VALUE!</v>
      </c>
      <c r="AF474" s="77"/>
    </row>
    <row r="475" spans="1:32" x14ac:dyDescent="0.35">
      <c r="A475" s="56" t="e">
        <f>Table1[[#This Row],[Item Line Number]]</f>
        <v>#VALUE!</v>
      </c>
      <c r="B475" s="56" t="e">
        <f>Table1[[#This Row],[Item Number]]</f>
        <v>#VALUE!</v>
      </c>
      <c r="C475" s="57" t="e">
        <f>Table1[[#This Row],[Item Description]]</f>
        <v>#VALUE!</v>
      </c>
      <c r="D475" s="56" t="e">
        <f>Table1[[#This Row],[Quantity]]</f>
        <v>#VALUE!</v>
      </c>
      <c r="E475" s="56" t="e">
        <f>Table1[[#This Row],[Units]]</f>
        <v>#VALUE!</v>
      </c>
      <c r="F475" s="58" t="e">
        <f>Table1[[#This Row],[Engineer''s Estimate (EE)]]</f>
        <v>#VALUE!</v>
      </c>
      <c r="G475" s="59" t="e">
        <f>'CMGC Cost Estimate'!$D475*'CMGC Cost Estimate'!$F475</f>
        <v>#VALUE!</v>
      </c>
      <c r="H475" s="60" t="e">
        <f>'CMGC Cost Estimate'!$G475/G$500</f>
        <v>#VALUE!</v>
      </c>
      <c r="I475" s="58" t="e">
        <f>Table1[[#This Row],[Low Bidder 
or CM/GC]]</f>
        <v>#VALUE!</v>
      </c>
      <c r="J475" s="59" t="e">
        <f>'CMGC Cost Estimate'!$I475*'CMGC Cost Estimate'!$D475</f>
        <v>#VALUE!</v>
      </c>
      <c r="K475" s="61" t="e">
        <f>'CMGC Cost Estimate'!$J475/J$500</f>
        <v>#VALUE!</v>
      </c>
      <c r="L475" s="58" t="e">
        <f>TRIMMEAN(Table1[[#This Row],[Low Bidder 
or CM/GC]:[Bidder 23]],2/COUNT(Table1[[#This Row],[Low Bidder 
or CM/GC]:[Bidder 23]]))</f>
        <v>#VALUE!</v>
      </c>
      <c r="M475" s="59" t="e">
        <f>IF('CMGC Cost Estimate'!$D475=0,0,'CMGC Cost Estimate'!$D475*'CMGC Cost Estimate'!$L475)</f>
        <v>#VALUE!</v>
      </c>
      <c r="N475" s="60" t="e">
        <f>'CMGC Cost Estimate'!$M475/M$500</f>
        <v>#VALUE!</v>
      </c>
      <c r="O475" s="80" t="e">
        <f>MIN(Table1[[#This Row],[Low Bidder 
or CM/GC]:[Bidder 23]])*D475</f>
        <v>#VALUE!</v>
      </c>
      <c r="P475" s="66" t="e">
        <f>Table24[[#This Row],[CM/GC
Amount]]</f>
        <v>#VALUE!</v>
      </c>
      <c r="Q475" s="81" t="e">
        <f>MAX(Table1[[#This Row],[Low Bidder 
or CM/GC]:[Bidder 23]])*D475</f>
        <v>#VALUE!</v>
      </c>
      <c r="R475" s="38" t="e">
        <f>('CMGC Cost Estimate'!$J475-'CMGC Cost Estimate'!$G475)/'CMGC Cost Estimate'!$G475</f>
        <v>#VALUE!</v>
      </c>
      <c r="S475" s="39" t="e">
        <f>('CMGC Cost Estimate'!$J475-'CMGC Cost Estimate'!$M475)/'CMGC Cost Estimate'!$M475</f>
        <v>#VALUE!</v>
      </c>
      <c r="T475" s="37" t="e">
        <f>'CMGC Cost Estimate'!$J475-'CMGC Cost Estimate'!$G475</f>
        <v>#VALUE!</v>
      </c>
      <c r="U475" s="29" t="e">
        <f>RANK('CMGC Cost Estimate'!$J475,'CMGC Cost Estimate'!$J$3:$J$499)</f>
        <v>#VALUE!</v>
      </c>
      <c r="V475" s="40" t="e">
        <f>LARGE('CMGC Cost Estimate'!$J$3:$J$499,COUNT(J$3:'CMGC Cost Estimate'!$J475))+IF(ISNUMBER(V474),V474,0)</f>
        <v>#VALUE!</v>
      </c>
      <c r="W475" s="29" t="e">
        <f>IF(V475/J$500&lt;0.8,COUNT(V$3:V475)+1,1)</f>
        <v>#VALUE!</v>
      </c>
      <c r="X475" s="41" t="e">
        <f>IF('CMGC Cost Estimate'!$U475&lt;=MAX('CMGC Cost Estimate'!$W$3:$W$499),"YES","NO")</f>
        <v>#VALUE!</v>
      </c>
      <c r="Y475" s="42" t="e">
        <f>IF(AND('CMGC Cost Estimate'!$X475="YES",OR('CMGC Cost Estimate'!$R475&gt;0.2,'CMGC Cost Estimate'!$R475&lt;-0.2)),"ANALYZE"," ")</f>
        <v>#VALUE!</v>
      </c>
      <c r="Z475" s="73" t="e">
        <f>IF(AND('CMGC Cost Estimate'!$X475="YES",OR('CMGC Cost Estimate'!$S475&gt;0.2,'CMGC Cost Estimate'!$S475&lt;-0.2)),"ANALYZE"," ")</f>
        <v>#VALUE!</v>
      </c>
      <c r="AA475" s="69" t="e">
        <f>RANK('CMGC Cost Estimate'!$G475,'CMGC Cost Estimate'!$G$3:$G$499)</f>
        <v>#VALUE!</v>
      </c>
      <c r="AB475" s="70" t="e">
        <f>LARGE('CMGC Cost Estimate'!$G$3:$G$499,COUNT(G$3:'CMGC Cost Estimate'!$G475))+IF(ISNUMBER(AB474),AB474,0)</f>
        <v>#VALUE!</v>
      </c>
      <c r="AC475" s="71" t="e">
        <f>IF(AB475/G$500&lt;0.8,COUNT(V$3:V475)+1,1)</f>
        <v>#VALUE!</v>
      </c>
      <c r="AD475" s="95" t="e">
        <f>IF('CMGC Cost Estimate'!$AA475&lt;=MAX('CMGC Cost Estimate'!$AC$3:$AC$499),"YES","NO")</f>
        <v>#VALUE!</v>
      </c>
      <c r="AE475" s="96" t="e">
        <f>IF(AND('Standard Cost Estimate'!$AD475="YES",ABS('Standard Cost Estimate'!$R475)&gt;0.2),"ANALYZE"," ")</f>
        <v>#VALUE!</v>
      </c>
      <c r="AF475" s="77"/>
    </row>
    <row r="476" spans="1:32" x14ac:dyDescent="0.35">
      <c r="A476" s="56" t="e">
        <f>Table1[[#This Row],[Item Line Number]]</f>
        <v>#VALUE!</v>
      </c>
      <c r="B476" s="56" t="e">
        <f>Table1[[#This Row],[Item Number]]</f>
        <v>#VALUE!</v>
      </c>
      <c r="C476" s="57" t="e">
        <f>Table1[[#This Row],[Item Description]]</f>
        <v>#VALUE!</v>
      </c>
      <c r="D476" s="56" t="e">
        <f>Table1[[#This Row],[Quantity]]</f>
        <v>#VALUE!</v>
      </c>
      <c r="E476" s="56" t="e">
        <f>Table1[[#This Row],[Units]]</f>
        <v>#VALUE!</v>
      </c>
      <c r="F476" s="58" t="e">
        <f>Table1[[#This Row],[Engineer''s Estimate (EE)]]</f>
        <v>#VALUE!</v>
      </c>
      <c r="G476" s="59" t="e">
        <f>'CMGC Cost Estimate'!$D476*'CMGC Cost Estimate'!$F476</f>
        <v>#VALUE!</v>
      </c>
      <c r="H476" s="60" t="e">
        <f>'CMGC Cost Estimate'!$G476/G$500</f>
        <v>#VALUE!</v>
      </c>
      <c r="I476" s="58" t="e">
        <f>Table1[[#This Row],[Low Bidder 
or CM/GC]]</f>
        <v>#VALUE!</v>
      </c>
      <c r="J476" s="59" t="e">
        <f>'CMGC Cost Estimate'!$I476*'CMGC Cost Estimate'!$D476</f>
        <v>#VALUE!</v>
      </c>
      <c r="K476" s="61" t="e">
        <f>'CMGC Cost Estimate'!$J476/J$500</f>
        <v>#VALUE!</v>
      </c>
      <c r="L476" s="58" t="e">
        <f>TRIMMEAN(Table1[[#This Row],[Low Bidder 
or CM/GC]:[Bidder 23]],2/COUNT(Table1[[#This Row],[Low Bidder 
or CM/GC]:[Bidder 23]]))</f>
        <v>#VALUE!</v>
      </c>
      <c r="M476" s="59" t="e">
        <f>IF('CMGC Cost Estimate'!$D476=0,0,'CMGC Cost Estimate'!$D476*'CMGC Cost Estimate'!$L476)</f>
        <v>#VALUE!</v>
      </c>
      <c r="N476" s="60" t="e">
        <f>'CMGC Cost Estimate'!$M476/M$500</f>
        <v>#VALUE!</v>
      </c>
      <c r="O476" s="80" t="e">
        <f>MIN(Table1[[#This Row],[Low Bidder 
or CM/GC]:[Bidder 23]])*D476</f>
        <v>#VALUE!</v>
      </c>
      <c r="P476" s="66" t="e">
        <f>Table24[[#This Row],[CM/GC
Amount]]</f>
        <v>#VALUE!</v>
      </c>
      <c r="Q476" s="81" t="e">
        <f>MAX(Table1[[#This Row],[Low Bidder 
or CM/GC]:[Bidder 23]])*D476</f>
        <v>#VALUE!</v>
      </c>
      <c r="R476" s="38" t="e">
        <f>('CMGC Cost Estimate'!$J476-'CMGC Cost Estimate'!$G476)/'CMGC Cost Estimate'!$G476</f>
        <v>#VALUE!</v>
      </c>
      <c r="S476" s="39" t="e">
        <f>('CMGC Cost Estimate'!$J476-'CMGC Cost Estimate'!$M476)/'CMGC Cost Estimate'!$M476</f>
        <v>#VALUE!</v>
      </c>
      <c r="T476" s="37" t="e">
        <f>'CMGC Cost Estimate'!$J476-'CMGC Cost Estimate'!$G476</f>
        <v>#VALUE!</v>
      </c>
      <c r="U476" s="29" t="e">
        <f>RANK('CMGC Cost Estimate'!$J476,'CMGC Cost Estimate'!$J$3:$J$499)</f>
        <v>#VALUE!</v>
      </c>
      <c r="V476" s="40" t="e">
        <f>LARGE('CMGC Cost Estimate'!$J$3:$J$499,COUNT(J$3:'CMGC Cost Estimate'!$J476))+IF(ISNUMBER(V475),V475,0)</f>
        <v>#VALUE!</v>
      </c>
      <c r="W476" s="29" t="e">
        <f>IF(V476/J$500&lt;0.8,COUNT(V$3:V476)+1,1)</f>
        <v>#VALUE!</v>
      </c>
      <c r="X476" s="41" t="e">
        <f>IF('CMGC Cost Estimate'!$U476&lt;=MAX('CMGC Cost Estimate'!$W$3:$W$499),"YES","NO")</f>
        <v>#VALUE!</v>
      </c>
      <c r="Y476" s="42" t="e">
        <f>IF(AND('CMGC Cost Estimate'!$X476="YES",OR('CMGC Cost Estimate'!$R476&gt;0.2,'CMGC Cost Estimate'!$R476&lt;-0.2)),"ANALYZE"," ")</f>
        <v>#VALUE!</v>
      </c>
      <c r="Z476" s="73" t="e">
        <f>IF(AND('CMGC Cost Estimate'!$X476="YES",OR('CMGC Cost Estimate'!$S476&gt;0.2,'CMGC Cost Estimate'!$S476&lt;-0.2)),"ANALYZE"," ")</f>
        <v>#VALUE!</v>
      </c>
      <c r="AA476" s="69" t="e">
        <f>RANK('CMGC Cost Estimate'!$G476,'CMGC Cost Estimate'!$G$3:$G$499)</f>
        <v>#VALUE!</v>
      </c>
      <c r="AB476" s="70" t="e">
        <f>LARGE('CMGC Cost Estimate'!$G$3:$G$499,COUNT(G$3:'CMGC Cost Estimate'!$G476))+IF(ISNUMBER(AB475),AB475,0)</f>
        <v>#VALUE!</v>
      </c>
      <c r="AC476" s="71" t="e">
        <f>IF(AB476/G$500&lt;0.8,COUNT(V$3:V476)+1,1)</f>
        <v>#VALUE!</v>
      </c>
      <c r="AD476" s="95" t="e">
        <f>IF('CMGC Cost Estimate'!$AA476&lt;=MAX('CMGC Cost Estimate'!$AC$3:$AC$499),"YES","NO")</f>
        <v>#VALUE!</v>
      </c>
      <c r="AE476" s="96" t="e">
        <f>IF(AND('Standard Cost Estimate'!$AD476="YES",ABS('Standard Cost Estimate'!$R476)&gt;0.2),"ANALYZE"," ")</f>
        <v>#VALUE!</v>
      </c>
      <c r="AF476" s="77"/>
    </row>
    <row r="477" spans="1:32" x14ac:dyDescent="0.35">
      <c r="A477" s="56" t="e">
        <f>Table1[[#This Row],[Item Line Number]]</f>
        <v>#VALUE!</v>
      </c>
      <c r="B477" s="56" t="e">
        <f>Table1[[#This Row],[Item Number]]</f>
        <v>#VALUE!</v>
      </c>
      <c r="C477" s="57" t="e">
        <f>Table1[[#This Row],[Item Description]]</f>
        <v>#VALUE!</v>
      </c>
      <c r="D477" s="56" t="e">
        <f>Table1[[#This Row],[Quantity]]</f>
        <v>#VALUE!</v>
      </c>
      <c r="E477" s="56" t="e">
        <f>Table1[[#This Row],[Units]]</f>
        <v>#VALUE!</v>
      </c>
      <c r="F477" s="58" t="e">
        <f>Table1[[#This Row],[Engineer''s Estimate (EE)]]</f>
        <v>#VALUE!</v>
      </c>
      <c r="G477" s="59" t="e">
        <f>'CMGC Cost Estimate'!$D477*'CMGC Cost Estimate'!$F477</f>
        <v>#VALUE!</v>
      </c>
      <c r="H477" s="60" t="e">
        <f>'CMGC Cost Estimate'!$G477/G$500</f>
        <v>#VALUE!</v>
      </c>
      <c r="I477" s="58" t="e">
        <f>Table1[[#This Row],[Low Bidder 
or CM/GC]]</f>
        <v>#VALUE!</v>
      </c>
      <c r="J477" s="59" t="e">
        <f>'CMGC Cost Estimate'!$I477*'CMGC Cost Estimate'!$D477</f>
        <v>#VALUE!</v>
      </c>
      <c r="K477" s="61" t="e">
        <f>'CMGC Cost Estimate'!$J477/J$500</f>
        <v>#VALUE!</v>
      </c>
      <c r="L477" s="58" t="e">
        <f>TRIMMEAN(Table1[[#This Row],[Low Bidder 
or CM/GC]:[Bidder 23]],2/COUNT(Table1[[#This Row],[Low Bidder 
or CM/GC]:[Bidder 23]]))</f>
        <v>#VALUE!</v>
      </c>
      <c r="M477" s="59" t="e">
        <f>IF('CMGC Cost Estimate'!$D477=0,0,'CMGC Cost Estimate'!$D477*'CMGC Cost Estimate'!$L477)</f>
        <v>#VALUE!</v>
      </c>
      <c r="N477" s="60" t="e">
        <f>'CMGC Cost Estimate'!$M477/M$500</f>
        <v>#VALUE!</v>
      </c>
      <c r="O477" s="80" t="e">
        <f>MIN(Table1[[#This Row],[Low Bidder 
or CM/GC]:[Bidder 23]])*D477</f>
        <v>#VALUE!</v>
      </c>
      <c r="P477" s="66" t="e">
        <f>Table24[[#This Row],[CM/GC
Amount]]</f>
        <v>#VALUE!</v>
      </c>
      <c r="Q477" s="81" t="e">
        <f>MAX(Table1[[#This Row],[Low Bidder 
or CM/GC]:[Bidder 23]])*D477</f>
        <v>#VALUE!</v>
      </c>
      <c r="R477" s="38" t="e">
        <f>('CMGC Cost Estimate'!$J477-'CMGC Cost Estimate'!$G477)/'CMGC Cost Estimate'!$G477</f>
        <v>#VALUE!</v>
      </c>
      <c r="S477" s="39" t="e">
        <f>('CMGC Cost Estimate'!$J477-'CMGC Cost Estimate'!$M477)/'CMGC Cost Estimate'!$M477</f>
        <v>#VALUE!</v>
      </c>
      <c r="T477" s="37" t="e">
        <f>'CMGC Cost Estimate'!$J477-'CMGC Cost Estimate'!$G477</f>
        <v>#VALUE!</v>
      </c>
      <c r="U477" s="29" t="e">
        <f>RANK('CMGC Cost Estimate'!$J477,'CMGC Cost Estimate'!$J$3:$J$499)</f>
        <v>#VALUE!</v>
      </c>
      <c r="V477" s="40" t="e">
        <f>LARGE('CMGC Cost Estimate'!$J$3:$J$499,COUNT(J$3:'CMGC Cost Estimate'!$J477))+IF(ISNUMBER(V476),V476,0)</f>
        <v>#VALUE!</v>
      </c>
      <c r="W477" s="29" t="e">
        <f>IF(V477/J$500&lt;0.8,COUNT(V$3:V477)+1,1)</f>
        <v>#VALUE!</v>
      </c>
      <c r="X477" s="41" t="e">
        <f>IF('CMGC Cost Estimate'!$U477&lt;=MAX('CMGC Cost Estimate'!$W$3:$W$499),"YES","NO")</f>
        <v>#VALUE!</v>
      </c>
      <c r="Y477" s="42" t="e">
        <f>IF(AND('CMGC Cost Estimate'!$X477="YES",OR('CMGC Cost Estimate'!$R477&gt;0.2,'CMGC Cost Estimate'!$R477&lt;-0.2)),"ANALYZE"," ")</f>
        <v>#VALUE!</v>
      </c>
      <c r="Z477" s="73" t="e">
        <f>IF(AND('CMGC Cost Estimate'!$X477="YES",OR('CMGC Cost Estimate'!$S477&gt;0.2,'CMGC Cost Estimate'!$S477&lt;-0.2)),"ANALYZE"," ")</f>
        <v>#VALUE!</v>
      </c>
      <c r="AA477" s="69" t="e">
        <f>RANK('CMGC Cost Estimate'!$G477,'CMGC Cost Estimate'!$G$3:$G$499)</f>
        <v>#VALUE!</v>
      </c>
      <c r="AB477" s="70" t="e">
        <f>LARGE('CMGC Cost Estimate'!$G$3:$G$499,COUNT(G$3:'CMGC Cost Estimate'!$G477))+IF(ISNUMBER(AB476),AB476,0)</f>
        <v>#VALUE!</v>
      </c>
      <c r="AC477" s="71" t="e">
        <f>IF(AB477/G$500&lt;0.8,COUNT(V$3:V477)+1,1)</f>
        <v>#VALUE!</v>
      </c>
      <c r="AD477" s="95" t="e">
        <f>IF('CMGC Cost Estimate'!$AA477&lt;=MAX('CMGC Cost Estimate'!$AC$3:$AC$499),"YES","NO")</f>
        <v>#VALUE!</v>
      </c>
      <c r="AE477" s="96" t="e">
        <f>IF(AND('Standard Cost Estimate'!$AD477="YES",ABS('Standard Cost Estimate'!$R477)&gt;0.2),"ANALYZE"," ")</f>
        <v>#VALUE!</v>
      </c>
      <c r="AF477" s="77"/>
    </row>
    <row r="478" spans="1:32" x14ac:dyDescent="0.35">
      <c r="A478" s="56" t="e">
        <f>Table1[[#This Row],[Item Line Number]]</f>
        <v>#VALUE!</v>
      </c>
      <c r="B478" s="56" t="e">
        <f>Table1[[#This Row],[Item Number]]</f>
        <v>#VALUE!</v>
      </c>
      <c r="C478" s="57" t="e">
        <f>Table1[[#This Row],[Item Description]]</f>
        <v>#VALUE!</v>
      </c>
      <c r="D478" s="56" t="e">
        <f>Table1[[#This Row],[Quantity]]</f>
        <v>#VALUE!</v>
      </c>
      <c r="E478" s="56" t="e">
        <f>Table1[[#This Row],[Units]]</f>
        <v>#VALUE!</v>
      </c>
      <c r="F478" s="58" t="e">
        <f>Table1[[#This Row],[Engineer''s Estimate (EE)]]</f>
        <v>#VALUE!</v>
      </c>
      <c r="G478" s="59" t="e">
        <f>'CMGC Cost Estimate'!$D478*'CMGC Cost Estimate'!$F478</f>
        <v>#VALUE!</v>
      </c>
      <c r="H478" s="60" t="e">
        <f>'CMGC Cost Estimate'!$G478/G$500</f>
        <v>#VALUE!</v>
      </c>
      <c r="I478" s="58" t="e">
        <f>Table1[[#This Row],[Low Bidder 
or CM/GC]]</f>
        <v>#VALUE!</v>
      </c>
      <c r="J478" s="59" t="e">
        <f>'CMGC Cost Estimate'!$I478*'CMGC Cost Estimate'!$D478</f>
        <v>#VALUE!</v>
      </c>
      <c r="K478" s="61" t="e">
        <f>'CMGC Cost Estimate'!$J478/J$500</f>
        <v>#VALUE!</v>
      </c>
      <c r="L478" s="58" t="e">
        <f>TRIMMEAN(Table1[[#This Row],[Low Bidder 
or CM/GC]:[Bidder 23]],2/COUNT(Table1[[#This Row],[Low Bidder 
or CM/GC]:[Bidder 23]]))</f>
        <v>#VALUE!</v>
      </c>
      <c r="M478" s="59" t="e">
        <f>IF('CMGC Cost Estimate'!$D478=0,0,'CMGC Cost Estimate'!$D478*'CMGC Cost Estimate'!$L478)</f>
        <v>#VALUE!</v>
      </c>
      <c r="N478" s="60" t="e">
        <f>'CMGC Cost Estimate'!$M478/M$500</f>
        <v>#VALUE!</v>
      </c>
      <c r="O478" s="80" t="e">
        <f>MIN(Table1[[#This Row],[Low Bidder 
or CM/GC]:[Bidder 23]])*D478</f>
        <v>#VALUE!</v>
      </c>
      <c r="P478" s="66" t="e">
        <f>Table24[[#This Row],[CM/GC
Amount]]</f>
        <v>#VALUE!</v>
      </c>
      <c r="Q478" s="81" t="e">
        <f>MAX(Table1[[#This Row],[Low Bidder 
or CM/GC]:[Bidder 23]])*D478</f>
        <v>#VALUE!</v>
      </c>
      <c r="R478" s="38" t="e">
        <f>('CMGC Cost Estimate'!$J478-'CMGC Cost Estimate'!$G478)/'CMGC Cost Estimate'!$G478</f>
        <v>#VALUE!</v>
      </c>
      <c r="S478" s="39" t="e">
        <f>('CMGC Cost Estimate'!$J478-'CMGC Cost Estimate'!$M478)/'CMGC Cost Estimate'!$M478</f>
        <v>#VALUE!</v>
      </c>
      <c r="T478" s="37" t="e">
        <f>'CMGC Cost Estimate'!$J478-'CMGC Cost Estimate'!$G478</f>
        <v>#VALUE!</v>
      </c>
      <c r="U478" s="29" t="e">
        <f>RANK('CMGC Cost Estimate'!$J478,'CMGC Cost Estimate'!$J$3:$J$499)</f>
        <v>#VALUE!</v>
      </c>
      <c r="V478" s="40" t="e">
        <f>LARGE('CMGC Cost Estimate'!$J$3:$J$499,COUNT(J$3:'CMGC Cost Estimate'!$J478))+IF(ISNUMBER(V477),V477,0)</f>
        <v>#VALUE!</v>
      </c>
      <c r="W478" s="29" t="e">
        <f>IF(V478/J$500&lt;0.8,COUNT(V$3:V478)+1,1)</f>
        <v>#VALUE!</v>
      </c>
      <c r="X478" s="41" t="e">
        <f>IF('CMGC Cost Estimate'!$U478&lt;=MAX('CMGC Cost Estimate'!$W$3:$W$499),"YES","NO")</f>
        <v>#VALUE!</v>
      </c>
      <c r="Y478" s="42" t="e">
        <f>IF(AND('CMGC Cost Estimate'!$X478="YES",OR('CMGC Cost Estimate'!$R478&gt;0.2,'CMGC Cost Estimate'!$R478&lt;-0.2)),"ANALYZE"," ")</f>
        <v>#VALUE!</v>
      </c>
      <c r="Z478" s="73" t="e">
        <f>IF(AND('CMGC Cost Estimate'!$X478="YES",OR('CMGC Cost Estimate'!$S478&gt;0.2,'CMGC Cost Estimate'!$S478&lt;-0.2)),"ANALYZE"," ")</f>
        <v>#VALUE!</v>
      </c>
      <c r="AA478" s="69" t="e">
        <f>RANK('CMGC Cost Estimate'!$G478,'CMGC Cost Estimate'!$G$3:$G$499)</f>
        <v>#VALUE!</v>
      </c>
      <c r="AB478" s="70" t="e">
        <f>LARGE('CMGC Cost Estimate'!$G$3:$G$499,COUNT(G$3:'CMGC Cost Estimate'!$G478))+IF(ISNUMBER(AB477),AB477,0)</f>
        <v>#VALUE!</v>
      </c>
      <c r="AC478" s="71" t="e">
        <f>IF(AB478/G$500&lt;0.8,COUNT(V$3:V478)+1,1)</f>
        <v>#VALUE!</v>
      </c>
      <c r="AD478" s="95" t="e">
        <f>IF('CMGC Cost Estimate'!$AA478&lt;=MAX('CMGC Cost Estimate'!$AC$3:$AC$499),"YES","NO")</f>
        <v>#VALUE!</v>
      </c>
      <c r="AE478" s="96" t="e">
        <f>IF(AND('Standard Cost Estimate'!$AD478="YES",ABS('Standard Cost Estimate'!$R478)&gt;0.2),"ANALYZE"," ")</f>
        <v>#VALUE!</v>
      </c>
      <c r="AF478" s="77"/>
    </row>
    <row r="479" spans="1:32" x14ac:dyDescent="0.35">
      <c r="A479" s="56" t="e">
        <f>Table1[[#This Row],[Item Line Number]]</f>
        <v>#VALUE!</v>
      </c>
      <c r="B479" s="56" t="e">
        <f>Table1[[#This Row],[Item Number]]</f>
        <v>#VALUE!</v>
      </c>
      <c r="C479" s="57" t="e">
        <f>Table1[[#This Row],[Item Description]]</f>
        <v>#VALUE!</v>
      </c>
      <c r="D479" s="56" t="e">
        <f>Table1[[#This Row],[Quantity]]</f>
        <v>#VALUE!</v>
      </c>
      <c r="E479" s="56" t="e">
        <f>Table1[[#This Row],[Units]]</f>
        <v>#VALUE!</v>
      </c>
      <c r="F479" s="58" t="e">
        <f>Table1[[#This Row],[Engineer''s Estimate (EE)]]</f>
        <v>#VALUE!</v>
      </c>
      <c r="G479" s="59" t="e">
        <f>'CMGC Cost Estimate'!$D479*'CMGC Cost Estimate'!$F479</f>
        <v>#VALUE!</v>
      </c>
      <c r="H479" s="60" t="e">
        <f>'CMGC Cost Estimate'!$G479/G$500</f>
        <v>#VALUE!</v>
      </c>
      <c r="I479" s="58" t="e">
        <f>Table1[[#This Row],[Low Bidder 
or CM/GC]]</f>
        <v>#VALUE!</v>
      </c>
      <c r="J479" s="59" t="e">
        <f>'CMGC Cost Estimate'!$I479*'CMGC Cost Estimate'!$D479</f>
        <v>#VALUE!</v>
      </c>
      <c r="K479" s="61" t="e">
        <f>'CMGC Cost Estimate'!$J479/J$500</f>
        <v>#VALUE!</v>
      </c>
      <c r="L479" s="58" t="e">
        <f>TRIMMEAN(Table1[[#This Row],[Low Bidder 
or CM/GC]:[Bidder 23]],2/COUNT(Table1[[#This Row],[Low Bidder 
or CM/GC]:[Bidder 23]]))</f>
        <v>#VALUE!</v>
      </c>
      <c r="M479" s="59" t="e">
        <f>IF('CMGC Cost Estimate'!$D479=0,0,'CMGC Cost Estimate'!$D479*'CMGC Cost Estimate'!$L479)</f>
        <v>#VALUE!</v>
      </c>
      <c r="N479" s="60" t="e">
        <f>'CMGC Cost Estimate'!$M479/M$500</f>
        <v>#VALUE!</v>
      </c>
      <c r="O479" s="80" t="e">
        <f>MIN(Table1[[#This Row],[Low Bidder 
or CM/GC]:[Bidder 23]])*D479</f>
        <v>#VALUE!</v>
      </c>
      <c r="P479" s="66" t="e">
        <f>Table24[[#This Row],[CM/GC
Amount]]</f>
        <v>#VALUE!</v>
      </c>
      <c r="Q479" s="81" t="e">
        <f>MAX(Table1[[#This Row],[Low Bidder 
or CM/GC]:[Bidder 23]])*D479</f>
        <v>#VALUE!</v>
      </c>
      <c r="R479" s="38" t="e">
        <f>('CMGC Cost Estimate'!$J479-'CMGC Cost Estimate'!$G479)/'CMGC Cost Estimate'!$G479</f>
        <v>#VALUE!</v>
      </c>
      <c r="S479" s="39" t="e">
        <f>('CMGC Cost Estimate'!$J479-'CMGC Cost Estimate'!$M479)/'CMGC Cost Estimate'!$M479</f>
        <v>#VALUE!</v>
      </c>
      <c r="T479" s="37" t="e">
        <f>'CMGC Cost Estimate'!$J479-'CMGC Cost Estimate'!$G479</f>
        <v>#VALUE!</v>
      </c>
      <c r="U479" s="29" t="e">
        <f>RANK('CMGC Cost Estimate'!$J479,'CMGC Cost Estimate'!$J$3:$J$499)</f>
        <v>#VALUE!</v>
      </c>
      <c r="V479" s="40" t="e">
        <f>LARGE('CMGC Cost Estimate'!$J$3:$J$499,COUNT(J$3:'CMGC Cost Estimate'!$J479))+IF(ISNUMBER(V478),V478,0)</f>
        <v>#VALUE!</v>
      </c>
      <c r="W479" s="29" t="e">
        <f>IF(V479/J$500&lt;0.8,COUNT(V$3:V479)+1,1)</f>
        <v>#VALUE!</v>
      </c>
      <c r="X479" s="41" t="e">
        <f>IF('CMGC Cost Estimate'!$U479&lt;=MAX('CMGC Cost Estimate'!$W$3:$W$499),"YES","NO")</f>
        <v>#VALUE!</v>
      </c>
      <c r="Y479" s="42" t="e">
        <f>IF(AND('CMGC Cost Estimate'!$X479="YES",OR('CMGC Cost Estimate'!$R479&gt;0.2,'CMGC Cost Estimate'!$R479&lt;-0.2)),"ANALYZE"," ")</f>
        <v>#VALUE!</v>
      </c>
      <c r="Z479" s="73" t="e">
        <f>IF(AND('CMGC Cost Estimate'!$X479="YES",OR('CMGC Cost Estimate'!$S479&gt;0.2,'CMGC Cost Estimate'!$S479&lt;-0.2)),"ANALYZE"," ")</f>
        <v>#VALUE!</v>
      </c>
      <c r="AA479" s="69" t="e">
        <f>RANK('CMGC Cost Estimate'!$G479,'CMGC Cost Estimate'!$G$3:$G$499)</f>
        <v>#VALUE!</v>
      </c>
      <c r="AB479" s="70" t="e">
        <f>LARGE('CMGC Cost Estimate'!$G$3:$G$499,COUNT(G$3:'CMGC Cost Estimate'!$G479))+IF(ISNUMBER(AB478),AB478,0)</f>
        <v>#VALUE!</v>
      </c>
      <c r="AC479" s="71" t="e">
        <f>IF(AB479/G$500&lt;0.8,COUNT(V$3:V479)+1,1)</f>
        <v>#VALUE!</v>
      </c>
      <c r="AD479" s="95" t="e">
        <f>IF('CMGC Cost Estimate'!$AA479&lt;=MAX('CMGC Cost Estimate'!$AC$3:$AC$499),"YES","NO")</f>
        <v>#VALUE!</v>
      </c>
      <c r="AE479" s="96" t="e">
        <f>IF(AND('Standard Cost Estimate'!$AD479="YES",ABS('Standard Cost Estimate'!$R479)&gt;0.2),"ANALYZE"," ")</f>
        <v>#VALUE!</v>
      </c>
      <c r="AF479" s="77"/>
    </row>
    <row r="480" spans="1:32" x14ac:dyDescent="0.35">
      <c r="A480" s="56" t="e">
        <f>Table1[[#This Row],[Item Line Number]]</f>
        <v>#VALUE!</v>
      </c>
      <c r="B480" s="56" t="e">
        <f>Table1[[#This Row],[Item Number]]</f>
        <v>#VALUE!</v>
      </c>
      <c r="C480" s="57" t="e">
        <f>Table1[[#This Row],[Item Description]]</f>
        <v>#VALUE!</v>
      </c>
      <c r="D480" s="56" t="e">
        <f>Table1[[#This Row],[Quantity]]</f>
        <v>#VALUE!</v>
      </c>
      <c r="E480" s="56" t="e">
        <f>Table1[[#This Row],[Units]]</f>
        <v>#VALUE!</v>
      </c>
      <c r="F480" s="58" t="e">
        <f>Table1[[#This Row],[Engineer''s Estimate (EE)]]</f>
        <v>#VALUE!</v>
      </c>
      <c r="G480" s="59" t="e">
        <f>'CMGC Cost Estimate'!$D480*'CMGC Cost Estimate'!$F480</f>
        <v>#VALUE!</v>
      </c>
      <c r="H480" s="60" t="e">
        <f>'CMGC Cost Estimate'!$G480/G$500</f>
        <v>#VALUE!</v>
      </c>
      <c r="I480" s="58" t="e">
        <f>Table1[[#This Row],[Low Bidder 
or CM/GC]]</f>
        <v>#VALUE!</v>
      </c>
      <c r="J480" s="59" t="e">
        <f>'CMGC Cost Estimate'!$I480*'CMGC Cost Estimate'!$D480</f>
        <v>#VALUE!</v>
      </c>
      <c r="K480" s="61" t="e">
        <f>'CMGC Cost Estimate'!$J480/J$500</f>
        <v>#VALUE!</v>
      </c>
      <c r="L480" s="58" t="e">
        <f>TRIMMEAN(Table1[[#This Row],[Low Bidder 
or CM/GC]:[Bidder 23]],2/COUNT(Table1[[#This Row],[Low Bidder 
or CM/GC]:[Bidder 23]]))</f>
        <v>#VALUE!</v>
      </c>
      <c r="M480" s="59" t="e">
        <f>IF('CMGC Cost Estimate'!$D480=0,0,'CMGC Cost Estimate'!$D480*'CMGC Cost Estimate'!$L480)</f>
        <v>#VALUE!</v>
      </c>
      <c r="N480" s="60" t="e">
        <f>'CMGC Cost Estimate'!$M480/M$500</f>
        <v>#VALUE!</v>
      </c>
      <c r="O480" s="80" t="e">
        <f>MIN(Table1[[#This Row],[Low Bidder 
or CM/GC]:[Bidder 23]])*D480</f>
        <v>#VALUE!</v>
      </c>
      <c r="P480" s="66" t="e">
        <f>Table24[[#This Row],[CM/GC
Amount]]</f>
        <v>#VALUE!</v>
      </c>
      <c r="Q480" s="81" t="e">
        <f>MAX(Table1[[#This Row],[Low Bidder 
or CM/GC]:[Bidder 23]])*D480</f>
        <v>#VALUE!</v>
      </c>
      <c r="R480" s="38" t="e">
        <f>('CMGC Cost Estimate'!$J480-'CMGC Cost Estimate'!$G480)/'CMGC Cost Estimate'!$G480</f>
        <v>#VALUE!</v>
      </c>
      <c r="S480" s="39" t="e">
        <f>('CMGC Cost Estimate'!$J480-'CMGC Cost Estimate'!$M480)/'CMGC Cost Estimate'!$M480</f>
        <v>#VALUE!</v>
      </c>
      <c r="T480" s="37" t="e">
        <f>'CMGC Cost Estimate'!$J480-'CMGC Cost Estimate'!$G480</f>
        <v>#VALUE!</v>
      </c>
      <c r="U480" s="29" t="e">
        <f>RANK('CMGC Cost Estimate'!$J480,'CMGC Cost Estimate'!$J$3:$J$499)</f>
        <v>#VALUE!</v>
      </c>
      <c r="V480" s="40" t="e">
        <f>LARGE('CMGC Cost Estimate'!$J$3:$J$499,COUNT(J$3:'CMGC Cost Estimate'!$J480))+IF(ISNUMBER(V479),V479,0)</f>
        <v>#VALUE!</v>
      </c>
      <c r="W480" s="29" t="e">
        <f>IF(V480/J$500&lt;0.8,COUNT(V$3:V480)+1,1)</f>
        <v>#VALUE!</v>
      </c>
      <c r="X480" s="41" t="e">
        <f>IF('CMGC Cost Estimate'!$U480&lt;=MAX('CMGC Cost Estimate'!$W$3:$W$499),"YES","NO")</f>
        <v>#VALUE!</v>
      </c>
      <c r="Y480" s="42" t="e">
        <f>IF(AND('CMGC Cost Estimate'!$X480="YES",OR('CMGC Cost Estimate'!$R480&gt;0.2,'CMGC Cost Estimate'!$R480&lt;-0.2)),"ANALYZE"," ")</f>
        <v>#VALUE!</v>
      </c>
      <c r="Z480" s="73" t="e">
        <f>IF(AND('CMGC Cost Estimate'!$X480="YES",OR('CMGC Cost Estimate'!$S480&gt;0.2,'CMGC Cost Estimate'!$S480&lt;-0.2)),"ANALYZE"," ")</f>
        <v>#VALUE!</v>
      </c>
      <c r="AA480" s="69" t="e">
        <f>RANK('CMGC Cost Estimate'!$G480,'CMGC Cost Estimate'!$G$3:$G$499)</f>
        <v>#VALUE!</v>
      </c>
      <c r="AB480" s="70" t="e">
        <f>LARGE('CMGC Cost Estimate'!$G$3:$G$499,COUNT(G$3:'CMGC Cost Estimate'!$G480))+IF(ISNUMBER(AB479),AB479,0)</f>
        <v>#VALUE!</v>
      </c>
      <c r="AC480" s="71" t="e">
        <f>IF(AB480/G$500&lt;0.8,COUNT(V$3:V480)+1,1)</f>
        <v>#VALUE!</v>
      </c>
      <c r="AD480" s="95" t="e">
        <f>IF('CMGC Cost Estimate'!$AA480&lt;=MAX('CMGC Cost Estimate'!$AC$3:$AC$499),"YES","NO")</f>
        <v>#VALUE!</v>
      </c>
      <c r="AE480" s="96" t="e">
        <f>IF(AND('Standard Cost Estimate'!$AD480="YES",ABS('Standard Cost Estimate'!$R480)&gt;0.2),"ANALYZE"," ")</f>
        <v>#VALUE!</v>
      </c>
      <c r="AF480" s="77"/>
    </row>
    <row r="481" spans="1:32" x14ac:dyDescent="0.35">
      <c r="A481" s="56" t="e">
        <f>Table1[[#This Row],[Item Line Number]]</f>
        <v>#VALUE!</v>
      </c>
      <c r="B481" s="56" t="e">
        <f>Table1[[#This Row],[Item Number]]</f>
        <v>#VALUE!</v>
      </c>
      <c r="C481" s="57" t="e">
        <f>Table1[[#This Row],[Item Description]]</f>
        <v>#VALUE!</v>
      </c>
      <c r="D481" s="56" t="e">
        <f>Table1[[#This Row],[Quantity]]</f>
        <v>#VALUE!</v>
      </c>
      <c r="E481" s="56" t="e">
        <f>Table1[[#This Row],[Units]]</f>
        <v>#VALUE!</v>
      </c>
      <c r="F481" s="58" t="e">
        <f>Table1[[#This Row],[Engineer''s Estimate (EE)]]</f>
        <v>#VALUE!</v>
      </c>
      <c r="G481" s="59" t="e">
        <f>'CMGC Cost Estimate'!$D481*'CMGC Cost Estimate'!$F481</f>
        <v>#VALUE!</v>
      </c>
      <c r="H481" s="60" t="e">
        <f>'CMGC Cost Estimate'!$G481/G$500</f>
        <v>#VALUE!</v>
      </c>
      <c r="I481" s="58" t="e">
        <f>Table1[[#This Row],[Low Bidder 
or CM/GC]]</f>
        <v>#VALUE!</v>
      </c>
      <c r="J481" s="59" t="e">
        <f>'CMGC Cost Estimate'!$I481*'CMGC Cost Estimate'!$D481</f>
        <v>#VALUE!</v>
      </c>
      <c r="K481" s="61" t="e">
        <f>'CMGC Cost Estimate'!$J481/J$500</f>
        <v>#VALUE!</v>
      </c>
      <c r="L481" s="58" t="e">
        <f>TRIMMEAN(Table1[[#This Row],[Low Bidder 
or CM/GC]:[Bidder 23]],2/COUNT(Table1[[#This Row],[Low Bidder 
or CM/GC]:[Bidder 23]]))</f>
        <v>#VALUE!</v>
      </c>
      <c r="M481" s="59" t="e">
        <f>IF('CMGC Cost Estimate'!$D481=0,0,'CMGC Cost Estimate'!$D481*'CMGC Cost Estimate'!$L481)</f>
        <v>#VALUE!</v>
      </c>
      <c r="N481" s="60" t="e">
        <f>'CMGC Cost Estimate'!$M481/M$500</f>
        <v>#VALUE!</v>
      </c>
      <c r="O481" s="80" t="e">
        <f>MIN(Table1[[#This Row],[Low Bidder 
or CM/GC]:[Bidder 23]])*D481</f>
        <v>#VALUE!</v>
      </c>
      <c r="P481" s="66" t="e">
        <f>Table24[[#This Row],[CM/GC
Amount]]</f>
        <v>#VALUE!</v>
      </c>
      <c r="Q481" s="81" t="e">
        <f>MAX(Table1[[#This Row],[Low Bidder 
or CM/GC]:[Bidder 23]])*D481</f>
        <v>#VALUE!</v>
      </c>
      <c r="R481" s="38" t="e">
        <f>('CMGC Cost Estimate'!$J481-'CMGC Cost Estimate'!$G481)/'CMGC Cost Estimate'!$G481</f>
        <v>#VALUE!</v>
      </c>
      <c r="S481" s="39" t="e">
        <f>('CMGC Cost Estimate'!$J481-'CMGC Cost Estimate'!$M481)/'CMGC Cost Estimate'!$M481</f>
        <v>#VALUE!</v>
      </c>
      <c r="T481" s="37" t="e">
        <f>'CMGC Cost Estimate'!$J481-'CMGC Cost Estimate'!$G481</f>
        <v>#VALUE!</v>
      </c>
      <c r="U481" s="29" t="e">
        <f>RANK('CMGC Cost Estimate'!$J481,'CMGC Cost Estimate'!$J$3:$J$499)</f>
        <v>#VALUE!</v>
      </c>
      <c r="V481" s="40" t="e">
        <f>LARGE('CMGC Cost Estimate'!$J$3:$J$499,COUNT(J$3:'CMGC Cost Estimate'!$J481))+IF(ISNUMBER(V480),V480,0)</f>
        <v>#VALUE!</v>
      </c>
      <c r="W481" s="29" t="e">
        <f>IF(V481/J$500&lt;0.8,COUNT(V$3:V481)+1,1)</f>
        <v>#VALUE!</v>
      </c>
      <c r="X481" s="41" t="e">
        <f>IF('CMGC Cost Estimate'!$U481&lt;=MAX('CMGC Cost Estimate'!$W$3:$W$499),"YES","NO")</f>
        <v>#VALUE!</v>
      </c>
      <c r="Y481" s="42" t="e">
        <f>IF(AND('CMGC Cost Estimate'!$X481="YES",OR('CMGC Cost Estimate'!$R481&gt;0.2,'CMGC Cost Estimate'!$R481&lt;-0.2)),"ANALYZE"," ")</f>
        <v>#VALUE!</v>
      </c>
      <c r="Z481" s="73" t="e">
        <f>IF(AND('CMGC Cost Estimate'!$X481="YES",OR('CMGC Cost Estimate'!$S481&gt;0.2,'CMGC Cost Estimate'!$S481&lt;-0.2)),"ANALYZE"," ")</f>
        <v>#VALUE!</v>
      </c>
      <c r="AA481" s="69" t="e">
        <f>RANK('CMGC Cost Estimate'!$G481,'CMGC Cost Estimate'!$G$3:$G$499)</f>
        <v>#VALUE!</v>
      </c>
      <c r="AB481" s="70" t="e">
        <f>LARGE('CMGC Cost Estimate'!$G$3:$G$499,COUNT(G$3:'CMGC Cost Estimate'!$G481))+IF(ISNUMBER(AB480),AB480,0)</f>
        <v>#VALUE!</v>
      </c>
      <c r="AC481" s="71" t="e">
        <f>IF(AB481/G$500&lt;0.8,COUNT(V$3:V481)+1,1)</f>
        <v>#VALUE!</v>
      </c>
      <c r="AD481" s="95" t="e">
        <f>IF('CMGC Cost Estimate'!$AA481&lt;=MAX('CMGC Cost Estimate'!$AC$3:$AC$499),"YES","NO")</f>
        <v>#VALUE!</v>
      </c>
      <c r="AE481" s="96" t="e">
        <f>IF(AND('Standard Cost Estimate'!$AD481="YES",ABS('Standard Cost Estimate'!$R481)&gt;0.2),"ANALYZE"," ")</f>
        <v>#VALUE!</v>
      </c>
      <c r="AF481" s="77"/>
    </row>
    <row r="482" spans="1:32" x14ac:dyDescent="0.35">
      <c r="A482" s="56" t="e">
        <f>Table1[[#This Row],[Item Line Number]]</f>
        <v>#VALUE!</v>
      </c>
      <c r="B482" s="56" t="e">
        <f>Table1[[#This Row],[Item Number]]</f>
        <v>#VALUE!</v>
      </c>
      <c r="C482" s="57" t="e">
        <f>Table1[[#This Row],[Item Description]]</f>
        <v>#VALUE!</v>
      </c>
      <c r="D482" s="56" t="e">
        <f>Table1[[#This Row],[Quantity]]</f>
        <v>#VALUE!</v>
      </c>
      <c r="E482" s="56" t="e">
        <f>Table1[[#This Row],[Units]]</f>
        <v>#VALUE!</v>
      </c>
      <c r="F482" s="58" t="e">
        <f>Table1[[#This Row],[Engineer''s Estimate (EE)]]</f>
        <v>#VALUE!</v>
      </c>
      <c r="G482" s="59" t="e">
        <f>'CMGC Cost Estimate'!$D482*'CMGC Cost Estimate'!$F482</f>
        <v>#VALUE!</v>
      </c>
      <c r="H482" s="60" t="e">
        <f>'CMGC Cost Estimate'!$G482/G$500</f>
        <v>#VALUE!</v>
      </c>
      <c r="I482" s="58" t="e">
        <f>Table1[[#This Row],[Low Bidder 
or CM/GC]]</f>
        <v>#VALUE!</v>
      </c>
      <c r="J482" s="59" t="e">
        <f>'CMGC Cost Estimate'!$I482*'CMGC Cost Estimate'!$D482</f>
        <v>#VALUE!</v>
      </c>
      <c r="K482" s="61" t="e">
        <f>'CMGC Cost Estimate'!$J482/J$500</f>
        <v>#VALUE!</v>
      </c>
      <c r="L482" s="58" t="e">
        <f>TRIMMEAN(Table1[[#This Row],[Low Bidder 
or CM/GC]:[Bidder 23]],2/COUNT(Table1[[#This Row],[Low Bidder 
or CM/GC]:[Bidder 23]]))</f>
        <v>#VALUE!</v>
      </c>
      <c r="M482" s="59" t="e">
        <f>IF('CMGC Cost Estimate'!$D482=0,0,'CMGC Cost Estimate'!$D482*'CMGC Cost Estimate'!$L482)</f>
        <v>#VALUE!</v>
      </c>
      <c r="N482" s="60" t="e">
        <f>'CMGC Cost Estimate'!$M482/M$500</f>
        <v>#VALUE!</v>
      </c>
      <c r="O482" s="80" t="e">
        <f>MIN(Table1[[#This Row],[Low Bidder 
or CM/GC]:[Bidder 23]])*D482</f>
        <v>#VALUE!</v>
      </c>
      <c r="P482" s="66" t="e">
        <f>Table24[[#This Row],[CM/GC
Amount]]</f>
        <v>#VALUE!</v>
      </c>
      <c r="Q482" s="81" t="e">
        <f>MAX(Table1[[#This Row],[Low Bidder 
or CM/GC]:[Bidder 23]])*D482</f>
        <v>#VALUE!</v>
      </c>
      <c r="R482" s="38" t="e">
        <f>('CMGC Cost Estimate'!$J482-'CMGC Cost Estimate'!$G482)/'CMGC Cost Estimate'!$G482</f>
        <v>#VALUE!</v>
      </c>
      <c r="S482" s="39" t="e">
        <f>('CMGC Cost Estimate'!$J482-'CMGC Cost Estimate'!$M482)/'CMGC Cost Estimate'!$M482</f>
        <v>#VALUE!</v>
      </c>
      <c r="T482" s="37" t="e">
        <f>'CMGC Cost Estimate'!$J482-'CMGC Cost Estimate'!$G482</f>
        <v>#VALUE!</v>
      </c>
      <c r="U482" s="29" t="e">
        <f>RANK('CMGC Cost Estimate'!$J482,'CMGC Cost Estimate'!$J$3:$J$499)</f>
        <v>#VALUE!</v>
      </c>
      <c r="V482" s="40" t="e">
        <f>LARGE('CMGC Cost Estimate'!$J$3:$J$499,COUNT(J$3:'CMGC Cost Estimate'!$J482))+IF(ISNUMBER(V481),V481,0)</f>
        <v>#VALUE!</v>
      </c>
      <c r="W482" s="29" t="e">
        <f>IF(V482/J$500&lt;0.8,COUNT(V$3:V482)+1,1)</f>
        <v>#VALUE!</v>
      </c>
      <c r="X482" s="41" t="e">
        <f>IF('CMGC Cost Estimate'!$U482&lt;=MAX('CMGC Cost Estimate'!$W$3:$W$499),"YES","NO")</f>
        <v>#VALUE!</v>
      </c>
      <c r="Y482" s="42" t="e">
        <f>IF(AND('CMGC Cost Estimate'!$X482="YES",OR('CMGC Cost Estimate'!$R482&gt;0.2,'CMGC Cost Estimate'!$R482&lt;-0.2)),"ANALYZE"," ")</f>
        <v>#VALUE!</v>
      </c>
      <c r="Z482" s="73" t="e">
        <f>IF(AND('CMGC Cost Estimate'!$X482="YES",OR('CMGC Cost Estimate'!$S482&gt;0.2,'CMGC Cost Estimate'!$S482&lt;-0.2)),"ANALYZE"," ")</f>
        <v>#VALUE!</v>
      </c>
      <c r="AA482" s="69" t="e">
        <f>RANK('CMGC Cost Estimate'!$G482,'CMGC Cost Estimate'!$G$3:$G$499)</f>
        <v>#VALUE!</v>
      </c>
      <c r="AB482" s="70" t="e">
        <f>LARGE('CMGC Cost Estimate'!$G$3:$G$499,COUNT(G$3:'CMGC Cost Estimate'!$G482))+IF(ISNUMBER(AB481),AB481,0)</f>
        <v>#VALUE!</v>
      </c>
      <c r="AC482" s="71" t="e">
        <f>IF(AB482/G$500&lt;0.8,COUNT(V$3:V482)+1,1)</f>
        <v>#VALUE!</v>
      </c>
      <c r="AD482" s="95" t="e">
        <f>IF('CMGC Cost Estimate'!$AA482&lt;=MAX('CMGC Cost Estimate'!$AC$3:$AC$499),"YES","NO")</f>
        <v>#VALUE!</v>
      </c>
      <c r="AE482" s="96" t="e">
        <f>IF(AND('Standard Cost Estimate'!$AD482="YES",ABS('Standard Cost Estimate'!$R482)&gt;0.2),"ANALYZE"," ")</f>
        <v>#VALUE!</v>
      </c>
      <c r="AF482" s="77"/>
    </row>
    <row r="483" spans="1:32" x14ac:dyDescent="0.35">
      <c r="A483" s="56" t="e">
        <f>Table1[[#This Row],[Item Line Number]]</f>
        <v>#VALUE!</v>
      </c>
      <c r="B483" s="56" t="e">
        <f>Table1[[#This Row],[Item Number]]</f>
        <v>#VALUE!</v>
      </c>
      <c r="C483" s="57" t="e">
        <f>Table1[[#This Row],[Item Description]]</f>
        <v>#VALUE!</v>
      </c>
      <c r="D483" s="56" t="e">
        <f>Table1[[#This Row],[Quantity]]</f>
        <v>#VALUE!</v>
      </c>
      <c r="E483" s="56" t="e">
        <f>Table1[[#This Row],[Units]]</f>
        <v>#VALUE!</v>
      </c>
      <c r="F483" s="58" t="e">
        <f>Table1[[#This Row],[Engineer''s Estimate (EE)]]</f>
        <v>#VALUE!</v>
      </c>
      <c r="G483" s="59" t="e">
        <f>'CMGC Cost Estimate'!$D483*'CMGC Cost Estimate'!$F483</f>
        <v>#VALUE!</v>
      </c>
      <c r="H483" s="60" t="e">
        <f>'CMGC Cost Estimate'!$G483/G$500</f>
        <v>#VALUE!</v>
      </c>
      <c r="I483" s="58" t="e">
        <f>Table1[[#This Row],[Low Bidder 
or CM/GC]]</f>
        <v>#VALUE!</v>
      </c>
      <c r="J483" s="59" t="e">
        <f>'CMGC Cost Estimate'!$I483*'CMGC Cost Estimate'!$D483</f>
        <v>#VALUE!</v>
      </c>
      <c r="K483" s="61" t="e">
        <f>'CMGC Cost Estimate'!$J483/J$500</f>
        <v>#VALUE!</v>
      </c>
      <c r="L483" s="58" t="e">
        <f>TRIMMEAN(Table1[[#This Row],[Low Bidder 
or CM/GC]:[Bidder 23]],2/COUNT(Table1[[#This Row],[Low Bidder 
or CM/GC]:[Bidder 23]]))</f>
        <v>#VALUE!</v>
      </c>
      <c r="M483" s="59" t="e">
        <f>IF('CMGC Cost Estimate'!$D483=0,0,'CMGC Cost Estimate'!$D483*'CMGC Cost Estimate'!$L483)</f>
        <v>#VALUE!</v>
      </c>
      <c r="N483" s="60" t="e">
        <f>'CMGC Cost Estimate'!$M483/M$500</f>
        <v>#VALUE!</v>
      </c>
      <c r="O483" s="80" t="e">
        <f>MIN(Table1[[#This Row],[Low Bidder 
or CM/GC]:[Bidder 23]])*D483</f>
        <v>#VALUE!</v>
      </c>
      <c r="P483" s="66" t="e">
        <f>Table24[[#This Row],[CM/GC
Amount]]</f>
        <v>#VALUE!</v>
      </c>
      <c r="Q483" s="81" t="e">
        <f>MAX(Table1[[#This Row],[Low Bidder 
or CM/GC]:[Bidder 23]])*D483</f>
        <v>#VALUE!</v>
      </c>
      <c r="R483" s="38" t="e">
        <f>('CMGC Cost Estimate'!$J483-'CMGC Cost Estimate'!$G483)/'CMGC Cost Estimate'!$G483</f>
        <v>#VALUE!</v>
      </c>
      <c r="S483" s="39" t="e">
        <f>('CMGC Cost Estimate'!$J483-'CMGC Cost Estimate'!$M483)/'CMGC Cost Estimate'!$M483</f>
        <v>#VALUE!</v>
      </c>
      <c r="T483" s="37" t="e">
        <f>'CMGC Cost Estimate'!$J483-'CMGC Cost Estimate'!$G483</f>
        <v>#VALUE!</v>
      </c>
      <c r="U483" s="29" t="e">
        <f>RANK('CMGC Cost Estimate'!$J483,'CMGC Cost Estimate'!$J$3:$J$499)</f>
        <v>#VALUE!</v>
      </c>
      <c r="V483" s="40" t="e">
        <f>LARGE('CMGC Cost Estimate'!$J$3:$J$499,COUNT(J$3:'CMGC Cost Estimate'!$J483))+IF(ISNUMBER(V482),V482,0)</f>
        <v>#VALUE!</v>
      </c>
      <c r="W483" s="29" t="e">
        <f>IF(V483/J$500&lt;0.8,COUNT(V$3:V483)+1,1)</f>
        <v>#VALUE!</v>
      </c>
      <c r="X483" s="41" t="e">
        <f>IF('CMGC Cost Estimate'!$U483&lt;=MAX('CMGC Cost Estimate'!$W$3:$W$499),"YES","NO")</f>
        <v>#VALUE!</v>
      </c>
      <c r="Y483" s="42" t="e">
        <f>IF(AND('CMGC Cost Estimate'!$X483="YES",OR('CMGC Cost Estimate'!$R483&gt;0.2,'CMGC Cost Estimate'!$R483&lt;-0.2)),"ANALYZE"," ")</f>
        <v>#VALUE!</v>
      </c>
      <c r="Z483" s="73" t="e">
        <f>IF(AND('CMGC Cost Estimate'!$X483="YES",OR('CMGC Cost Estimate'!$S483&gt;0.2,'CMGC Cost Estimate'!$S483&lt;-0.2)),"ANALYZE"," ")</f>
        <v>#VALUE!</v>
      </c>
      <c r="AA483" s="69" t="e">
        <f>RANK('CMGC Cost Estimate'!$G483,'CMGC Cost Estimate'!$G$3:$G$499)</f>
        <v>#VALUE!</v>
      </c>
      <c r="AB483" s="70" t="e">
        <f>LARGE('CMGC Cost Estimate'!$G$3:$G$499,COUNT(G$3:'CMGC Cost Estimate'!$G483))+IF(ISNUMBER(AB482),AB482,0)</f>
        <v>#VALUE!</v>
      </c>
      <c r="AC483" s="71" t="e">
        <f>IF(AB483/G$500&lt;0.8,COUNT(V$3:V483)+1,1)</f>
        <v>#VALUE!</v>
      </c>
      <c r="AD483" s="95" t="e">
        <f>IF('CMGC Cost Estimate'!$AA483&lt;=MAX('CMGC Cost Estimate'!$AC$3:$AC$499),"YES","NO")</f>
        <v>#VALUE!</v>
      </c>
      <c r="AE483" s="96" t="e">
        <f>IF(AND('Standard Cost Estimate'!$AD483="YES",ABS('Standard Cost Estimate'!$R483)&gt;0.2),"ANALYZE"," ")</f>
        <v>#VALUE!</v>
      </c>
      <c r="AF483" s="77"/>
    </row>
    <row r="484" spans="1:32" x14ac:dyDescent="0.35">
      <c r="A484" s="56" t="e">
        <f>Table1[[#This Row],[Item Line Number]]</f>
        <v>#VALUE!</v>
      </c>
      <c r="B484" s="56" t="e">
        <f>Table1[[#This Row],[Item Number]]</f>
        <v>#VALUE!</v>
      </c>
      <c r="C484" s="57" t="e">
        <f>Table1[[#This Row],[Item Description]]</f>
        <v>#VALUE!</v>
      </c>
      <c r="D484" s="56" t="e">
        <f>Table1[[#This Row],[Quantity]]</f>
        <v>#VALUE!</v>
      </c>
      <c r="E484" s="56" t="e">
        <f>Table1[[#This Row],[Units]]</f>
        <v>#VALUE!</v>
      </c>
      <c r="F484" s="58" t="e">
        <f>Table1[[#This Row],[Engineer''s Estimate (EE)]]</f>
        <v>#VALUE!</v>
      </c>
      <c r="G484" s="59" t="e">
        <f>'CMGC Cost Estimate'!$D484*'CMGC Cost Estimate'!$F484</f>
        <v>#VALUE!</v>
      </c>
      <c r="H484" s="60" t="e">
        <f>'CMGC Cost Estimate'!$G484/G$500</f>
        <v>#VALUE!</v>
      </c>
      <c r="I484" s="58" t="e">
        <f>Table1[[#This Row],[Low Bidder 
or CM/GC]]</f>
        <v>#VALUE!</v>
      </c>
      <c r="J484" s="59" t="e">
        <f>'CMGC Cost Estimate'!$I484*'CMGC Cost Estimate'!$D484</f>
        <v>#VALUE!</v>
      </c>
      <c r="K484" s="61" t="e">
        <f>'CMGC Cost Estimate'!$J484/J$500</f>
        <v>#VALUE!</v>
      </c>
      <c r="L484" s="58" t="e">
        <f>TRIMMEAN(Table1[[#This Row],[Low Bidder 
or CM/GC]:[Bidder 23]],2/COUNT(Table1[[#This Row],[Low Bidder 
or CM/GC]:[Bidder 23]]))</f>
        <v>#VALUE!</v>
      </c>
      <c r="M484" s="59" t="e">
        <f>IF('CMGC Cost Estimate'!$D484=0,0,'CMGC Cost Estimate'!$D484*'CMGC Cost Estimate'!$L484)</f>
        <v>#VALUE!</v>
      </c>
      <c r="N484" s="60" t="e">
        <f>'CMGC Cost Estimate'!$M484/M$500</f>
        <v>#VALUE!</v>
      </c>
      <c r="O484" s="80" t="e">
        <f>MIN(Table1[[#This Row],[Low Bidder 
or CM/GC]:[Bidder 23]])*D484</f>
        <v>#VALUE!</v>
      </c>
      <c r="P484" s="66" t="e">
        <f>Table24[[#This Row],[CM/GC
Amount]]</f>
        <v>#VALUE!</v>
      </c>
      <c r="Q484" s="81" t="e">
        <f>MAX(Table1[[#This Row],[Low Bidder 
or CM/GC]:[Bidder 23]])*D484</f>
        <v>#VALUE!</v>
      </c>
      <c r="R484" s="38" t="e">
        <f>('CMGC Cost Estimate'!$J484-'CMGC Cost Estimate'!$G484)/'CMGC Cost Estimate'!$G484</f>
        <v>#VALUE!</v>
      </c>
      <c r="S484" s="39" t="e">
        <f>('CMGC Cost Estimate'!$J484-'CMGC Cost Estimate'!$M484)/'CMGC Cost Estimate'!$M484</f>
        <v>#VALUE!</v>
      </c>
      <c r="T484" s="37" t="e">
        <f>'CMGC Cost Estimate'!$J484-'CMGC Cost Estimate'!$G484</f>
        <v>#VALUE!</v>
      </c>
      <c r="U484" s="29" t="e">
        <f>RANK('CMGC Cost Estimate'!$J484,'CMGC Cost Estimate'!$J$3:$J$499)</f>
        <v>#VALUE!</v>
      </c>
      <c r="V484" s="40" t="e">
        <f>LARGE('CMGC Cost Estimate'!$J$3:$J$499,COUNT(J$3:'CMGC Cost Estimate'!$J484))+IF(ISNUMBER(V483),V483,0)</f>
        <v>#VALUE!</v>
      </c>
      <c r="W484" s="29" t="e">
        <f>IF(V484/J$500&lt;0.8,COUNT(V$3:V484)+1,1)</f>
        <v>#VALUE!</v>
      </c>
      <c r="X484" s="41" t="e">
        <f>IF('CMGC Cost Estimate'!$U484&lt;=MAX('CMGC Cost Estimate'!$W$3:$W$499),"YES","NO")</f>
        <v>#VALUE!</v>
      </c>
      <c r="Y484" s="42" t="e">
        <f>IF(AND('CMGC Cost Estimate'!$X484="YES",OR('CMGC Cost Estimate'!$R484&gt;0.2,'CMGC Cost Estimate'!$R484&lt;-0.2)),"ANALYZE"," ")</f>
        <v>#VALUE!</v>
      </c>
      <c r="Z484" s="73" t="e">
        <f>IF(AND('CMGC Cost Estimate'!$X484="YES",OR('CMGC Cost Estimate'!$S484&gt;0.2,'CMGC Cost Estimate'!$S484&lt;-0.2)),"ANALYZE"," ")</f>
        <v>#VALUE!</v>
      </c>
      <c r="AA484" s="69" t="e">
        <f>RANK('CMGC Cost Estimate'!$G484,'CMGC Cost Estimate'!$G$3:$G$499)</f>
        <v>#VALUE!</v>
      </c>
      <c r="AB484" s="70" t="e">
        <f>LARGE('CMGC Cost Estimate'!$G$3:$G$499,COUNT(G$3:'CMGC Cost Estimate'!$G484))+IF(ISNUMBER(AB483),AB483,0)</f>
        <v>#VALUE!</v>
      </c>
      <c r="AC484" s="71" t="e">
        <f>IF(AB484/G$500&lt;0.8,COUNT(V$3:V484)+1,1)</f>
        <v>#VALUE!</v>
      </c>
      <c r="AD484" s="95" t="e">
        <f>IF('CMGC Cost Estimate'!$AA484&lt;=MAX('CMGC Cost Estimate'!$AC$3:$AC$499),"YES","NO")</f>
        <v>#VALUE!</v>
      </c>
      <c r="AE484" s="96" t="e">
        <f>IF(AND('Standard Cost Estimate'!$AD484="YES",ABS('Standard Cost Estimate'!$R484)&gt;0.2),"ANALYZE"," ")</f>
        <v>#VALUE!</v>
      </c>
      <c r="AF484" s="77"/>
    </row>
    <row r="485" spans="1:32" x14ac:dyDescent="0.35">
      <c r="A485" s="56" t="e">
        <f>Table1[[#This Row],[Item Line Number]]</f>
        <v>#VALUE!</v>
      </c>
      <c r="B485" s="56" t="e">
        <f>Table1[[#This Row],[Item Number]]</f>
        <v>#VALUE!</v>
      </c>
      <c r="C485" s="57" t="e">
        <f>Table1[[#This Row],[Item Description]]</f>
        <v>#VALUE!</v>
      </c>
      <c r="D485" s="56" t="e">
        <f>Table1[[#This Row],[Quantity]]</f>
        <v>#VALUE!</v>
      </c>
      <c r="E485" s="56" t="e">
        <f>Table1[[#This Row],[Units]]</f>
        <v>#VALUE!</v>
      </c>
      <c r="F485" s="58" t="e">
        <f>Table1[[#This Row],[Engineer''s Estimate (EE)]]</f>
        <v>#VALUE!</v>
      </c>
      <c r="G485" s="59" t="e">
        <f>'CMGC Cost Estimate'!$D485*'CMGC Cost Estimate'!$F485</f>
        <v>#VALUE!</v>
      </c>
      <c r="H485" s="60" t="e">
        <f>'CMGC Cost Estimate'!$G485/G$500</f>
        <v>#VALUE!</v>
      </c>
      <c r="I485" s="58" t="e">
        <f>Table1[[#This Row],[Low Bidder 
or CM/GC]]</f>
        <v>#VALUE!</v>
      </c>
      <c r="J485" s="59" t="e">
        <f>'CMGC Cost Estimate'!$I485*'CMGC Cost Estimate'!$D485</f>
        <v>#VALUE!</v>
      </c>
      <c r="K485" s="61" t="e">
        <f>'CMGC Cost Estimate'!$J485/J$500</f>
        <v>#VALUE!</v>
      </c>
      <c r="L485" s="58" t="e">
        <f>TRIMMEAN(Table1[[#This Row],[Low Bidder 
or CM/GC]:[Bidder 23]],2/COUNT(Table1[[#This Row],[Low Bidder 
or CM/GC]:[Bidder 23]]))</f>
        <v>#VALUE!</v>
      </c>
      <c r="M485" s="59" t="e">
        <f>IF('CMGC Cost Estimate'!$D485=0,0,'CMGC Cost Estimate'!$D485*'CMGC Cost Estimate'!$L485)</f>
        <v>#VALUE!</v>
      </c>
      <c r="N485" s="60" t="e">
        <f>'CMGC Cost Estimate'!$M485/M$500</f>
        <v>#VALUE!</v>
      </c>
      <c r="O485" s="80" t="e">
        <f>MIN(Table1[[#This Row],[Low Bidder 
or CM/GC]:[Bidder 23]])*D485</f>
        <v>#VALUE!</v>
      </c>
      <c r="P485" s="66" t="e">
        <f>Table24[[#This Row],[CM/GC
Amount]]</f>
        <v>#VALUE!</v>
      </c>
      <c r="Q485" s="81" t="e">
        <f>MAX(Table1[[#This Row],[Low Bidder 
or CM/GC]:[Bidder 23]])*D485</f>
        <v>#VALUE!</v>
      </c>
      <c r="R485" s="38" t="e">
        <f>('CMGC Cost Estimate'!$J485-'CMGC Cost Estimate'!$G485)/'CMGC Cost Estimate'!$G485</f>
        <v>#VALUE!</v>
      </c>
      <c r="S485" s="39" t="e">
        <f>('CMGC Cost Estimate'!$J485-'CMGC Cost Estimate'!$M485)/'CMGC Cost Estimate'!$M485</f>
        <v>#VALUE!</v>
      </c>
      <c r="T485" s="37" t="e">
        <f>'CMGC Cost Estimate'!$J485-'CMGC Cost Estimate'!$G485</f>
        <v>#VALUE!</v>
      </c>
      <c r="U485" s="29" t="e">
        <f>RANK('CMGC Cost Estimate'!$J485,'CMGC Cost Estimate'!$J$3:$J$499)</f>
        <v>#VALUE!</v>
      </c>
      <c r="V485" s="40" t="e">
        <f>LARGE('CMGC Cost Estimate'!$J$3:$J$499,COUNT(J$3:'CMGC Cost Estimate'!$J485))+IF(ISNUMBER(V484),V484,0)</f>
        <v>#VALUE!</v>
      </c>
      <c r="W485" s="29" t="e">
        <f>IF(V485/J$500&lt;0.8,COUNT(V$3:V485)+1,1)</f>
        <v>#VALUE!</v>
      </c>
      <c r="X485" s="41" t="e">
        <f>IF('CMGC Cost Estimate'!$U485&lt;=MAX('CMGC Cost Estimate'!$W$3:$W$499),"YES","NO")</f>
        <v>#VALUE!</v>
      </c>
      <c r="Y485" s="42" t="e">
        <f>IF(AND('CMGC Cost Estimate'!$X485="YES",OR('CMGC Cost Estimate'!$R485&gt;0.2,'CMGC Cost Estimate'!$R485&lt;-0.2)),"ANALYZE"," ")</f>
        <v>#VALUE!</v>
      </c>
      <c r="Z485" s="73" t="e">
        <f>IF(AND('CMGC Cost Estimate'!$X485="YES",OR('CMGC Cost Estimate'!$S485&gt;0.2,'CMGC Cost Estimate'!$S485&lt;-0.2)),"ANALYZE"," ")</f>
        <v>#VALUE!</v>
      </c>
      <c r="AA485" s="69" t="e">
        <f>RANK('CMGC Cost Estimate'!$G485,'CMGC Cost Estimate'!$G$3:$G$499)</f>
        <v>#VALUE!</v>
      </c>
      <c r="AB485" s="70" t="e">
        <f>LARGE('CMGC Cost Estimate'!$G$3:$G$499,COUNT(G$3:'CMGC Cost Estimate'!$G485))+IF(ISNUMBER(AB484),AB484,0)</f>
        <v>#VALUE!</v>
      </c>
      <c r="AC485" s="71" t="e">
        <f>IF(AB485/G$500&lt;0.8,COUNT(V$3:V485)+1,1)</f>
        <v>#VALUE!</v>
      </c>
      <c r="AD485" s="95" t="e">
        <f>IF('CMGC Cost Estimate'!$AA485&lt;=MAX('CMGC Cost Estimate'!$AC$3:$AC$499),"YES","NO")</f>
        <v>#VALUE!</v>
      </c>
      <c r="AE485" s="96" t="e">
        <f>IF(AND('Standard Cost Estimate'!$AD485="YES",ABS('Standard Cost Estimate'!$R485)&gt;0.2),"ANALYZE"," ")</f>
        <v>#VALUE!</v>
      </c>
      <c r="AF485" s="77"/>
    </row>
    <row r="486" spans="1:32" x14ac:dyDescent="0.35">
      <c r="A486" s="56" t="e">
        <f>Table1[[#This Row],[Item Line Number]]</f>
        <v>#VALUE!</v>
      </c>
      <c r="B486" s="56" t="e">
        <f>Table1[[#This Row],[Item Number]]</f>
        <v>#VALUE!</v>
      </c>
      <c r="C486" s="57" t="e">
        <f>Table1[[#This Row],[Item Description]]</f>
        <v>#VALUE!</v>
      </c>
      <c r="D486" s="56" t="e">
        <f>Table1[[#This Row],[Quantity]]</f>
        <v>#VALUE!</v>
      </c>
      <c r="E486" s="56" t="e">
        <f>Table1[[#This Row],[Units]]</f>
        <v>#VALUE!</v>
      </c>
      <c r="F486" s="58" t="e">
        <f>Table1[[#This Row],[Engineer''s Estimate (EE)]]</f>
        <v>#VALUE!</v>
      </c>
      <c r="G486" s="59" t="e">
        <f>'CMGC Cost Estimate'!$D486*'CMGC Cost Estimate'!$F486</f>
        <v>#VALUE!</v>
      </c>
      <c r="H486" s="60" t="e">
        <f>'CMGC Cost Estimate'!$G486/G$500</f>
        <v>#VALUE!</v>
      </c>
      <c r="I486" s="58" t="e">
        <f>Table1[[#This Row],[Low Bidder 
or CM/GC]]</f>
        <v>#VALUE!</v>
      </c>
      <c r="J486" s="59" t="e">
        <f>'CMGC Cost Estimate'!$I486*'CMGC Cost Estimate'!$D486</f>
        <v>#VALUE!</v>
      </c>
      <c r="K486" s="61" t="e">
        <f>'CMGC Cost Estimate'!$J486/J$500</f>
        <v>#VALUE!</v>
      </c>
      <c r="L486" s="58" t="e">
        <f>TRIMMEAN(Table1[[#This Row],[Low Bidder 
or CM/GC]:[Bidder 23]],2/COUNT(Table1[[#This Row],[Low Bidder 
or CM/GC]:[Bidder 23]]))</f>
        <v>#VALUE!</v>
      </c>
      <c r="M486" s="59" t="e">
        <f>IF('CMGC Cost Estimate'!$D486=0,0,'CMGC Cost Estimate'!$D486*'CMGC Cost Estimate'!$L486)</f>
        <v>#VALUE!</v>
      </c>
      <c r="N486" s="60" t="e">
        <f>'CMGC Cost Estimate'!$M486/M$500</f>
        <v>#VALUE!</v>
      </c>
      <c r="O486" s="80" t="e">
        <f>MIN(Table1[[#This Row],[Low Bidder 
or CM/GC]:[Bidder 23]])*D486</f>
        <v>#VALUE!</v>
      </c>
      <c r="P486" s="66" t="e">
        <f>Table24[[#This Row],[CM/GC
Amount]]</f>
        <v>#VALUE!</v>
      </c>
      <c r="Q486" s="81" t="e">
        <f>MAX(Table1[[#This Row],[Low Bidder 
or CM/GC]:[Bidder 23]])*D486</f>
        <v>#VALUE!</v>
      </c>
      <c r="R486" s="38" t="e">
        <f>('CMGC Cost Estimate'!$J486-'CMGC Cost Estimate'!$G486)/'CMGC Cost Estimate'!$G486</f>
        <v>#VALUE!</v>
      </c>
      <c r="S486" s="39" t="e">
        <f>('CMGC Cost Estimate'!$J486-'CMGC Cost Estimate'!$M486)/'CMGC Cost Estimate'!$M486</f>
        <v>#VALUE!</v>
      </c>
      <c r="T486" s="37" t="e">
        <f>'CMGC Cost Estimate'!$J486-'CMGC Cost Estimate'!$G486</f>
        <v>#VALUE!</v>
      </c>
      <c r="U486" s="29" t="e">
        <f>RANK('CMGC Cost Estimate'!$J486,'CMGC Cost Estimate'!$J$3:$J$499)</f>
        <v>#VALUE!</v>
      </c>
      <c r="V486" s="40" t="e">
        <f>LARGE('CMGC Cost Estimate'!$J$3:$J$499,COUNT(J$3:'CMGC Cost Estimate'!$J486))+IF(ISNUMBER(V485),V485,0)</f>
        <v>#VALUE!</v>
      </c>
      <c r="W486" s="29" t="e">
        <f>IF(V486/J$500&lt;0.8,COUNT(V$3:V486)+1,1)</f>
        <v>#VALUE!</v>
      </c>
      <c r="X486" s="41" t="e">
        <f>IF('CMGC Cost Estimate'!$U486&lt;=MAX('CMGC Cost Estimate'!$W$3:$W$499),"YES","NO")</f>
        <v>#VALUE!</v>
      </c>
      <c r="Y486" s="42" t="e">
        <f>IF(AND('CMGC Cost Estimate'!$X486="YES",OR('CMGC Cost Estimate'!$R486&gt;0.2,'CMGC Cost Estimate'!$R486&lt;-0.2)),"ANALYZE"," ")</f>
        <v>#VALUE!</v>
      </c>
      <c r="Z486" s="73" t="e">
        <f>IF(AND('CMGC Cost Estimate'!$X486="YES",OR('CMGC Cost Estimate'!$S486&gt;0.2,'CMGC Cost Estimate'!$S486&lt;-0.2)),"ANALYZE"," ")</f>
        <v>#VALUE!</v>
      </c>
      <c r="AA486" s="69" t="e">
        <f>RANK('CMGC Cost Estimate'!$G486,'CMGC Cost Estimate'!$G$3:$G$499)</f>
        <v>#VALUE!</v>
      </c>
      <c r="AB486" s="70" t="e">
        <f>LARGE('CMGC Cost Estimate'!$G$3:$G$499,COUNT(G$3:'CMGC Cost Estimate'!$G486))+IF(ISNUMBER(AB485),AB485,0)</f>
        <v>#VALUE!</v>
      </c>
      <c r="AC486" s="71" t="e">
        <f>IF(AB486/G$500&lt;0.8,COUNT(V$3:V486)+1,1)</f>
        <v>#VALUE!</v>
      </c>
      <c r="AD486" s="95" t="e">
        <f>IF('CMGC Cost Estimate'!$AA486&lt;=MAX('CMGC Cost Estimate'!$AC$3:$AC$499),"YES","NO")</f>
        <v>#VALUE!</v>
      </c>
      <c r="AE486" s="96" t="e">
        <f>IF(AND('Standard Cost Estimate'!$AD486="YES",ABS('Standard Cost Estimate'!$R486)&gt;0.2),"ANALYZE"," ")</f>
        <v>#VALUE!</v>
      </c>
      <c r="AF486" s="77"/>
    </row>
    <row r="487" spans="1:32" x14ac:dyDescent="0.35">
      <c r="A487" s="56" t="e">
        <f>Table1[[#This Row],[Item Line Number]]</f>
        <v>#VALUE!</v>
      </c>
      <c r="B487" s="56" t="e">
        <f>Table1[[#This Row],[Item Number]]</f>
        <v>#VALUE!</v>
      </c>
      <c r="C487" s="57" t="e">
        <f>Table1[[#This Row],[Item Description]]</f>
        <v>#VALUE!</v>
      </c>
      <c r="D487" s="56" t="e">
        <f>Table1[[#This Row],[Quantity]]</f>
        <v>#VALUE!</v>
      </c>
      <c r="E487" s="56" t="e">
        <f>Table1[[#This Row],[Units]]</f>
        <v>#VALUE!</v>
      </c>
      <c r="F487" s="58" t="e">
        <f>Table1[[#This Row],[Engineer''s Estimate (EE)]]</f>
        <v>#VALUE!</v>
      </c>
      <c r="G487" s="59" t="e">
        <f>'CMGC Cost Estimate'!$D487*'CMGC Cost Estimate'!$F487</f>
        <v>#VALUE!</v>
      </c>
      <c r="H487" s="60" t="e">
        <f>'CMGC Cost Estimate'!$G487/G$500</f>
        <v>#VALUE!</v>
      </c>
      <c r="I487" s="58" t="e">
        <f>Table1[[#This Row],[Low Bidder 
or CM/GC]]</f>
        <v>#VALUE!</v>
      </c>
      <c r="J487" s="59" t="e">
        <f>'CMGC Cost Estimate'!$I487*'CMGC Cost Estimate'!$D487</f>
        <v>#VALUE!</v>
      </c>
      <c r="K487" s="61" t="e">
        <f>'CMGC Cost Estimate'!$J487/J$500</f>
        <v>#VALUE!</v>
      </c>
      <c r="L487" s="58" t="e">
        <f>TRIMMEAN(Table1[[#This Row],[Low Bidder 
or CM/GC]:[Bidder 23]],2/COUNT(Table1[[#This Row],[Low Bidder 
or CM/GC]:[Bidder 23]]))</f>
        <v>#VALUE!</v>
      </c>
      <c r="M487" s="59" t="e">
        <f>IF('CMGC Cost Estimate'!$D487=0,0,'CMGC Cost Estimate'!$D487*'CMGC Cost Estimate'!$L487)</f>
        <v>#VALUE!</v>
      </c>
      <c r="N487" s="60" t="e">
        <f>'CMGC Cost Estimate'!$M487/M$500</f>
        <v>#VALUE!</v>
      </c>
      <c r="O487" s="80" t="e">
        <f>MIN(Table1[[#This Row],[Low Bidder 
or CM/GC]:[Bidder 23]])*D487</f>
        <v>#VALUE!</v>
      </c>
      <c r="P487" s="66" t="e">
        <f>Table24[[#This Row],[CM/GC
Amount]]</f>
        <v>#VALUE!</v>
      </c>
      <c r="Q487" s="81" t="e">
        <f>MAX(Table1[[#This Row],[Low Bidder 
or CM/GC]:[Bidder 23]])*D487</f>
        <v>#VALUE!</v>
      </c>
      <c r="R487" s="38" t="e">
        <f>('CMGC Cost Estimate'!$J487-'CMGC Cost Estimate'!$G487)/'CMGC Cost Estimate'!$G487</f>
        <v>#VALUE!</v>
      </c>
      <c r="S487" s="39" t="e">
        <f>('CMGC Cost Estimate'!$J487-'CMGC Cost Estimate'!$M487)/'CMGC Cost Estimate'!$M487</f>
        <v>#VALUE!</v>
      </c>
      <c r="T487" s="37" t="e">
        <f>'CMGC Cost Estimate'!$J487-'CMGC Cost Estimate'!$G487</f>
        <v>#VALUE!</v>
      </c>
      <c r="U487" s="29" t="e">
        <f>RANK('CMGC Cost Estimate'!$J487,'CMGC Cost Estimate'!$J$3:$J$499)</f>
        <v>#VALUE!</v>
      </c>
      <c r="V487" s="40" t="e">
        <f>LARGE('CMGC Cost Estimate'!$J$3:$J$499,COUNT(J$3:'CMGC Cost Estimate'!$J487))+IF(ISNUMBER(V486),V486,0)</f>
        <v>#VALUE!</v>
      </c>
      <c r="W487" s="29" t="e">
        <f>IF(V487/J$500&lt;0.8,COUNT(V$3:V487)+1,1)</f>
        <v>#VALUE!</v>
      </c>
      <c r="X487" s="41" t="e">
        <f>IF('CMGC Cost Estimate'!$U487&lt;=MAX('CMGC Cost Estimate'!$W$3:$W$499),"YES","NO")</f>
        <v>#VALUE!</v>
      </c>
      <c r="Y487" s="42" t="e">
        <f>IF(AND('CMGC Cost Estimate'!$X487="YES",OR('CMGC Cost Estimate'!$R487&gt;0.2,'CMGC Cost Estimate'!$R487&lt;-0.2)),"ANALYZE"," ")</f>
        <v>#VALUE!</v>
      </c>
      <c r="Z487" s="73" t="e">
        <f>IF(AND('CMGC Cost Estimate'!$X487="YES",OR('CMGC Cost Estimate'!$S487&gt;0.2,'CMGC Cost Estimate'!$S487&lt;-0.2)),"ANALYZE"," ")</f>
        <v>#VALUE!</v>
      </c>
      <c r="AA487" s="69" t="e">
        <f>RANK('CMGC Cost Estimate'!$G487,'CMGC Cost Estimate'!$G$3:$G$499)</f>
        <v>#VALUE!</v>
      </c>
      <c r="AB487" s="70" t="e">
        <f>LARGE('CMGC Cost Estimate'!$G$3:$G$499,COUNT(G$3:'CMGC Cost Estimate'!$G487))+IF(ISNUMBER(AB486),AB486,0)</f>
        <v>#VALUE!</v>
      </c>
      <c r="AC487" s="71" t="e">
        <f>IF(AB487/G$500&lt;0.8,COUNT(V$3:V487)+1,1)</f>
        <v>#VALUE!</v>
      </c>
      <c r="AD487" s="95" t="e">
        <f>IF('CMGC Cost Estimate'!$AA487&lt;=MAX('CMGC Cost Estimate'!$AC$3:$AC$499),"YES","NO")</f>
        <v>#VALUE!</v>
      </c>
      <c r="AE487" s="96" t="e">
        <f>IF(AND('Standard Cost Estimate'!$AD487="YES",ABS('Standard Cost Estimate'!$R487)&gt;0.2),"ANALYZE"," ")</f>
        <v>#VALUE!</v>
      </c>
      <c r="AF487" s="77"/>
    </row>
    <row r="488" spans="1:32" x14ac:dyDescent="0.35">
      <c r="A488" s="56" t="e">
        <f>Table1[[#This Row],[Item Line Number]]</f>
        <v>#VALUE!</v>
      </c>
      <c r="B488" s="56" t="e">
        <f>Table1[[#This Row],[Item Number]]</f>
        <v>#VALUE!</v>
      </c>
      <c r="C488" s="57" t="e">
        <f>Table1[[#This Row],[Item Description]]</f>
        <v>#VALUE!</v>
      </c>
      <c r="D488" s="56" t="e">
        <f>Table1[[#This Row],[Quantity]]</f>
        <v>#VALUE!</v>
      </c>
      <c r="E488" s="56" t="e">
        <f>Table1[[#This Row],[Units]]</f>
        <v>#VALUE!</v>
      </c>
      <c r="F488" s="58" t="e">
        <f>Table1[[#This Row],[Engineer''s Estimate (EE)]]</f>
        <v>#VALUE!</v>
      </c>
      <c r="G488" s="59" t="e">
        <f>'CMGC Cost Estimate'!$D488*'CMGC Cost Estimate'!$F488</f>
        <v>#VALUE!</v>
      </c>
      <c r="H488" s="60" t="e">
        <f>'CMGC Cost Estimate'!$G488/G$500</f>
        <v>#VALUE!</v>
      </c>
      <c r="I488" s="58" t="e">
        <f>Table1[[#This Row],[Low Bidder 
or CM/GC]]</f>
        <v>#VALUE!</v>
      </c>
      <c r="J488" s="59" t="e">
        <f>'CMGC Cost Estimate'!$I488*'CMGC Cost Estimate'!$D488</f>
        <v>#VALUE!</v>
      </c>
      <c r="K488" s="61" t="e">
        <f>'CMGC Cost Estimate'!$J488/J$500</f>
        <v>#VALUE!</v>
      </c>
      <c r="L488" s="58" t="e">
        <f>TRIMMEAN(Table1[[#This Row],[Low Bidder 
or CM/GC]:[Bidder 23]],2/COUNT(Table1[[#This Row],[Low Bidder 
or CM/GC]:[Bidder 23]]))</f>
        <v>#VALUE!</v>
      </c>
      <c r="M488" s="59" t="e">
        <f>IF('CMGC Cost Estimate'!$D488=0,0,'CMGC Cost Estimate'!$D488*'CMGC Cost Estimate'!$L488)</f>
        <v>#VALUE!</v>
      </c>
      <c r="N488" s="60" t="e">
        <f>'CMGC Cost Estimate'!$M488/M$500</f>
        <v>#VALUE!</v>
      </c>
      <c r="O488" s="80" t="e">
        <f>MIN(Table1[[#This Row],[Low Bidder 
or CM/GC]:[Bidder 23]])*D488</f>
        <v>#VALUE!</v>
      </c>
      <c r="P488" s="66" t="e">
        <f>Table24[[#This Row],[CM/GC
Amount]]</f>
        <v>#VALUE!</v>
      </c>
      <c r="Q488" s="81" t="e">
        <f>MAX(Table1[[#This Row],[Low Bidder 
or CM/GC]:[Bidder 23]])*D488</f>
        <v>#VALUE!</v>
      </c>
      <c r="R488" s="38" t="e">
        <f>('CMGC Cost Estimate'!$J488-'CMGC Cost Estimate'!$G488)/'CMGC Cost Estimate'!$G488</f>
        <v>#VALUE!</v>
      </c>
      <c r="S488" s="39" t="e">
        <f>('CMGC Cost Estimate'!$J488-'CMGC Cost Estimate'!$M488)/'CMGC Cost Estimate'!$M488</f>
        <v>#VALUE!</v>
      </c>
      <c r="T488" s="37" t="e">
        <f>'CMGC Cost Estimate'!$J488-'CMGC Cost Estimate'!$G488</f>
        <v>#VALUE!</v>
      </c>
      <c r="U488" s="29" t="e">
        <f>RANK('CMGC Cost Estimate'!$J488,'CMGC Cost Estimate'!$J$3:$J$499)</f>
        <v>#VALUE!</v>
      </c>
      <c r="V488" s="40" t="e">
        <f>LARGE('CMGC Cost Estimate'!$J$3:$J$499,COUNT(J$3:'CMGC Cost Estimate'!$J488))+IF(ISNUMBER(V487),V487,0)</f>
        <v>#VALUE!</v>
      </c>
      <c r="W488" s="29" t="e">
        <f>IF(V488/J$500&lt;0.8,COUNT(V$3:V488)+1,1)</f>
        <v>#VALUE!</v>
      </c>
      <c r="X488" s="41" t="e">
        <f>IF('CMGC Cost Estimate'!$U488&lt;=MAX('CMGC Cost Estimate'!$W$3:$W$499),"YES","NO")</f>
        <v>#VALUE!</v>
      </c>
      <c r="Y488" s="42" t="e">
        <f>IF(AND('CMGC Cost Estimate'!$X488="YES",OR('CMGC Cost Estimate'!$R488&gt;0.2,'CMGC Cost Estimate'!$R488&lt;-0.2)),"ANALYZE"," ")</f>
        <v>#VALUE!</v>
      </c>
      <c r="Z488" s="73" t="e">
        <f>IF(AND('CMGC Cost Estimate'!$X488="YES",OR('CMGC Cost Estimate'!$S488&gt;0.2,'CMGC Cost Estimate'!$S488&lt;-0.2)),"ANALYZE"," ")</f>
        <v>#VALUE!</v>
      </c>
      <c r="AA488" s="69" t="e">
        <f>RANK('CMGC Cost Estimate'!$G488,'CMGC Cost Estimate'!$G$3:$G$499)</f>
        <v>#VALUE!</v>
      </c>
      <c r="AB488" s="70" t="e">
        <f>LARGE('CMGC Cost Estimate'!$G$3:$G$499,COUNT(G$3:'CMGC Cost Estimate'!$G488))+IF(ISNUMBER(AB487),AB487,0)</f>
        <v>#VALUE!</v>
      </c>
      <c r="AC488" s="71" t="e">
        <f>IF(AB488/G$500&lt;0.8,COUNT(V$3:V488)+1,1)</f>
        <v>#VALUE!</v>
      </c>
      <c r="AD488" s="95" t="e">
        <f>IF('CMGC Cost Estimate'!$AA488&lt;=MAX('CMGC Cost Estimate'!$AC$3:$AC$499),"YES","NO")</f>
        <v>#VALUE!</v>
      </c>
      <c r="AE488" s="96" t="e">
        <f>IF(AND('Standard Cost Estimate'!$AD488="YES",ABS('Standard Cost Estimate'!$R488)&gt;0.2),"ANALYZE"," ")</f>
        <v>#VALUE!</v>
      </c>
      <c r="AF488" s="77"/>
    </row>
    <row r="489" spans="1:32" x14ac:dyDescent="0.35">
      <c r="A489" s="56" t="e">
        <f>Table1[[#This Row],[Item Line Number]]</f>
        <v>#VALUE!</v>
      </c>
      <c r="B489" s="56" t="e">
        <f>Table1[[#This Row],[Item Number]]</f>
        <v>#VALUE!</v>
      </c>
      <c r="C489" s="57" t="e">
        <f>Table1[[#This Row],[Item Description]]</f>
        <v>#VALUE!</v>
      </c>
      <c r="D489" s="56" t="e">
        <f>Table1[[#This Row],[Quantity]]</f>
        <v>#VALUE!</v>
      </c>
      <c r="E489" s="56" t="e">
        <f>Table1[[#This Row],[Units]]</f>
        <v>#VALUE!</v>
      </c>
      <c r="F489" s="58" t="e">
        <f>Table1[[#This Row],[Engineer''s Estimate (EE)]]</f>
        <v>#VALUE!</v>
      </c>
      <c r="G489" s="59" t="e">
        <f>'CMGC Cost Estimate'!$D489*'CMGC Cost Estimate'!$F489</f>
        <v>#VALUE!</v>
      </c>
      <c r="H489" s="60" t="e">
        <f>'CMGC Cost Estimate'!$G489/G$500</f>
        <v>#VALUE!</v>
      </c>
      <c r="I489" s="58" t="e">
        <f>Table1[[#This Row],[Low Bidder 
or CM/GC]]</f>
        <v>#VALUE!</v>
      </c>
      <c r="J489" s="59" t="e">
        <f>'CMGC Cost Estimate'!$I489*'CMGC Cost Estimate'!$D489</f>
        <v>#VALUE!</v>
      </c>
      <c r="K489" s="61" t="e">
        <f>'CMGC Cost Estimate'!$J489/J$500</f>
        <v>#VALUE!</v>
      </c>
      <c r="L489" s="58" t="e">
        <f>TRIMMEAN(Table1[[#This Row],[Low Bidder 
or CM/GC]:[Bidder 23]],2/COUNT(Table1[[#This Row],[Low Bidder 
or CM/GC]:[Bidder 23]]))</f>
        <v>#VALUE!</v>
      </c>
      <c r="M489" s="59" t="e">
        <f>IF('CMGC Cost Estimate'!$D489=0,0,'CMGC Cost Estimate'!$D489*'CMGC Cost Estimate'!$L489)</f>
        <v>#VALUE!</v>
      </c>
      <c r="N489" s="60" t="e">
        <f>'CMGC Cost Estimate'!$M489/M$500</f>
        <v>#VALUE!</v>
      </c>
      <c r="O489" s="80" t="e">
        <f>MIN(Table1[[#This Row],[Low Bidder 
or CM/GC]:[Bidder 23]])*D489</f>
        <v>#VALUE!</v>
      </c>
      <c r="P489" s="66" t="e">
        <f>Table24[[#This Row],[CM/GC
Amount]]</f>
        <v>#VALUE!</v>
      </c>
      <c r="Q489" s="81" t="e">
        <f>MAX(Table1[[#This Row],[Low Bidder 
or CM/GC]:[Bidder 23]])*D489</f>
        <v>#VALUE!</v>
      </c>
      <c r="R489" s="38" t="e">
        <f>('CMGC Cost Estimate'!$J489-'CMGC Cost Estimate'!$G489)/'CMGC Cost Estimate'!$G489</f>
        <v>#VALUE!</v>
      </c>
      <c r="S489" s="39" t="e">
        <f>('CMGC Cost Estimate'!$J489-'CMGC Cost Estimate'!$M489)/'CMGC Cost Estimate'!$M489</f>
        <v>#VALUE!</v>
      </c>
      <c r="T489" s="37" t="e">
        <f>'CMGC Cost Estimate'!$J489-'CMGC Cost Estimate'!$G489</f>
        <v>#VALUE!</v>
      </c>
      <c r="U489" s="29" t="e">
        <f>RANK('CMGC Cost Estimate'!$J489,'CMGC Cost Estimate'!$J$3:$J$499)</f>
        <v>#VALUE!</v>
      </c>
      <c r="V489" s="40" t="e">
        <f>LARGE('CMGC Cost Estimate'!$J$3:$J$499,COUNT(J$3:'CMGC Cost Estimate'!$J489))+IF(ISNUMBER(V488),V488,0)</f>
        <v>#VALUE!</v>
      </c>
      <c r="W489" s="29" t="e">
        <f>IF(V489/J$500&lt;0.8,COUNT(V$3:V489)+1,1)</f>
        <v>#VALUE!</v>
      </c>
      <c r="X489" s="41" t="e">
        <f>IF('CMGC Cost Estimate'!$U489&lt;=MAX('CMGC Cost Estimate'!$W$3:$W$499),"YES","NO")</f>
        <v>#VALUE!</v>
      </c>
      <c r="Y489" s="42" t="e">
        <f>IF(AND('CMGC Cost Estimate'!$X489="YES",OR('CMGC Cost Estimate'!$R489&gt;0.2,'CMGC Cost Estimate'!$R489&lt;-0.2)),"ANALYZE"," ")</f>
        <v>#VALUE!</v>
      </c>
      <c r="Z489" s="73" t="e">
        <f>IF(AND('CMGC Cost Estimate'!$X489="YES",OR('CMGC Cost Estimate'!$S489&gt;0.2,'CMGC Cost Estimate'!$S489&lt;-0.2)),"ANALYZE"," ")</f>
        <v>#VALUE!</v>
      </c>
      <c r="AA489" s="69" t="e">
        <f>RANK('CMGC Cost Estimate'!$G489,'CMGC Cost Estimate'!$G$3:$G$499)</f>
        <v>#VALUE!</v>
      </c>
      <c r="AB489" s="70" t="e">
        <f>LARGE('CMGC Cost Estimate'!$G$3:$G$499,COUNT(G$3:'CMGC Cost Estimate'!$G489))+IF(ISNUMBER(AB488),AB488,0)</f>
        <v>#VALUE!</v>
      </c>
      <c r="AC489" s="71" t="e">
        <f>IF(AB489/G$500&lt;0.8,COUNT(V$3:V489)+1,1)</f>
        <v>#VALUE!</v>
      </c>
      <c r="AD489" s="95" t="e">
        <f>IF('CMGC Cost Estimate'!$AA489&lt;=MAX('CMGC Cost Estimate'!$AC$3:$AC$499),"YES","NO")</f>
        <v>#VALUE!</v>
      </c>
      <c r="AE489" s="96" t="e">
        <f>IF(AND('Standard Cost Estimate'!$AD489="YES",ABS('Standard Cost Estimate'!$R489)&gt;0.2),"ANALYZE"," ")</f>
        <v>#VALUE!</v>
      </c>
      <c r="AF489" s="77"/>
    </row>
    <row r="490" spans="1:32" x14ac:dyDescent="0.35">
      <c r="A490" s="56" t="e">
        <f>Table1[[#This Row],[Item Line Number]]</f>
        <v>#VALUE!</v>
      </c>
      <c r="B490" s="56" t="e">
        <f>Table1[[#This Row],[Item Number]]</f>
        <v>#VALUE!</v>
      </c>
      <c r="C490" s="57" t="e">
        <f>Table1[[#This Row],[Item Description]]</f>
        <v>#VALUE!</v>
      </c>
      <c r="D490" s="56" t="e">
        <f>Table1[[#This Row],[Quantity]]</f>
        <v>#VALUE!</v>
      </c>
      <c r="E490" s="56" t="e">
        <f>Table1[[#This Row],[Units]]</f>
        <v>#VALUE!</v>
      </c>
      <c r="F490" s="58" t="e">
        <f>Table1[[#This Row],[Engineer''s Estimate (EE)]]</f>
        <v>#VALUE!</v>
      </c>
      <c r="G490" s="59" t="e">
        <f>'CMGC Cost Estimate'!$D490*'CMGC Cost Estimate'!$F490</f>
        <v>#VALUE!</v>
      </c>
      <c r="H490" s="60" t="e">
        <f>'CMGC Cost Estimate'!$G490/G$500</f>
        <v>#VALUE!</v>
      </c>
      <c r="I490" s="58" t="e">
        <f>Table1[[#This Row],[Low Bidder 
or CM/GC]]</f>
        <v>#VALUE!</v>
      </c>
      <c r="J490" s="59" t="e">
        <f>'CMGC Cost Estimate'!$I490*'CMGC Cost Estimate'!$D490</f>
        <v>#VALUE!</v>
      </c>
      <c r="K490" s="61" t="e">
        <f>'CMGC Cost Estimate'!$J490/J$500</f>
        <v>#VALUE!</v>
      </c>
      <c r="L490" s="58" t="e">
        <f>TRIMMEAN(Table1[[#This Row],[Low Bidder 
or CM/GC]:[Bidder 23]],2/COUNT(Table1[[#This Row],[Low Bidder 
or CM/GC]:[Bidder 23]]))</f>
        <v>#VALUE!</v>
      </c>
      <c r="M490" s="59" t="e">
        <f>IF('CMGC Cost Estimate'!$D490=0,0,'CMGC Cost Estimate'!$D490*'CMGC Cost Estimate'!$L490)</f>
        <v>#VALUE!</v>
      </c>
      <c r="N490" s="60" t="e">
        <f>'CMGC Cost Estimate'!$M490/M$500</f>
        <v>#VALUE!</v>
      </c>
      <c r="O490" s="80" t="e">
        <f>MIN(Table1[[#This Row],[Low Bidder 
or CM/GC]:[Bidder 23]])*D490</f>
        <v>#VALUE!</v>
      </c>
      <c r="P490" s="66" t="e">
        <f>Table24[[#This Row],[CM/GC
Amount]]</f>
        <v>#VALUE!</v>
      </c>
      <c r="Q490" s="81" t="e">
        <f>MAX(Table1[[#This Row],[Low Bidder 
or CM/GC]:[Bidder 23]])*D490</f>
        <v>#VALUE!</v>
      </c>
      <c r="R490" s="38" t="e">
        <f>('CMGC Cost Estimate'!$J490-'CMGC Cost Estimate'!$G490)/'CMGC Cost Estimate'!$G490</f>
        <v>#VALUE!</v>
      </c>
      <c r="S490" s="39" t="e">
        <f>('CMGC Cost Estimate'!$J490-'CMGC Cost Estimate'!$M490)/'CMGC Cost Estimate'!$M490</f>
        <v>#VALUE!</v>
      </c>
      <c r="T490" s="37" t="e">
        <f>'CMGC Cost Estimate'!$J490-'CMGC Cost Estimate'!$G490</f>
        <v>#VALUE!</v>
      </c>
      <c r="U490" s="29" t="e">
        <f>RANK('CMGC Cost Estimate'!$J490,'CMGC Cost Estimate'!$J$3:$J$499)</f>
        <v>#VALUE!</v>
      </c>
      <c r="V490" s="40" t="e">
        <f>LARGE('CMGC Cost Estimate'!$J$3:$J$499,COUNT(J$3:'CMGC Cost Estimate'!$J490))+IF(ISNUMBER(V489),V489,0)</f>
        <v>#VALUE!</v>
      </c>
      <c r="W490" s="29" t="e">
        <f>IF(V490/J$500&lt;0.8,COUNT(V$3:V490)+1,1)</f>
        <v>#VALUE!</v>
      </c>
      <c r="X490" s="41" t="e">
        <f>IF('CMGC Cost Estimate'!$U490&lt;=MAX('CMGC Cost Estimate'!$W$3:$W$499),"YES","NO")</f>
        <v>#VALUE!</v>
      </c>
      <c r="Y490" s="42" t="e">
        <f>IF(AND('CMGC Cost Estimate'!$X490="YES",OR('CMGC Cost Estimate'!$R490&gt;0.2,'CMGC Cost Estimate'!$R490&lt;-0.2)),"ANALYZE"," ")</f>
        <v>#VALUE!</v>
      </c>
      <c r="Z490" s="73" t="e">
        <f>IF(AND('CMGC Cost Estimate'!$X490="YES",OR('CMGC Cost Estimate'!$S490&gt;0.2,'CMGC Cost Estimate'!$S490&lt;-0.2)),"ANALYZE"," ")</f>
        <v>#VALUE!</v>
      </c>
      <c r="AA490" s="69" t="e">
        <f>RANK('CMGC Cost Estimate'!$G490,'CMGC Cost Estimate'!$G$3:$G$499)</f>
        <v>#VALUE!</v>
      </c>
      <c r="AB490" s="70" t="e">
        <f>LARGE('CMGC Cost Estimate'!$G$3:$G$499,COUNT(G$3:'CMGC Cost Estimate'!$G490))+IF(ISNUMBER(AB489),AB489,0)</f>
        <v>#VALUE!</v>
      </c>
      <c r="AC490" s="71" t="e">
        <f>IF(AB490/G$500&lt;0.8,COUNT(V$3:V490)+1,1)</f>
        <v>#VALUE!</v>
      </c>
      <c r="AD490" s="95" t="e">
        <f>IF('CMGC Cost Estimate'!$AA490&lt;=MAX('CMGC Cost Estimate'!$AC$3:$AC$499),"YES","NO")</f>
        <v>#VALUE!</v>
      </c>
      <c r="AE490" s="96" t="e">
        <f>IF(AND('Standard Cost Estimate'!$AD490="YES",ABS('Standard Cost Estimate'!$R490)&gt;0.2),"ANALYZE"," ")</f>
        <v>#VALUE!</v>
      </c>
      <c r="AF490" s="77"/>
    </row>
    <row r="491" spans="1:32" x14ac:dyDescent="0.35">
      <c r="A491" s="56" t="e">
        <f>Table1[[#This Row],[Item Line Number]]</f>
        <v>#VALUE!</v>
      </c>
      <c r="B491" s="56" t="e">
        <f>Table1[[#This Row],[Item Number]]</f>
        <v>#VALUE!</v>
      </c>
      <c r="C491" s="57" t="e">
        <f>Table1[[#This Row],[Item Description]]</f>
        <v>#VALUE!</v>
      </c>
      <c r="D491" s="56" t="e">
        <f>Table1[[#This Row],[Quantity]]</f>
        <v>#VALUE!</v>
      </c>
      <c r="E491" s="56" t="e">
        <f>Table1[[#This Row],[Units]]</f>
        <v>#VALUE!</v>
      </c>
      <c r="F491" s="58" t="e">
        <f>Table1[[#This Row],[Engineer''s Estimate (EE)]]</f>
        <v>#VALUE!</v>
      </c>
      <c r="G491" s="59" t="e">
        <f>'CMGC Cost Estimate'!$D491*'CMGC Cost Estimate'!$F491</f>
        <v>#VALUE!</v>
      </c>
      <c r="H491" s="60" t="e">
        <f>'CMGC Cost Estimate'!$G491/G$500</f>
        <v>#VALUE!</v>
      </c>
      <c r="I491" s="58" t="e">
        <f>Table1[[#This Row],[Low Bidder 
or CM/GC]]</f>
        <v>#VALUE!</v>
      </c>
      <c r="J491" s="59" t="e">
        <f>'CMGC Cost Estimate'!$I491*'CMGC Cost Estimate'!$D491</f>
        <v>#VALUE!</v>
      </c>
      <c r="K491" s="61" t="e">
        <f>'CMGC Cost Estimate'!$J491/J$500</f>
        <v>#VALUE!</v>
      </c>
      <c r="L491" s="58" t="e">
        <f>TRIMMEAN(Table1[[#This Row],[Low Bidder 
or CM/GC]:[Bidder 23]],2/COUNT(Table1[[#This Row],[Low Bidder 
or CM/GC]:[Bidder 23]]))</f>
        <v>#VALUE!</v>
      </c>
      <c r="M491" s="59" t="e">
        <f>IF('CMGC Cost Estimate'!$D491=0,0,'CMGC Cost Estimate'!$D491*'CMGC Cost Estimate'!$L491)</f>
        <v>#VALUE!</v>
      </c>
      <c r="N491" s="60" t="e">
        <f>'CMGC Cost Estimate'!$M491/M$500</f>
        <v>#VALUE!</v>
      </c>
      <c r="O491" s="80" t="e">
        <f>MIN(Table1[[#This Row],[Low Bidder 
or CM/GC]:[Bidder 23]])*D491</f>
        <v>#VALUE!</v>
      </c>
      <c r="P491" s="66" t="e">
        <f>Table24[[#This Row],[CM/GC
Amount]]</f>
        <v>#VALUE!</v>
      </c>
      <c r="Q491" s="81" t="e">
        <f>MAX(Table1[[#This Row],[Low Bidder 
or CM/GC]:[Bidder 23]])*D491</f>
        <v>#VALUE!</v>
      </c>
      <c r="R491" s="38" t="e">
        <f>('CMGC Cost Estimate'!$J491-'CMGC Cost Estimate'!$G491)/'CMGC Cost Estimate'!$G491</f>
        <v>#VALUE!</v>
      </c>
      <c r="S491" s="39" t="e">
        <f>('CMGC Cost Estimate'!$J491-'CMGC Cost Estimate'!$M491)/'CMGC Cost Estimate'!$M491</f>
        <v>#VALUE!</v>
      </c>
      <c r="T491" s="37" t="e">
        <f>'CMGC Cost Estimate'!$J491-'CMGC Cost Estimate'!$G491</f>
        <v>#VALUE!</v>
      </c>
      <c r="U491" s="29" t="e">
        <f>RANK('CMGC Cost Estimate'!$J491,'CMGC Cost Estimate'!$J$3:$J$499)</f>
        <v>#VALUE!</v>
      </c>
      <c r="V491" s="40" t="e">
        <f>LARGE('CMGC Cost Estimate'!$J$3:$J$499,COUNT(J$3:'CMGC Cost Estimate'!$J491))+IF(ISNUMBER(V490),V490,0)</f>
        <v>#VALUE!</v>
      </c>
      <c r="W491" s="29" t="e">
        <f>IF(V491/J$500&lt;0.8,COUNT(V$3:V491)+1,1)</f>
        <v>#VALUE!</v>
      </c>
      <c r="X491" s="41" t="e">
        <f>IF('CMGC Cost Estimate'!$U491&lt;=MAX('CMGC Cost Estimate'!$W$3:$W$499),"YES","NO")</f>
        <v>#VALUE!</v>
      </c>
      <c r="Y491" s="42" t="e">
        <f>IF(AND('CMGC Cost Estimate'!$X491="YES",OR('CMGC Cost Estimate'!$R491&gt;0.2,'CMGC Cost Estimate'!$R491&lt;-0.2)),"ANALYZE"," ")</f>
        <v>#VALUE!</v>
      </c>
      <c r="Z491" s="73" t="e">
        <f>IF(AND('CMGC Cost Estimate'!$X491="YES",OR('CMGC Cost Estimate'!$S491&gt;0.2,'CMGC Cost Estimate'!$S491&lt;-0.2)),"ANALYZE"," ")</f>
        <v>#VALUE!</v>
      </c>
      <c r="AA491" s="69" t="e">
        <f>RANK('CMGC Cost Estimate'!$G491,'CMGC Cost Estimate'!$G$3:$G$499)</f>
        <v>#VALUE!</v>
      </c>
      <c r="AB491" s="70" t="e">
        <f>LARGE('CMGC Cost Estimate'!$G$3:$G$499,COUNT(G$3:'CMGC Cost Estimate'!$G491))+IF(ISNUMBER(AB490),AB490,0)</f>
        <v>#VALUE!</v>
      </c>
      <c r="AC491" s="71" t="e">
        <f>IF(AB491/G$500&lt;0.8,COUNT(V$3:V491)+1,1)</f>
        <v>#VALUE!</v>
      </c>
      <c r="AD491" s="95" t="e">
        <f>IF('CMGC Cost Estimate'!$AA491&lt;=MAX('CMGC Cost Estimate'!$AC$3:$AC$499),"YES","NO")</f>
        <v>#VALUE!</v>
      </c>
      <c r="AE491" s="96" t="e">
        <f>IF(AND('Standard Cost Estimate'!$AD491="YES",ABS('Standard Cost Estimate'!$R491)&gt;0.2),"ANALYZE"," ")</f>
        <v>#VALUE!</v>
      </c>
      <c r="AF491" s="77"/>
    </row>
    <row r="492" spans="1:32" x14ac:dyDescent="0.35">
      <c r="A492" s="56" t="e">
        <f>Table1[[#This Row],[Item Line Number]]</f>
        <v>#VALUE!</v>
      </c>
      <c r="B492" s="56" t="e">
        <f>Table1[[#This Row],[Item Number]]</f>
        <v>#VALUE!</v>
      </c>
      <c r="C492" s="57" t="e">
        <f>Table1[[#This Row],[Item Description]]</f>
        <v>#VALUE!</v>
      </c>
      <c r="D492" s="56" t="e">
        <f>Table1[[#This Row],[Quantity]]</f>
        <v>#VALUE!</v>
      </c>
      <c r="E492" s="56" t="e">
        <f>Table1[[#This Row],[Units]]</f>
        <v>#VALUE!</v>
      </c>
      <c r="F492" s="58" t="e">
        <f>Table1[[#This Row],[Engineer''s Estimate (EE)]]</f>
        <v>#VALUE!</v>
      </c>
      <c r="G492" s="59" t="e">
        <f>'CMGC Cost Estimate'!$D492*'CMGC Cost Estimate'!$F492</f>
        <v>#VALUE!</v>
      </c>
      <c r="H492" s="60" t="e">
        <f>'CMGC Cost Estimate'!$G492/G$500</f>
        <v>#VALUE!</v>
      </c>
      <c r="I492" s="58" t="e">
        <f>Table1[[#This Row],[Low Bidder 
or CM/GC]]</f>
        <v>#VALUE!</v>
      </c>
      <c r="J492" s="59" t="e">
        <f>'CMGC Cost Estimate'!$I492*'CMGC Cost Estimate'!$D492</f>
        <v>#VALUE!</v>
      </c>
      <c r="K492" s="61" t="e">
        <f>'CMGC Cost Estimate'!$J492/J$500</f>
        <v>#VALUE!</v>
      </c>
      <c r="L492" s="58" t="e">
        <f>TRIMMEAN(Table1[[#This Row],[Low Bidder 
or CM/GC]:[Bidder 23]],2/COUNT(Table1[[#This Row],[Low Bidder 
or CM/GC]:[Bidder 23]]))</f>
        <v>#VALUE!</v>
      </c>
      <c r="M492" s="59" t="e">
        <f>IF('CMGC Cost Estimate'!$D492=0,0,'CMGC Cost Estimate'!$D492*'CMGC Cost Estimate'!$L492)</f>
        <v>#VALUE!</v>
      </c>
      <c r="N492" s="60" t="e">
        <f>'CMGC Cost Estimate'!$M492/M$500</f>
        <v>#VALUE!</v>
      </c>
      <c r="O492" s="80" t="e">
        <f>MIN(Table1[[#This Row],[Low Bidder 
or CM/GC]:[Bidder 23]])*D492</f>
        <v>#VALUE!</v>
      </c>
      <c r="P492" s="66" t="e">
        <f>Table24[[#This Row],[CM/GC
Amount]]</f>
        <v>#VALUE!</v>
      </c>
      <c r="Q492" s="81" t="e">
        <f>MAX(Table1[[#This Row],[Low Bidder 
or CM/GC]:[Bidder 23]])*D492</f>
        <v>#VALUE!</v>
      </c>
      <c r="R492" s="38" t="e">
        <f>('CMGC Cost Estimate'!$J492-'CMGC Cost Estimate'!$G492)/'CMGC Cost Estimate'!$G492</f>
        <v>#VALUE!</v>
      </c>
      <c r="S492" s="39" t="e">
        <f>('CMGC Cost Estimate'!$J492-'CMGC Cost Estimate'!$M492)/'CMGC Cost Estimate'!$M492</f>
        <v>#VALUE!</v>
      </c>
      <c r="T492" s="37" t="e">
        <f>'CMGC Cost Estimate'!$J492-'CMGC Cost Estimate'!$G492</f>
        <v>#VALUE!</v>
      </c>
      <c r="U492" s="29" t="e">
        <f>RANK('CMGC Cost Estimate'!$J492,'CMGC Cost Estimate'!$J$3:$J$499)</f>
        <v>#VALUE!</v>
      </c>
      <c r="V492" s="40" t="e">
        <f>LARGE('CMGC Cost Estimate'!$J$3:$J$499,COUNT(J$3:'CMGC Cost Estimate'!$J492))+IF(ISNUMBER(V491),V491,0)</f>
        <v>#VALUE!</v>
      </c>
      <c r="W492" s="29" t="e">
        <f>IF(V492/J$500&lt;0.8,COUNT(V$3:V492)+1,1)</f>
        <v>#VALUE!</v>
      </c>
      <c r="X492" s="41" t="e">
        <f>IF('CMGC Cost Estimate'!$U492&lt;=MAX('CMGC Cost Estimate'!$W$3:$W$499),"YES","NO")</f>
        <v>#VALUE!</v>
      </c>
      <c r="Y492" s="42" t="e">
        <f>IF(AND('CMGC Cost Estimate'!$X492="YES",OR('CMGC Cost Estimate'!$R492&gt;0.2,'CMGC Cost Estimate'!$R492&lt;-0.2)),"ANALYZE"," ")</f>
        <v>#VALUE!</v>
      </c>
      <c r="Z492" s="73" t="e">
        <f>IF(AND('CMGC Cost Estimate'!$X492="YES",OR('CMGC Cost Estimate'!$S492&gt;0.2,'CMGC Cost Estimate'!$S492&lt;-0.2)),"ANALYZE"," ")</f>
        <v>#VALUE!</v>
      </c>
      <c r="AA492" s="69" t="e">
        <f>RANK('CMGC Cost Estimate'!$G492,'CMGC Cost Estimate'!$G$3:$G$499)</f>
        <v>#VALUE!</v>
      </c>
      <c r="AB492" s="70" t="e">
        <f>LARGE('CMGC Cost Estimate'!$G$3:$G$499,COUNT(G$3:'CMGC Cost Estimate'!$G492))+IF(ISNUMBER(AB491),AB491,0)</f>
        <v>#VALUE!</v>
      </c>
      <c r="AC492" s="71" t="e">
        <f>IF(AB492/G$500&lt;0.8,COUNT(V$3:V492)+1,1)</f>
        <v>#VALUE!</v>
      </c>
      <c r="AD492" s="95" t="e">
        <f>IF('CMGC Cost Estimate'!$AA492&lt;=MAX('CMGC Cost Estimate'!$AC$3:$AC$499),"YES","NO")</f>
        <v>#VALUE!</v>
      </c>
      <c r="AE492" s="96" t="e">
        <f>IF(AND('Standard Cost Estimate'!$AD492="YES",ABS('Standard Cost Estimate'!$R492)&gt;0.2),"ANALYZE"," ")</f>
        <v>#VALUE!</v>
      </c>
      <c r="AF492" s="77"/>
    </row>
    <row r="493" spans="1:32" x14ac:dyDescent="0.35">
      <c r="A493" s="56" t="e">
        <f>Table1[[#This Row],[Item Line Number]]</f>
        <v>#VALUE!</v>
      </c>
      <c r="B493" s="56" t="e">
        <f>Table1[[#This Row],[Item Number]]</f>
        <v>#VALUE!</v>
      </c>
      <c r="C493" s="57" t="e">
        <f>Table1[[#This Row],[Item Description]]</f>
        <v>#VALUE!</v>
      </c>
      <c r="D493" s="56" t="e">
        <f>Table1[[#This Row],[Quantity]]</f>
        <v>#VALUE!</v>
      </c>
      <c r="E493" s="56" t="e">
        <f>Table1[[#This Row],[Units]]</f>
        <v>#VALUE!</v>
      </c>
      <c r="F493" s="58" t="e">
        <f>Table1[[#This Row],[Engineer''s Estimate (EE)]]</f>
        <v>#VALUE!</v>
      </c>
      <c r="G493" s="59" t="e">
        <f>'CMGC Cost Estimate'!$D493*'CMGC Cost Estimate'!$F493</f>
        <v>#VALUE!</v>
      </c>
      <c r="H493" s="60" t="e">
        <f>'CMGC Cost Estimate'!$G493/G$500</f>
        <v>#VALUE!</v>
      </c>
      <c r="I493" s="58" t="e">
        <f>Table1[[#This Row],[Low Bidder 
or CM/GC]]</f>
        <v>#VALUE!</v>
      </c>
      <c r="J493" s="59" t="e">
        <f>'CMGC Cost Estimate'!$I493*'CMGC Cost Estimate'!$D493</f>
        <v>#VALUE!</v>
      </c>
      <c r="K493" s="61" t="e">
        <f>'CMGC Cost Estimate'!$J493/J$500</f>
        <v>#VALUE!</v>
      </c>
      <c r="L493" s="58" t="e">
        <f>TRIMMEAN(Table1[[#This Row],[Low Bidder 
or CM/GC]:[Bidder 23]],2/COUNT(Table1[[#This Row],[Low Bidder 
or CM/GC]:[Bidder 23]]))</f>
        <v>#VALUE!</v>
      </c>
      <c r="M493" s="59" t="e">
        <f>IF('CMGC Cost Estimate'!$D493=0,0,'CMGC Cost Estimate'!$D493*'CMGC Cost Estimate'!$L493)</f>
        <v>#VALUE!</v>
      </c>
      <c r="N493" s="60" t="e">
        <f>'CMGC Cost Estimate'!$M493/M$500</f>
        <v>#VALUE!</v>
      </c>
      <c r="O493" s="80" t="e">
        <f>MIN(Table1[[#This Row],[Low Bidder 
or CM/GC]:[Bidder 23]])*D493</f>
        <v>#VALUE!</v>
      </c>
      <c r="P493" s="66" t="e">
        <f>Table24[[#This Row],[CM/GC
Amount]]</f>
        <v>#VALUE!</v>
      </c>
      <c r="Q493" s="81" t="e">
        <f>MAX(Table1[[#This Row],[Low Bidder 
or CM/GC]:[Bidder 23]])*D493</f>
        <v>#VALUE!</v>
      </c>
      <c r="R493" s="38" t="e">
        <f>('CMGC Cost Estimate'!$J493-'CMGC Cost Estimate'!$G493)/'CMGC Cost Estimate'!$G493</f>
        <v>#VALUE!</v>
      </c>
      <c r="S493" s="39" t="e">
        <f>('CMGC Cost Estimate'!$J493-'CMGC Cost Estimate'!$M493)/'CMGC Cost Estimate'!$M493</f>
        <v>#VALUE!</v>
      </c>
      <c r="T493" s="37" t="e">
        <f>'CMGC Cost Estimate'!$J493-'CMGC Cost Estimate'!$G493</f>
        <v>#VALUE!</v>
      </c>
      <c r="U493" s="29" t="e">
        <f>RANK('CMGC Cost Estimate'!$J493,'CMGC Cost Estimate'!$J$3:$J$499)</f>
        <v>#VALUE!</v>
      </c>
      <c r="V493" s="40" t="e">
        <f>LARGE('CMGC Cost Estimate'!$J$3:$J$499,COUNT(J$3:'CMGC Cost Estimate'!$J493))+IF(ISNUMBER(V492),V492,0)</f>
        <v>#VALUE!</v>
      </c>
      <c r="W493" s="29" t="e">
        <f>IF(V493/J$500&lt;0.8,COUNT(V$3:V493)+1,1)</f>
        <v>#VALUE!</v>
      </c>
      <c r="X493" s="41" t="e">
        <f>IF('CMGC Cost Estimate'!$U493&lt;=MAX('CMGC Cost Estimate'!$W$3:$W$499),"YES","NO")</f>
        <v>#VALUE!</v>
      </c>
      <c r="Y493" s="42" t="e">
        <f>IF(AND('CMGC Cost Estimate'!$X493="YES",OR('CMGC Cost Estimate'!$R493&gt;0.2,'CMGC Cost Estimate'!$R493&lt;-0.2)),"ANALYZE"," ")</f>
        <v>#VALUE!</v>
      </c>
      <c r="Z493" s="73" t="e">
        <f>IF(AND('CMGC Cost Estimate'!$X493="YES",OR('CMGC Cost Estimate'!$S493&gt;0.2,'CMGC Cost Estimate'!$S493&lt;-0.2)),"ANALYZE"," ")</f>
        <v>#VALUE!</v>
      </c>
      <c r="AA493" s="69" t="e">
        <f>RANK('CMGC Cost Estimate'!$G493,'CMGC Cost Estimate'!$G$3:$G$499)</f>
        <v>#VALUE!</v>
      </c>
      <c r="AB493" s="70" t="e">
        <f>LARGE('CMGC Cost Estimate'!$G$3:$G$499,COUNT(G$3:'CMGC Cost Estimate'!$G493))+IF(ISNUMBER(AB492),AB492,0)</f>
        <v>#VALUE!</v>
      </c>
      <c r="AC493" s="71" t="e">
        <f>IF(AB493/G$500&lt;0.8,COUNT(V$3:V493)+1,1)</f>
        <v>#VALUE!</v>
      </c>
      <c r="AD493" s="95" t="e">
        <f>IF('CMGC Cost Estimate'!$AA493&lt;=MAX('CMGC Cost Estimate'!$AC$3:$AC$499),"YES","NO")</f>
        <v>#VALUE!</v>
      </c>
      <c r="AE493" s="96" t="e">
        <f>IF(AND('Standard Cost Estimate'!$AD493="YES",ABS('Standard Cost Estimate'!$R493)&gt;0.2),"ANALYZE"," ")</f>
        <v>#VALUE!</v>
      </c>
      <c r="AF493" s="77"/>
    </row>
    <row r="494" spans="1:32" x14ac:dyDescent="0.35">
      <c r="A494" s="56" t="e">
        <f>Table1[[#This Row],[Item Line Number]]</f>
        <v>#VALUE!</v>
      </c>
      <c r="B494" s="56" t="e">
        <f>Table1[[#This Row],[Item Number]]</f>
        <v>#VALUE!</v>
      </c>
      <c r="C494" s="57" t="e">
        <f>Table1[[#This Row],[Item Description]]</f>
        <v>#VALUE!</v>
      </c>
      <c r="D494" s="56" t="e">
        <f>Table1[[#This Row],[Quantity]]</f>
        <v>#VALUE!</v>
      </c>
      <c r="E494" s="56" t="e">
        <f>Table1[[#This Row],[Units]]</f>
        <v>#VALUE!</v>
      </c>
      <c r="F494" s="58" t="e">
        <f>Table1[[#This Row],[Engineer''s Estimate (EE)]]</f>
        <v>#VALUE!</v>
      </c>
      <c r="G494" s="59" t="e">
        <f>'CMGC Cost Estimate'!$D494*'CMGC Cost Estimate'!$F494</f>
        <v>#VALUE!</v>
      </c>
      <c r="H494" s="60" t="e">
        <f>'CMGC Cost Estimate'!$G494/G$500</f>
        <v>#VALUE!</v>
      </c>
      <c r="I494" s="58" t="e">
        <f>Table1[[#This Row],[Low Bidder 
or CM/GC]]</f>
        <v>#VALUE!</v>
      </c>
      <c r="J494" s="59" t="e">
        <f>'CMGC Cost Estimate'!$I494*'CMGC Cost Estimate'!$D494</f>
        <v>#VALUE!</v>
      </c>
      <c r="K494" s="61" t="e">
        <f>'CMGC Cost Estimate'!$J494/J$500</f>
        <v>#VALUE!</v>
      </c>
      <c r="L494" s="58" t="e">
        <f>TRIMMEAN(Table1[[#This Row],[Low Bidder 
or CM/GC]:[Bidder 23]],2/COUNT(Table1[[#This Row],[Low Bidder 
or CM/GC]:[Bidder 23]]))</f>
        <v>#VALUE!</v>
      </c>
      <c r="M494" s="59" t="e">
        <f>IF('CMGC Cost Estimate'!$D494=0,0,'CMGC Cost Estimate'!$D494*'CMGC Cost Estimate'!$L494)</f>
        <v>#VALUE!</v>
      </c>
      <c r="N494" s="60" t="e">
        <f>'CMGC Cost Estimate'!$M494/M$500</f>
        <v>#VALUE!</v>
      </c>
      <c r="O494" s="80" t="e">
        <f>MIN(Table1[[#This Row],[Low Bidder 
or CM/GC]:[Bidder 23]])*D494</f>
        <v>#VALUE!</v>
      </c>
      <c r="P494" s="66" t="e">
        <f>Table24[[#This Row],[CM/GC
Amount]]</f>
        <v>#VALUE!</v>
      </c>
      <c r="Q494" s="81" t="e">
        <f>MAX(Table1[[#This Row],[Low Bidder 
or CM/GC]:[Bidder 23]])*D494</f>
        <v>#VALUE!</v>
      </c>
      <c r="R494" s="38" t="e">
        <f>('CMGC Cost Estimate'!$J494-'CMGC Cost Estimate'!$G494)/'CMGC Cost Estimate'!$G494</f>
        <v>#VALUE!</v>
      </c>
      <c r="S494" s="39" t="e">
        <f>('CMGC Cost Estimate'!$J494-'CMGC Cost Estimate'!$M494)/'CMGC Cost Estimate'!$M494</f>
        <v>#VALUE!</v>
      </c>
      <c r="T494" s="37" t="e">
        <f>'CMGC Cost Estimate'!$J494-'CMGC Cost Estimate'!$G494</f>
        <v>#VALUE!</v>
      </c>
      <c r="U494" s="29" t="e">
        <f>RANK('CMGC Cost Estimate'!$J494,'CMGC Cost Estimate'!$J$3:$J$499)</f>
        <v>#VALUE!</v>
      </c>
      <c r="V494" s="40" t="e">
        <f>LARGE('CMGC Cost Estimate'!$J$3:$J$499,COUNT(J$3:'CMGC Cost Estimate'!$J494))+IF(ISNUMBER(V493),V493,0)</f>
        <v>#VALUE!</v>
      </c>
      <c r="W494" s="29" t="e">
        <f>IF(V494/J$500&lt;0.8,COUNT(V$3:V494)+1,1)</f>
        <v>#VALUE!</v>
      </c>
      <c r="X494" s="41" t="e">
        <f>IF('CMGC Cost Estimate'!$U494&lt;=MAX('CMGC Cost Estimate'!$W$3:$W$499),"YES","NO")</f>
        <v>#VALUE!</v>
      </c>
      <c r="Y494" s="42" t="e">
        <f>IF(AND('CMGC Cost Estimate'!$X494="YES",OR('CMGC Cost Estimate'!$R494&gt;0.2,'CMGC Cost Estimate'!$R494&lt;-0.2)),"ANALYZE"," ")</f>
        <v>#VALUE!</v>
      </c>
      <c r="Z494" s="73" t="e">
        <f>IF(AND('CMGC Cost Estimate'!$X494="YES",OR('CMGC Cost Estimate'!$S494&gt;0.2,'CMGC Cost Estimate'!$S494&lt;-0.2)),"ANALYZE"," ")</f>
        <v>#VALUE!</v>
      </c>
      <c r="AA494" s="69" t="e">
        <f>RANK('CMGC Cost Estimate'!$G494,'CMGC Cost Estimate'!$G$3:$G$499)</f>
        <v>#VALUE!</v>
      </c>
      <c r="AB494" s="70" t="e">
        <f>LARGE('CMGC Cost Estimate'!$G$3:$G$499,COUNT(G$3:'CMGC Cost Estimate'!$G494))+IF(ISNUMBER(AB493),AB493,0)</f>
        <v>#VALUE!</v>
      </c>
      <c r="AC494" s="71" t="e">
        <f>IF(AB494/G$500&lt;0.8,COUNT(V$3:V494)+1,1)</f>
        <v>#VALUE!</v>
      </c>
      <c r="AD494" s="95" t="e">
        <f>IF('CMGC Cost Estimate'!$AA494&lt;=MAX('CMGC Cost Estimate'!$AC$3:$AC$499),"YES","NO")</f>
        <v>#VALUE!</v>
      </c>
      <c r="AE494" s="96" t="e">
        <f>IF(AND('Standard Cost Estimate'!$AD494="YES",ABS('Standard Cost Estimate'!$R494)&gt;0.2),"ANALYZE"," ")</f>
        <v>#VALUE!</v>
      </c>
      <c r="AF494" s="77"/>
    </row>
    <row r="495" spans="1:32" x14ac:dyDescent="0.35">
      <c r="A495" s="56" t="e">
        <f>Table1[[#This Row],[Item Line Number]]</f>
        <v>#VALUE!</v>
      </c>
      <c r="B495" s="56" t="e">
        <f>Table1[[#This Row],[Item Number]]</f>
        <v>#VALUE!</v>
      </c>
      <c r="C495" s="57" t="e">
        <f>Table1[[#This Row],[Item Description]]</f>
        <v>#VALUE!</v>
      </c>
      <c r="D495" s="56" t="e">
        <f>Table1[[#This Row],[Quantity]]</f>
        <v>#VALUE!</v>
      </c>
      <c r="E495" s="56" t="e">
        <f>Table1[[#This Row],[Units]]</f>
        <v>#VALUE!</v>
      </c>
      <c r="F495" s="58" t="e">
        <f>Table1[[#This Row],[Engineer''s Estimate (EE)]]</f>
        <v>#VALUE!</v>
      </c>
      <c r="G495" s="59" t="e">
        <f>'CMGC Cost Estimate'!$D495*'CMGC Cost Estimate'!$F495</f>
        <v>#VALUE!</v>
      </c>
      <c r="H495" s="60" t="e">
        <f>'CMGC Cost Estimate'!$G495/G$500</f>
        <v>#VALUE!</v>
      </c>
      <c r="I495" s="58" t="e">
        <f>Table1[[#This Row],[Low Bidder 
or CM/GC]]</f>
        <v>#VALUE!</v>
      </c>
      <c r="J495" s="59" t="e">
        <f>'CMGC Cost Estimate'!$I495*'CMGC Cost Estimate'!$D495</f>
        <v>#VALUE!</v>
      </c>
      <c r="K495" s="61" t="e">
        <f>'CMGC Cost Estimate'!$J495/J$500</f>
        <v>#VALUE!</v>
      </c>
      <c r="L495" s="58" t="e">
        <f>TRIMMEAN(Table1[[#This Row],[Low Bidder 
or CM/GC]:[Bidder 23]],2/COUNT(Table1[[#This Row],[Low Bidder 
or CM/GC]:[Bidder 23]]))</f>
        <v>#VALUE!</v>
      </c>
      <c r="M495" s="59" t="e">
        <f>IF('CMGC Cost Estimate'!$D495=0,0,'CMGC Cost Estimate'!$D495*'CMGC Cost Estimate'!$L495)</f>
        <v>#VALUE!</v>
      </c>
      <c r="N495" s="60" t="e">
        <f>'CMGC Cost Estimate'!$M495/M$500</f>
        <v>#VALUE!</v>
      </c>
      <c r="O495" s="80" t="e">
        <f>MIN(Table1[[#This Row],[Low Bidder 
or CM/GC]:[Bidder 23]])*D495</f>
        <v>#VALUE!</v>
      </c>
      <c r="P495" s="66" t="e">
        <f>Table24[[#This Row],[CM/GC
Amount]]</f>
        <v>#VALUE!</v>
      </c>
      <c r="Q495" s="81" t="e">
        <f>MAX(Table1[[#This Row],[Low Bidder 
or CM/GC]:[Bidder 23]])*D495</f>
        <v>#VALUE!</v>
      </c>
      <c r="R495" s="38" t="e">
        <f>('CMGC Cost Estimate'!$J495-'CMGC Cost Estimate'!$G495)/'CMGC Cost Estimate'!$G495</f>
        <v>#VALUE!</v>
      </c>
      <c r="S495" s="39" t="e">
        <f>('CMGC Cost Estimate'!$J495-'CMGC Cost Estimate'!$M495)/'CMGC Cost Estimate'!$M495</f>
        <v>#VALUE!</v>
      </c>
      <c r="T495" s="37" t="e">
        <f>'CMGC Cost Estimate'!$J495-'CMGC Cost Estimate'!$G495</f>
        <v>#VALUE!</v>
      </c>
      <c r="U495" s="29" t="e">
        <f>RANK('CMGC Cost Estimate'!$J495,'CMGC Cost Estimate'!$J$3:$J$499)</f>
        <v>#VALUE!</v>
      </c>
      <c r="V495" s="40" t="e">
        <f>LARGE('CMGC Cost Estimate'!$J$3:$J$499,COUNT(J$3:'CMGC Cost Estimate'!$J495))+IF(ISNUMBER(V494),V494,0)</f>
        <v>#VALUE!</v>
      </c>
      <c r="W495" s="29" t="e">
        <f>IF(V495/J$500&lt;0.8,COUNT(V$3:V495)+1,1)</f>
        <v>#VALUE!</v>
      </c>
      <c r="X495" s="41" t="e">
        <f>IF('CMGC Cost Estimate'!$U495&lt;=MAX('CMGC Cost Estimate'!$W$3:$W$499),"YES","NO")</f>
        <v>#VALUE!</v>
      </c>
      <c r="Y495" s="42" t="e">
        <f>IF(AND('CMGC Cost Estimate'!$X495="YES",OR('CMGC Cost Estimate'!$R495&gt;0.2,'CMGC Cost Estimate'!$R495&lt;-0.2)),"ANALYZE"," ")</f>
        <v>#VALUE!</v>
      </c>
      <c r="Z495" s="73" t="e">
        <f>IF(AND('CMGC Cost Estimate'!$X495="YES",OR('CMGC Cost Estimate'!$S495&gt;0.2,'CMGC Cost Estimate'!$S495&lt;-0.2)),"ANALYZE"," ")</f>
        <v>#VALUE!</v>
      </c>
      <c r="AA495" s="69" t="e">
        <f>RANK('CMGC Cost Estimate'!$G495,'CMGC Cost Estimate'!$G$3:$G$499)</f>
        <v>#VALUE!</v>
      </c>
      <c r="AB495" s="70" t="e">
        <f>LARGE('CMGC Cost Estimate'!$G$3:$G$499,COUNT(G$3:'CMGC Cost Estimate'!$G495))+IF(ISNUMBER(AB494),AB494,0)</f>
        <v>#VALUE!</v>
      </c>
      <c r="AC495" s="71" t="e">
        <f>IF(AB495/G$500&lt;0.8,COUNT(V$3:V495)+1,1)</f>
        <v>#VALUE!</v>
      </c>
      <c r="AD495" s="95" t="e">
        <f>IF('CMGC Cost Estimate'!$AA495&lt;=MAX('CMGC Cost Estimate'!$AC$3:$AC$499),"YES","NO")</f>
        <v>#VALUE!</v>
      </c>
      <c r="AE495" s="96" t="e">
        <f>IF(AND('Standard Cost Estimate'!$AD495="YES",ABS('Standard Cost Estimate'!$R495)&gt;0.2),"ANALYZE"," ")</f>
        <v>#VALUE!</v>
      </c>
      <c r="AF495" s="77"/>
    </row>
    <row r="496" spans="1:32" x14ac:dyDescent="0.35">
      <c r="A496" s="56" t="e">
        <f>Table1[[#This Row],[Item Line Number]]</f>
        <v>#VALUE!</v>
      </c>
      <c r="B496" s="56" t="e">
        <f>Table1[[#This Row],[Item Number]]</f>
        <v>#VALUE!</v>
      </c>
      <c r="C496" s="57" t="e">
        <f>Table1[[#This Row],[Item Description]]</f>
        <v>#VALUE!</v>
      </c>
      <c r="D496" s="56" t="e">
        <f>Table1[[#This Row],[Quantity]]</f>
        <v>#VALUE!</v>
      </c>
      <c r="E496" s="56" t="e">
        <f>Table1[[#This Row],[Units]]</f>
        <v>#VALUE!</v>
      </c>
      <c r="F496" s="58" t="e">
        <f>Table1[[#This Row],[Engineer''s Estimate (EE)]]</f>
        <v>#VALUE!</v>
      </c>
      <c r="G496" s="59" t="e">
        <f>'CMGC Cost Estimate'!$D496*'CMGC Cost Estimate'!$F496</f>
        <v>#VALUE!</v>
      </c>
      <c r="H496" s="60" t="e">
        <f>'CMGC Cost Estimate'!$G496/G$500</f>
        <v>#VALUE!</v>
      </c>
      <c r="I496" s="58" t="e">
        <f>Table1[[#This Row],[Low Bidder 
or CM/GC]]</f>
        <v>#VALUE!</v>
      </c>
      <c r="J496" s="59" t="e">
        <f>'CMGC Cost Estimate'!$I496*'CMGC Cost Estimate'!$D496</f>
        <v>#VALUE!</v>
      </c>
      <c r="K496" s="61" t="e">
        <f>'CMGC Cost Estimate'!$J496/J$500</f>
        <v>#VALUE!</v>
      </c>
      <c r="L496" s="58" t="e">
        <f>TRIMMEAN(Table1[[#This Row],[Low Bidder 
or CM/GC]:[Bidder 23]],2/COUNT(Table1[[#This Row],[Low Bidder 
or CM/GC]:[Bidder 23]]))</f>
        <v>#VALUE!</v>
      </c>
      <c r="M496" s="59" t="e">
        <f>IF('CMGC Cost Estimate'!$D496=0,0,'CMGC Cost Estimate'!$D496*'CMGC Cost Estimate'!$L496)</f>
        <v>#VALUE!</v>
      </c>
      <c r="N496" s="60" t="e">
        <f>'CMGC Cost Estimate'!$M496/M$500</f>
        <v>#VALUE!</v>
      </c>
      <c r="O496" s="80" t="e">
        <f>MIN(Table1[[#This Row],[Low Bidder 
or CM/GC]:[Bidder 23]])*D496</f>
        <v>#VALUE!</v>
      </c>
      <c r="P496" s="66" t="e">
        <f>Table24[[#This Row],[CM/GC
Amount]]</f>
        <v>#VALUE!</v>
      </c>
      <c r="Q496" s="81" t="e">
        <f>MAX(Table1[[#This Row],[Low Bidder 
or CM/GC]:[Bidder 23]])*D496</f>
        <v>#VALUE!</v>
      </c>
      <c r="R496" s="38" t="e">
        <f>('CMGC Cost Estimate'!$J496-'CMGC Cost Estimate'!$G496)/'CMGC Cost Estimate'!$G496</f>
        <v>#VALUE!</v>
      </c>
      <c r="S496" s="39" t="e">
        <f>('CMGC Cost Estimate'!$J496-'CMGC Cost Estimate'!$M496)/'CMGC Cost Estimate'!$M496</f>
        <v>#VALUE!</v>
      </c>
      <c r="T496" s="37" t="e">
        <f>'CMGC Cost Estimate'!$J496-'CMGC Cost Estimate'!$G496</f>
        <v>#VALUE!</v>
      </c>
      <c r="U496" s="29" t="e">
        <f>RANK('CMGC Cost Estimate'!$J496,'CMGC Cost Estimate'!$J$3:$J$499)</f>
        <v>#VALUE!</v>
      </c>
      <c r="V496" s="40" t="e">
        <f>LARGE('CMGC Cost Estimate'!$J$3:$J$499,COUNT(J$3:'CMGC Cost Estimate'!$J496))+IF(ISNUMBER(V495),V495,0)</f>
        <v>#VALUE!</v>
      </c>
      <c r="W496" s="29" t="e">
        <f>IF(V496/J$500&lt;0.8,COUNT(V$3:V496)+1,1)</f>
        <v>#VALUE!</v>
      </c>
      <c r="X496" s="41" t="e">
        <f>IF('CMGC Cost Estimate'!$U496&lt;=MAX('CMGC Cost Estimate'!$W$3:$W$499),"YES","NO")</f>
        <v>#VALUE!</v>
      </c>
      <c r="Y496" s="42" t="e">
        <f>IF(AND('CMGC Cost Estimate'!$X496="YES",OR('CMGC Cost Estimate'!$R496&gt;0.2,'CMGC Cost Estimate'!$R496&lt;-0.2)),"ANALYZE"," ")</f>
        <v>#VALUE!</v>
      </c>
      <c r="Z496" s="73" t="e">
        <f>IF(AND('CMGC Cost Estimate'!$X496="YES",OR('CMGC Cost Estimate'!$S496&gt;0.2,'CMGC Cost Estimate'!$S496&lt;-0.2)),"ANALYZE"," ")</f>
        <v>#VALUE!</v>
      </c>
      <c r="AA496" s="69" t="e">
        <f>RANK('CMGC Cost Estimate'!$G496,'CMGC Cost Estimate'!$G$3:$G$499)</f>
        <v>#VALUE!</v>
      </c>
      <c r="AB496" s="70" t="e">
        <f>LARGE('CMGC Cost Estimate'!$G$3:$G$499,COUNT(G$3:'CMGC Cost Estimate'!$G496))+IF(ISNUMBER(AB495),AB495,0)</f>
        <v>#VALUE!</v>
      </c>
      <c r="AC496" s="71" t="e">
        <f>IF(AB496/G$500&lt;0.8,COUNT(V$3:V496)+1,1)</f>
        <v>#VALUE!</v>
      </c>
      <c r="AD496" s="95" t="e">
        <f>IF('CMGC Cost Estimate'!$AA496&lt;=MAX('CMGC Cost Estimate'!$AC$3:$AC$499),"YES","NO")</f>
        <v>#VALUE!</v>
      </c>
      <c r="AE496" s="96" t="e">
        <f>IF(AND('Standard Cost Estimate'!$AD496="YES",ABS('Standard Cost Estimate'!$R496)&gt;0.2),"ANALYZE"," ")</f>
        <v>#VALUE!</v>
      </c>
      <c r="AF496" s="77"/>
    </row>
    <row r="497" spans="1:32" x14ac:dyDescent="0.35">
      <c r="A497" s="56" t="e">
        <f>Table1[[#This Row],[Item Line Number]]</f>
        <v>#VALUE!</v>
      </c>
      <c r="B497" s="56" t="e">
        <f>Table1[[#This Row],[Item Number]]</f>
        <v>#VALUE!</v>
      </c>
      <c r="C497" s="57" t="e">
        <f>Table1[[#This Row],[Item Description]]</f>
        <v>#VALUE!</v>
      </c>
      <c r="D497" s="56" t="e">
        <f>Table1[[#This Row],[Quantity]]</f>
        <v>#VALUE!</v>
      </c>
      <c r="E497" s="56" t="e">
        <f>Table1[[#This Row],[Units]]</f>
        <v>#VALUE!</v>
      </c>
      <c r="F497" s="58" t="e">
        <f>Table1[[#This Row],[Engineer''s Estimate (EE)]]</f>
        <v>#VALUE!</v>
      </c>
      <c r="G497" s="59" t="e">
        <f>'CMGC Cost Estimate'!$D497*'CMGC Cost Estimate'!$F497</f>
        <v>#VALUE!</v>
      </c>
      <c r="H497" s="60" t="e">
        <f>'CMGC Cost Estimate'!$G497/G$500</f>
        <v>#VALUE!</v>
      </c>
      <c r="I497" s="58" t="e">
        <f>Table1[[#This Row],[Low Bidder 
or CM/GC]]</f>
        <v>#VALUE!</v>
      </c>
      <c r="J497" s="59" t="e">
        <f>'CMGC Cost Estimate'!$I497*'CMGC Cost Estimate'!$D497</f>
        <v>#VALUE!</v>
      </c>
      <c r="K497" s="61" t="e">
        <f>'CMGC Cost Estimate'!$J497/J$500</f>
        <v>#VALUE!</v>
      </c>
      <c r="L497" s="58" t="e">
        <f>TRIMMEAN(Table1[[#This Row],[Low Bidder 
or CM/GC]:[Bidder 23]],2/COUNT(Table1[[#This Row],[Low Bidder 
or CM/GC]:[Bidder 23]]))</f>
        <v>#VALUE!</v>
      </c>
      <c r="M497" s="59" t="e">
        <f>IF('CMGC Cost Estimate'!$D497=0,0,'CMGC Cost Estimate'!$D497*'CMGC Cost Estimate'!$L497)</f>
        <v>#VALUE!</v>
      </c>
      <c r="N497" s="60" t="e">
        <f>'CMGC Cost Estimate'!$M497/M$500</f>
        <v>#VALUE!</v>
      </c>
      <c r="O497" s="80" t="e">
        <f>MIN(Table1[[#This Row],[Low Bidder 
or CM/GC]:[Bidder 23]])*D497</f>
        <v>#VALUE!</v>
      </c>
      <c r="P497" s="66" t="e">
        <f>Table24[[#This Row],[CM/GC
Amount]]</f>
        <v>#VALUE!</v>
      </c>
      <c r="Q497" s="81" t="e">
        <f>MAX(Table1[[#This Row],[Low Bidder 
or CM/GC]:[Bidder 23]])*D497</f>
        <v>#VALUE!</v>
      </c>
      <c r="R497" s="38" t="e">
        <f>('CMGC Cost Estimate'!$J497-'CMGC Cost Estimate'!$G497)/'CMGC Cost Estimate'!$G497</f>
        <v>#VALUE!</v>
      </c>
      <c r="S497" s="39" t="e">
        <f>('CMGC Cost Estimate'!$J497-'CMGC Cost Estimate'!$M497)/'CMGC Cost Estimate'!$M497</f>
        <v>#VALUE!</v>
      </c>
      <c r="T497" s="37" t="e">
        <f>'CMGC Cost Estimate'!$J497-'CMGC Cost Estimate'!$G497</f>
        <v>#VALUE!</v>
      </c>
      <c r="U497" s="29" t="e">
        <f>RANK('CMGC Cost Estimate'!$J497,'CMGC Cost Estimate'!$J$3:$J$499)</f>
        <v>#VALUE!</v>
      </c>
      <c r="V497" s="40" t="e">
        <f>LARGE('CMGC Cost Estimate'!$J$3:$J$499,COUNT(J$3:'CMGC Cost Estimate'!$J497))+IF(ISNUMBER(V496),V496,0)</f>
        <v>#VALUE!</v>
      </c>
      <c r="W497" s="29" t="e">
        <f>IF(V497/J$500&lt;0.8,COUNT(V$3:V497)+1,1)</f>
        <v>#VALUE!</v>
      </c>
      <c r="X497" s="41" t="e">
        <f>IF('CMGC Cost Estimate'!$U497&lt;=MAX('CMGC Cost Estimate'!$W$3:$W$499),"YES","NO")</f>
        <v>#VALUE!</v>
      </c>
      <c r="Y497" s="42" t="e">
        <f>IF(AND('CMGC Cost Estimate'!$X497="YES",OR('CMGC Cost Estimate'!$R497&gt;0.2,'CMGC Cost Estimate'!$R497&lt;-0.2)),"ANALYZE"," ")</f>
        <v>#VALUE!</v>
      </c>
      <c r="Z497" s="73" t="e">
        <f>IF(AND('CMGC Cost Estimate'!$X497="YES",OR('CMGC Cost Estimate'!$S497&gt;0.2,'CMGC Cost Estimate'!$S497&lt;-0.2)),"ANALYZE"," ")</f>
        <v>#VALUE!</v>
      </c>
      <c r="AA497" s="69" t="e">
        <f>RANK('CMGC Cost Estimate'!$G497,'CMGC Cost Estimate'!$G$3:$G$499)</f>
        <v>#VALUE!</v>
      </c>
      <c r="AB497" s="70" t="e">
        <f>LARGE('CMGC Cost Estimate'!$G$3:$G$499,COUNT(G$3:'CMGC Cost Estimate'!$G497))+IF(ISNUMBER(AB496),AB496,0)</f>
        <v>#VALUE!</v>
      </c>
      <c r="AC497" s="71" t="e">
        <f>IF(AB497/G$500&lt;0.8,COUNT(V$3:V497)+1,1)</f>
        <v>#VALUE!</v>
      </c>
      <c r="AD497" s="95" t="e">
        <f>IF('CMGC Cost Estimate'!$AA497&lt;=MAX('CMGC Cost Estimate'!$AC$3:$AC$499),"YES","NO")</f>
        <v>#VALUE!</v>
      </c>
      <c r="AE497" s="96" t="e">
        <f>IF(AND('Standard Cost Estimate'!$AD497="YES",ABS('Standard Cost Estimate'!$R497)&gt;0.2),"ANALYZE"," ")</f>
        <v>#VALUE!</v>
      </c>
      <c r="AF497" s="77"/>
    </row>
    <row r="498" spans="1:32" x14ac:dyDescent="0.35">
      <c r="A498" s="56" t="e">
        <f>Table1[[#This Row],[Item Line Number]]</f>
        <v>#VALUE!</v>
      </c>
      <c r="B498" s="56" t="e">
        <f>Table1[[#This Row],[Item Number]]</f>
        <v>#VALUE!</v>
      </c>
      <c r="C498" s="57" t="e">
        <f>Table1[[#This Row],[Item Description]]</f>
        <v>#VALUE!</v>
      </c>
      <c r="D498" s="56" t="e">
        <f>Table1[[#This Row],[Quantity]]</f>
        <v>#VALUE!</v>
      </c>
      <c r="E498" s="56" t="e">
        <f>Table1[[#This Row],[Units]]</f>
        <v>#VALUE!</v>
      </c>
      <c r="F498" s="58" t="e">
        <f>Table1[[#This Row],[Engineer''s Estimate (EE)]]</f>
        <v>#VALUE!</v>
      </c>
      <c r="G498" s="59" t="e">
        <f>'CMGC Cost Estimate'!$D498*'CMGC Cost Estimate'!$F498</f>
        <v>#VALUE!</v>
      </c>
      <c r="H498" s="60" t="e">
        <f>'CMGC Cost Estimate'!$G498/G$500</f>
        <v>#VALUE!</v>
      </c>
      <c r="I498" s="58" t="e">
        <f>Table1[[#This Row],[Low Bidder 
or CM/GC]]</f>
        <v>#VALUE!</v>
      </c>
      <c r="J498" s="59" t="e">
        <f>'CMGC Cost Estimate'!$I498*'CMGC Cost Estimate'!$D498</f>
        <v>#VALUE!</v>
      </c>
      <c r="K498" s="61" t="e">
        <f>'CMGC Cost Estimate'!$J498/J$500</f>
        <v>#VALUE!</v>
      </c>
      <c r="L498" s="58" t="e">
        <f>TRIMMEAN(Table1[[#This Row],[Low Bidder 
or CM/GC]:[Bidder 23]],2/COUNT(Table1[[#This Row],[Low Bidder 
or CM/GC]:[Bidder 23]]))</f>
        <v>#VALUE!</v>
      </c>
      <c r="M498" s="59" t="e">
        <f>IF('CMGC Cost Estimate'!$D498=0,0,'CMGC Cost Estimate'!$D498*'CMGC Cost Estimate'!$L498)</f>
        <v>#VALUE!</v>
      </c>
      <c r="N498" s="60" t="e">
        <f>'CMGC Cost Estimate'!$M498/M$500</f>
        <v>#VALUE!</v>
      </c>
      <c r="O498" s="80" t="e">
        <f>MIN(Table1[[#This Row],[Low Bidder 
or CM/GC]:[Bidder 23]])*D498</f>
        <v>#VALUE!</v>
      </c>
      <c r="P498" s="66" t="e">
        <f>Table24[[#This Row],[CM/GC
Amount]]</f>
        <v>#VALUE!</v>
      </c>
      <c r="Q498" s="81" t="e">
        <f>MAX(Table1[[#This Row],[Low Bidder 
or CM/GC]:[Bidder 23]])*D498</f>
        <v>#VALUE!</v>
      </c>
      <c r="R498" s="38" t="e">
        <f>('CMGC Cost Estimate'!$J498-'CMGC Cost Estimate'!$G498)/'CMGC Cost Estimate'!$G498</f>
        <v>#VALUE!</v>
      </c>
      <c r="S498" s="39" t="e">
        <f>('CMGC Cost Estimate'!$J498-'CMGC Cost Estimate'!$M498)/'CMGC Cost Estimate'!$M498</f>
        <v>#VALUE!</v>
      </c>
      <c r="T498" s="37" t="e">
        <f>'CMGC Cost Estimate'!$J498-'CMGC Cost Estimate'!$G498</f>
        <v>#VALUE!</v>
      </c>
      <c r="U498" s="29" t="e">
        <f>RANK('CMGC Cost Estimate'!$J498,'CMGC Cost Estimate'!$J$3:$J$499)</f>
        <v>#VALUE!</v>
      </c>
      <c r="V498" s="40" t="e">
        <f>LARGE('CMGC Cost Estimate'!$J$3:$J$499,COUNT(J$3:'CMGC Cost Estimate'!$J498))+IF(ISNUMBER(V497),V497,0)</f>
        <v>#VALUE!</v>
      </c>
      <c r="W498" s="29" t="e">
        <f>IF(V498/J$500&lt;0.8,COUNT(V$3:V498)+1,1)</f>
        <v>#VALUE!</v>
      </c>
      <c r="X498" s="41" t="e">
        <f>IF('CMGC Cost Estimate'!$U498&lt;=MAX('CMGC Cost Estimate'!$W$3:$W$499),"YES","NO")</f>
        <v>#VALUE!</v>
      </c>
      <c r="Y498" s="42" t="e">
        <f>IF(AND('CMGC Cost Estimate'!$X498="YES",OR('CMGC Cost Estimate'!$R498&gt;0.2,'CMGC Cost Estimate'!$R498&lt;-0.2)),"ANALYZE"," ")</f>
        <v>#VALUE!</v>
      </c>
      <c r="Z498" s="73" t="e">
        <f>IF(AND('CMGC Cost Estimate'!$X498="YES",OR('CMGC Cost Estimate'!$S498&gt;0.2,'CMGC Cost Estimate'!$S498&lt;-0.2)),"ANALYZE"," ")</f>
        <v>#VALUE!</v>
      </c>
      <c r="AA498" s="69" t="e">
        <f>RANK('CMGC Cost Estimate'!$G498,'CMGC Cost Estimate'!$G$3:$G$499)</f>
        <v>#VALUE!</v>
      </c>
      <c r="AB498" s="70" t="e">
        <f>LARGE('CMGC Cost Estimate'!$G$3:$G$499,COUNT(G$3:'CMGC Cost Estimate'!$G498))+IF(ISNUMBER(AB497),AB497,0)</f>
        <v>#VALUE!</v>
      </c>
      <c r="AC498" s="71" t="e">
        <f>IF(AB498/G$500&lt;0.8,COUNT(V$3:V498)+1,1)</f>
        <v>#VALUE!</v>
      </c>
      <c r="AD498" s="95" t="e">
        <f>IF('CMGC Cost Estimate'!$AA498&lt;=MAX('CMGC Cost Estimate'!$AC$3:$AC$499),"YES","NO")</f>
        <v>#VALUE!</v>
      </c>
      <c r="AE498" s="96" t="e">
        <f>IF(AND('Standard Cost Estimate'!$AD498="YES",ABS('Standard Cost Estimate'!$R498)&gt;0.2),"ANALYZE"," ")</f>
        <v>#VALUE!</v>
      </c>
      <c r="AF498" s="77"/>
    </row>
    <row r="499" spans="1:32" ht="15" thickBot="1" x14ac:dyDescent="0.4">
      <c r="A499" s="56" t="e">
        <f>Table1[[#This Row],[Item Line Number]]</f>
        <v>#VALUE!</v>
      </c>
      <c r="B499" s="56" t="e">
        <f>Table1[[#This Row],[Item Number]]</f>
        <v>#VALUE!</v>
      </c>
      <c r="C499" s="57" t="e">
        <f>Table1[[#This Row],[Item Description]]</f>
        <v>#VALUE!</v>
      </c>
      <c r="D499" s="56" t="e">
        <f>Table1[[#This Row],[Quantity]]</f>
        <v>#VALUE!</v>
      </c>
      <c r="E499" s="56" t="e">
        <f>Table1[[#This Row],[Units]]</f>
        <v>#VALUE!</v>
      </c>
      <c r="F499" s="58" t="e">
        <f>Table1[[#This Row],[Engineer''s Estimate (EE)]]</f>
        <v>#VALUE!</v>
      </c>
      <c r="G499" s="59" t="e">
        <f>'CMGC Cost Estimate'!$D499*'CMGC Cost Estimate'!$F499</f>
        <v>#VALUE!</v>
      </c>
      <c r="H499" s="60" t="e">
        <f>'CMGC Cost Estimate'!$G499/G$500</f>
        <v>#VALUE!</v>
      </c>
      <c r="I499" s="58" t="e">
        <f>Table1[[#This Row],[Low Bidder 
or CM/GC]]</f>
        <v>#VALUE!</v>
      </c>
      <c r="J499" s="59" t="e">
        <f>'CMGC Cost Estimate'!$I499*'CMGC Cost Estimate'!$D499</f>
        <v>#VALUE!</v>
      </c>
      <c r="K499" s="61" t="e">
        <f>'CMGC Cost Estimate'!$J499/J$500</f>
        <v>#VALUE!</v>
      </c>
      <c r="L499" s="58" t="e">
        <f>TRIMMEAN(Table1[[#This Row],[Low Bidder 
or CM/GC]:[Bidder 23]],2/COUNT(Table1[[#This Row],[Low Bidder 
or CM/GC]:[Bidder 23]]))</f>
        <v>#VALUE!</v>
      </c>
      <c r="M499" s="59" t="e">
        <f>IF('CMGC Cost Estimate'!$D499=0,0,'CMGC Cost Estimate'!$D499*'CMGC Cost Estimate'!$L499)</f>
        <v>#VALUE!</v>
      </c>
      <c r="N499" s="60" t="e">
        <f>'CMGC Cost Estimate'!$M499/M$500</f>
        <v>#VALUE!</v>
      </c>
      <c r="O499" s="80" t="e">
        <f>MIN(Table1[[#This Row],[Low Bidder 
or CM/GC]:[Bidder 23]])*D499</f>
        <v>#VALUE!</v>
      </c>
      <c r="P499" s="66" t="e">
        <f>Table24[[#This Row],[CM/GC
Amount]]</f>
        <v>#VALUE!</v>
      </c>
      <c r="Q499" s="81" t="e">
        <f>MAX(Table1[[#This Row],[Low Bidder 
or CM/GC]:[Bidder 23]])*D499</f>
        <v>#VALUE!</v>
      </c>
      <c r="R499" s="38" t="e">
        <f>('CMGC Cost Estimate'!$J499-'CMGC Cost Estimate'!$G499)/'CMGC Cost Estimate'!$G499</f>
        <v>#VALUE!</v>
      </c>
      <c r="S499" s="39" t="e">
        <f>('CMGC Cost Estimate'!$J499-'CMGC Cost Estimate'!$M499)/'CMGC Cost Estimate'!$M499</f>
        <v>#VALUE!</v>
      </c>
      <c r="T499" s="37" t="e">
        <f>'CMGC Cost Estimate'!$J499-'CMGC Cost Estimate'!$G499</f>
        <v>#VALUE!</v>
      </c>
      <c r="U499" s="29" t="e">
        <f>RANK('CMGC Cost Estimate'!$J499,'CMGC Cost Estimate'!$J$3:$J$499)</f>
        <v>#VALUE!</v>
      </c>
      <c r="V499" s="40" t="e">
        <f>LARGE('CMGC Cost Estimate'!$J$3:$J$499,COUNT(J$3:'CMGC Cost Estimate'!$J499))+IF(ISNUMBER(V498),V498,0)</f>
        <v>#VALUE!</v>
      </c>
      <c r="W499" s="29" t="e">
        <f>IF(V499/J$500&lt;0.8,COUNT(V$3:V499)+1,1)</f>
        <v>#VALUE!</v>
      </c>
      <c r="X499" s="41" t="e">
        <f>IF('CMGC Cost Estimate'!$U499&lt;=MAX('CMGC Cost Estimate'!$W$3:$W$499),"YES","NO")</f>
        <v>#VALUE!</v>
      </c>
      <c r="Y499" s="42" t="e">
        <f>IF(AND('CMGC Cost Estimate'!$X499="YES",OR('CMGC Cost Estimate'!$R499&gt;0.2,'CMGC Cost Estimate'!$R499&lt;-0.2)),"ANALYZE"," ")</f>
        <v>#VALUE!</v>
      </c>
      <c r="Z499" s="73" t="e">
        <f>IF(AND('CMGC Cost Estimate'!$X499="YES",OR('CMGC Cost Estimate'!$S499&gt;0.2,'CMGC Cost Estimate'!$S499&lt;-0.2)),"ANALYZE"," ")</f>
        <v>#VALUE!</v>
      </c>
      <c r="AA499" s="69" t="e">
        <f>RANK('CMGC Cost Estimate'!$G499,'CMGC Cost Estimate'!$G$3:$G$499)</f>
        <v>#VALUE!</v>
      </c>
      <c r="AB499" s="70" t="e">
        <f>LARGE('CMGC Cost Estimate'!$G$3:$G$499,COUNT(G$3:'CMGC Cost Estimate'!$G499))+IF(ISNUMBER(AB498),AB498,0)</f>
        <v>#VALUE!</v>
      </c>
      <c r="AC499" s="71" t="e">
        <f>IF(AB499/G$500&lt;0.8,COUNT(V$3:V499)+1,1)</f>
        <v>#VALUE!</v>
      </c>
      <c r="AD499" s="95" t="e">
        <f>IF('CMGC Cost Estimate'!$AA499&lt;=MAX('CMGC Cost Estimate'!$AC$3:$AC$499),"YES","NO")</f>
        <v>#VALUE!</v>
      </c>
      <c r="AE499" s="96" t="e">
        <f>IF(AND('Standard Cost Estimate'!$AD499="YES",ABS('Standard Cost Estimate'!$R499)&gt;0.2),"ANALYZE"," ")</f>
        <v>#VALUE!</v>
      </c>
      <c r="AF499" s="77"/>
    </row>
    <row r="500" spans="1:32" ht="15" thickBot="1" x14ac:dyDescent="0.4">
      <c r="A500" s="6"/>
      <c r="B500" s="6"/>
      <c r="C500" s="7"/>
      <c r="D500" s="7"/>
      <c r="E500" s="7"/>
      <c r="F500" s="8" t="s">
        <v>4</v>
      </c>
      <c r="G500" s="9" t="e">
        <f>SUM(G3:G499)</f>
        <v>#VALUE!</v>
      </c>
      <c r="H500" s="30" t="e">
        <f>SUM(H3:H499)</f>
        <v>#VALUE!</v>
      </c>
      <c r="I500" s="8" t="s">
        <v>4</v>
      </c>
      <c r="J500" s="10" t="e">
        <f>SUM(J3:J499)</f>
        <v>#VALUE!</v>
      </c>
      <c r="K500" s="30" t="e">
        <f>SUM(K3:K499)</f>
        <v>#VALUE!</v>
      </c>
      <c r="L500" s="8" t="s">
        <v>4</v>
      </c>
      <c r="M500" s="10" t="e">
        <f>SUM(M3:M499)</f>
        <v>#VALUE!</v>
      </c>
      <c r="N500" s="30" t="e">
        <f>SUM(N3:N499)</f>
        <v>#VALUE!</v>
      </c>
      <c r="O500" s="21"/>
      <c r="P500" s="74"/>
      <c r="Q500" s="74"/>
      <c r="R500" s="74"/>
      <c r="S500" s="22"/>
      <c r="T500" s="22"/>
      <c r="U500" s="23"/>
      <c r="V500" s="26" t="e">
        <f>('CMGC Cost Estimate'!$M500-'CMGC Cost Estimate'!$J500)/'CMGC Cost Estimate'!$J500</f>
        <v>#VALUE!</v>
      </c>
      <c r="W500" s="24" t="e">
        <f>'CMGC Cost Estimate'!$M500-'CMGC Cost Estimate'!$J500</f>
        <v>#VALUE!</v>
      </c>
      <c r="X500" s="25"/>
      <c r="Y500" s="25"/>
      <c r="Z500" s="25"/>
      <c r="AA500" s="25"/>
      <c r="AB500" s="25"/>
      <c r="AC500" s="25"/>
      <c r="AD500" s="25"/>
      <c r="AE500" s="25"/>
      <c r="AF500" s="25"/>
    </row>
    <row r="501" spans="1:32" x14ac:dyDescent="0.35">
      <c r="H501" s="12"/>
      <c r="I501" s="11"/>
      <c r="J501" s="16"/>
      <c r="K501" s="13"/>
      <c r="L501" s="11"/>
      <c r="M501" s="18"/>
    </row>
    <row r="502" spans="1:32" x14ac:dyDescent="0.35">
      <c r="H502" s="14"/>
      <c r="I502" s="2"/>
      <c r="K502" s="15"/>
      <c r="L502" s="2"/>
      <c r="M502" s="19"/>
    </row>
    <row r="503" spans="1:32" x14ac:dyDescent="0.35">
      <c r="H503" s="14"/>
      <c r="I503" s="2"/>
      <c r="K503" s="15"/>
      <c r="L503" s="2"/>
      <c r="M503" s="19"/>
    </row>
    <row r="504" spans="1:32" x14ac:dyDescent="0.35">
      <c r="H504" s="62"/>
      <c r="I504" s="2"/>
      <c r="K504" s="15"/>
      <c r="L504" s="2"/>
      <c r="M504" s="19"/>
    </row>
    <row r="505" spans="1:32" x14ac:dyDescent="0.35">
      <c r="H505" s="14"/>
      <c r="I505" s="2"/>
      <c r="K505" s="15"/>
      <c r="L505" s="2"/>
      <c r="M505" s="19"/>
    </row>
    <row r="506" spans="1:32" x14ac:dyDescent="0.35">
      <c r="H506" s="14"/>
      <c r="I506" s="2"/>
      <c r="K506" s="15"/>
      <c r="L506" s="2"/>
      <c r="M506" s="19"/>
    </row>
    <row r="507" spans="1:32" x14ac:dyDescent="0.35">
      <c r="H507" s="14"/>
      <c r="I507" s="2"/>
      <c r="K507" s="15"/>
      <c r="L507" s="2"/>
      <c r="M507" s="19"/>
    </row>
    <row r="508" spans="1:32" x14ac:dyDescent="0.35">
      <c r="H508" s="14"/>
      <c r="I508" s="2"/>
      <c r="K508" s="15"/>
      <c r="L508" s="2"/>
      <c r="M508" s="19"/>
    </row>
    <row r="509" spans="1:32" x14ac:dyDescent="0.35">
      <c r="H509" s="14"/>
      <c r="I509" s="2"/>
      <c r="K509" s="15"/>
      <c r="L509" s="2"/>
      <c r="M509" s="19"/>
    </row>
    <row r="510" spans="1:32" x14ac:dyDescent="0.35">
      <c r="H510" s="14"/>
      <c r="I510" s="2"/>
      <c r="K510" s="15"/>
      <c r="L510" s="2"/>
      <c r="M510" s="19"/>
    </row>
    <row r="511" spans="1:32" x14ac:dyDescent="0.35">
      <c r="H511" s="14"/>
      <c r="I511" s="2"/>
      <c r="K511" s="15"/>
      <c r="L511" s="2"/>
      <c r="M511" s="19"/>
    </row>
    <row r="512" spans="1:32" x14ac:dyDescent="0.35">
      <c r="H512" s="14"/>
      <c r="I512" s="2"/>
      <c r="K512" s="15"/>
      <c r="L512" s="2"/>
      <c r="M512" s="19"/>
    </row>
    <row r="513" spans="8:13" x14ac:dyDescent="0.35">
      <c r="H513" s="14"/>
      <c r="I513" s="2"/>
      <c r="K513" s="15"/>
      <c r="L513" s="2"/>
      <c r="M513" s="19"/>
    </row>
    <row r="514" spans="8:13" x14ac:dyDescent="0.35">
      <c r="H514" s="14"/>
      <c r="I514" s="2"/>
      <c r="K514" s="15"/>
      <c r="L514" s="2"/>
      <c r="M514" s="19"/>
    </row>
    <row r="515" spans="8:13" x14ac:dyDescent="0.35">
      <c r="H515" s="14"/>
      <c r="I515" s="2"/>
      <c r="K515" s="15"/>
      <c r="L515" s="2"/>
      <c r="M515" s="19"/>
    </row>
    <row r="516" spans="8:13" x14ac:dyDescent="0.35">
      <c r="H516" s="14"/>
      <c r="I516" s="2"/>
      <c r="K516" s="15"/>
      <c r="L516" s="2"/>
      <c r="M516" s="19"/>
    </row>
    <row r="517" spans="8:13" x14ac:dyDescent="0.35">
      <c r="H517" s="14"/>
      <c r="I517" s="2"/>
      <c r="K517" s="15"/>
      <c r="L517" s="2"/>
      <c r="M517" s="19"/>
    </row>
    <row r="518" spans="8:13" x14ac:dyDescent="0.35">
      <c r="H518" s="14"/>
      <c r="I518" s="2"/>
      <c r="K518" s="15"/>
      <c r="L518" s="2"/>
      <c r="M518" s="19"/>
    </row>
    <row r="519" spans="8:13" x14ac:dyDescent="0.35">
      <c r="H519" s="14"/>
      <c r="I519" s="2"/>
      <c r="K519" s="15"/>
      <c r="L519" s="2"/>
      <c r="M519" s="19"/>
    </row>
    <row r="520" spans="8:13" x14ac:dyDescent="0.35">
      <c r="H520" s="14"/>
      <c r="I520" s="2"/>
      <c r="K520" s="15"/>
      <c r="L520" s="2"/>
      <c r="M520" s="19"/>
    </row>
    <row r="521" spans="8:13" x14ac:dyDescent="0.35">
      <c r="H521" s="14"/>
      <c r="I521" s="2"/>
      <c r="K521" s="15"/>
      <c r="L521" s="2"/>
      <c r="M521" s="19"/>
    </row>
    <row r="522" spans="8:13" x14ac:dyDescent="0.35">
      <c r="H522" s="14"/>
      <c r="I522" s="2"/>
      <c r="K522" s="15"/>
      <c r="L522" s="2"/>
      <c r="M522" s="19"/>
    </row>
    <row r="523" spans="8:13" x14ac:dyDescent="0.35">
      <c r="H523" s="14"/>
      <c r="I523" s="2"/>
      <c r="K523" s="15"/>
      <c r="L523" s="2"/>
      <c r="M523" s="19"/>
    </row>
    <row r="524" spans="8:13" x14ac:dyDescent="0.35">
      <c r="H524" s="14"/>
      <c r="I524" s="2"/>
      <c r="K524" s="15"/>
      <c r="L524" s="2"/>
      <c r="M524" s="19"/>
    </row>
    <row r="525" spans="8:13" x14ac:dyDescent="0.35">
      <c r="H525" s="14"/>
      <c r="I525" s="2"/>
      <c r="K525" s="15"/>
      <c r="L525" s="2"/>
      <c r="M525" s="19"/>
    </row>
    <row r="526" spans="8:13" x14ac:dyDescent="0.35">
      <c r="H526" s="14"/>
      <c r="I526" s="2"/>
      <c r="K526" s="15"/>
      <c r="L526" s="2"/>
      <c r="M526" s="19"/>
    </row>
    <row r="527" spans="8:13" x14ac:dyDescent="0.35">
      <c r="H527" s="14"/>
      <c r="I527" s="2"/>
      <c r="K527" s="15"/>
      <c r="L527" s="2"/>
      <c r="M527" s="19"/>
    </row>
    <row r="528" spans="8:13" x14ac:dyDescent="0.35">
      <c r="H528" s="14"/>
      <c r="I528" s="2"/>
      <c r="K528" s="15"/>
      <c r="L528" s="2"/>
      <c r="M528" s="19"/>
    </row>
    <row r="529" spans="8:13" x14ac:dyDescent="0.35">
      <c r="H529" s="14"/>
      <c r="I529" s="2"/>
      <c r="K529" s="15"/>
      <c r="L529" s="2"/>
      <c r="M529" s="19"/>
    </row>
    <row r="530" spans="8:13" x14ac:dyDescent="0.35">
      <c r="H530" s="14"/>
      <c r="I530" s="2"/>
      <c r="K530" s="15"/>
      <c r="L530" s="2"/>
      <c r="M530" s="19"/>
    </row>
    <row r="531" spans="8:13" x14ac:dyDescent="0.35">
      <c r="H531" s="14"/>
      <c r="I531" s="2"/>
      <c r="K531" s="15"/>
      <c r="L531" s="2"/>
      <c r="M531" s="19"/>
    </row>
    <row r="532" spans="8:13" x14ac:dyDescent="0.35">
      <c r="H532" s="14"/>
      <c r="I532" s="2"/>
      <c r="K532" s="15"/>
      <c r="L532" s="2"/>
      <c r="M532" s="19"/>
    </row>
    <row r="533" spans="8:13" x14ac:dyDescent="0.35">
      <c r="H533" s="14"/>
      <c r="I533" s="2"/>
      <c r="K533" s="15"/>
      <c r="L533" s="2"/>
      <c r="M533" s="19"/>
    </row>
    <row r="534" spans="8:13" x14ac:dyDescent="0.35">
      <c r="H534" s="14"/>
      <c r="I534" s="2"/>
      <c r="K534" s="15"/>
      <c r="L534" s="2"/>
      <c r="M534" s="19"/>
    </row>
    <row r="535" spans="8:13" x14ac:dyDescent="0.35">
      <c r="H535" s="14"/>
      <c r="I535" s="2"/>
      <c r="K535" s="15"/>
      <c r="L535" s="2"/>
      <c r="M535" s="19"/>
    </row>
    <row r="536" spans="8:13" x14ac:dyDescent="0.35">
      <c r="H536" s="14"/>
      <c r="I536" s="2"/>
      <c r="K536" s="15"/>
      <c r="L536" s="2"/>
      <c r="M536" s="19"/>
    </row>
    <row r="537" spans="8:13" x14ac:dyDescent="0.35">
      <c r="H537" s="14"/>
      <c r="I537" s="2"/>
      <c r="K537" s="15"/>
      <c r="L537" s="2"/>
      <c r="M537" s="19"/>
    </row>
    <row r="538" spans="8:13" x14ac:dyDescent="0.35">
      <c r="H538" s="14"/>
      <c r="I538" s="2"/>
      <c r="K538" s="15"/>
      <c r="L538" s="2"/>
      <c r="M538" s="19"/>
    </row>
    <row r="539" spans="8:13" x14ac:dyDescent="0.35">
      <c r="H539" s="14"/>
      <c r="I539" s="2"/>
      <c r="K539" s="15"/>
      <c r="L539" s="2"/>
      <c r="M539" s="19"/>
    </row>
    <row r="540" spans="8:13" x14ac:dyDescent="0.35">
      <c r="H540" s="14"/>
      <c r="I540" s="2"/>
      <c r="K540" s="15"/>
      <c r="L540" s="2"/>
      <c r="M540" s="19"/>
    </row>
    <row r="541" spans="8:13" x14ac:dyDescent="0.35">
      <c r="H541" s="14"/>
      <c r="I541" s="2"/>
      <c r="K541" s="15"/>
      <c r="L541" s="2"/>
      <c r="M541" s="19"/>
    </row>
    <row r="542" spans="8:13" x14ac:dyDescent="0.35">
      <c r="H542" s="14"/>
      <c r="I542" s="2"/>
      <c r="K542" s="15"/>
      <c r="L542" s="2"/>
      <c r="M542" s="19"/>
    </row>
    <row r="543" spans="8:13" x14ac:dyDescent="0.35">
      <c r="H543" s="14"/>
      <c r="I543" s="2"/>
      <c r="K543" s="15"/>
      <c r="L543" s="2"/>
      <c r="M543" s="19"/>
    </row>
    <row r="544" spans="8:13" x14ac:dyDescent="0.35">
      <c r="H544" s="14"/>
      <c r="I544" s="2"/>
      <c r="K544" s="15"/>
      <c r="L544" s="2"/>
      <c r="M544" s="19"/>
    </row>
    <row r="545" spans="8:13" x14ac:dyDescent="0.35">
      <c r="H545" s="14"/>
      <c r="I545" s="2"/>
      <c r="K545" s="15"/>
      <c r="L545" s="2"/>
      <c r="M545" s="19"/>
    </row>
    <row r="546" spans="8:13" x14ac:dyDescent="0.35">
      <c r="H546" s="14"/>
      <c r="I546" s="2"/>
      <c r="K546" s="15"/>
      <c r="L546" s="2"/>
      <c r="M546" s="19"/>
    </row>
    <row r="547" spans="8:13" x14ac:dyDescent="0.35">
      <c r="H547" s="14"/>
      <c r="I547" s="2"/>
      <c r="K547" s="15"/>
      <c r="L547" s="2"/>
      <c r="M547" s="19"/>
    </row>
    <row r="548" spans="8:13" x14ac:dyDescent="0.35">
      <c r="H548" s="14"/>
      <c r="I548" s="2"/>
      <c r="K548" s="15"/>
      <c r="L548" s="2"/>
      <c r="M548" s="19"/>
    </row>
    <row r="549" spans="8:13" x14ac:dyDescent="0.35">
      <c r="H549" s="14"/>
      <c r="I549" s="2"/>
      <c r="K549" s="15"/>
      <c r="L549" s="2"/>
      <c r="M549" s="19"/>
    </row>
    <row r="550" spans="8:13" x14ac:dyDescent="0.35">
      <c r="H550" s="14"/>
      <c r="I550" s="2"/>
      <c r="K550" s="15"/>
      <c r="L550" s="2"/>
      <c r="M550" s="19"/>
    </row>
    <row r="551" spans="8:13" x14ac:dyDescent="0.35">
      <c r="H551" s="14"/>
      <c r="I551" s="2"/>
      <c r="K551" s="15"/>
      <c r="L551" s="2"/>
      <c r="M551" s="19"/>
    </row>
    <row r="552" spans="8:13" x14ac:dyDescent="0.35">
      <c r="H552" s="14"/>
      <c r="I552" s="2"/>
      <c r="K552" s="15"/>
      <c r="L552" s="2"/>
      <c r="M552" s="19"/>
    </row>
    <row r="553" spans="8:13" x14ac:dyDescent="0.35">
      <c r="H553" s="14"/>
      <c r="I553" s="2"/>
      <c r="K553" s="15"/>
      <c r="L553" s="2"/>
      <c r="M553" s="19"/>
    </row>
    <row r="554" spans="8:13" x14ac:dyDescent="0.35">
      <c r="H554" s="14"/>
      <c r="I554" s="2"/>
      <c r="K554" s="15"/>
      <c r="L554" s="2"/>
      <c r="M554" s="19"/>
    </row>
    <row r="555" spans="8:13" x14ac:dyDescent="0.35">
      <c r="H555" s="14"/>
      <c r="I555" s="2"/>
      <c r="K555" s="15"/>
      <c r="L555" s="2"/>
      <c r="M555" s="19"/>
    </row>
    <row r="556" spans="8:13" x14ac:dyDescent="0.35">
      <c r="H556" s="14"/>
      <c r="I556" s="2"/>
      <c r="K556" s="15"/>
      <c r="L556" s="2"/>
      <c r="M556" s="19"/>
    </row>
    <row r="557" spans="8:13" x14ac:dyDescent="0.35">
      <c r="H557" s="14"/>
      <c r="I557" s="2"/>
      <c r="K557" s="15"/>
      <c r="L557" s="2"/>
      <c r="M557" s="19"/>
    </row>
    <row r="558" spans="8:13" x14ac:dyDescent="0.35">
      <c r="H558" s="14"/>
      <c r="I558" s="2"/>
      <c r="K558" s="15"/>
      <c r="L558" s="2"/>
      <c r="M558" s="19"/>
    </row>
    <row r="559" spans="8:13" x14ac:dyDescent="0.35">
      <c r="H559" s="14"/>
      <c r="I559" s="2"/>
      <c r="K559" s="15"/>
      <c r="L559" s="2"/>
      <c r="M559" s="19"/>
    </row>
    <row r="560" spans="8:13" x14ac:dyDescent="0.35">
      <c r="H560" s="14"/>
      <c r="I560" s="2"/>
      <c r="K560" s="15"/>
      <c r="L560" s="2"/>
      <c r="M560" s="19"/>
    </row>
    <row r="561" spans="8:13" x14ac:dyDescent="0.35">
      <c r="H561" s="14"/>
      <c r="I561" s="2"/>
      <c r="K561" s="15"/>
      <c r="L561" s="2"/>
      <c r="M561" s="19"/>
    </row>
    <row r="562" spans="8:13" x14ac:dyDescent="0.35">
      <c r="H562" s="14"/>
      <c r="I562" s="2"/>
      <c r="K562" s="15"/>
      <c r="L562" s="2"/>
      <c r="M562" s="19"/>
    </row>
    <row r="563" spans="8:13" x14ac:dyDescent="0.35">
      <c r="H563" s="14"/>
      <c r="I563" s="2"/>
      <c r="K563" s="15"/>
      <c r="L563" s="2"/>
      <c r="M563" s="19"/>
    </row>
    <row r="564" spans="8:13" x14ac:dyDescent="0.35">
      <c r="H564" s="14"/>
      <c r="I564" s="2"/>
      <c r="K564" s="15"/>
      <c r="L564" s="2"/>
      <c r="M564" s="19"/>
    </row>
    <row r="565" spans="8:13" x14ac:dyDescent="0.35">
      <c r="H565" s="14"/>
      <c r="I565" s="2"/>
      <c r="K565" s="15"/>
      <c r="L565" s="2"/>
      <c r="M565" s="19"/>
    </row>
    <row r="566" spans="8:13" x14ac:dyDescent="0.35">
      <c r="H566" s="14"/>
      <c r="I566" s="2"/>
      <c r="K566" s="15"/>
      <c r="L566" s="2"/>
      <c r="M566" s="19"/>
    </row>
    <row r="567" spans="8:13" x14ac:dyDescent="0.35">
      <c r="H567" s="14"/>
      <c r="I567" s="2"/>
      <c r="K567" s="15"/>
      <c r="L567" s="2"/>
      <c r="M567" s="19"/>
    </row>
    <row r="568" spans="8:13" x14ac:dyDescent="0.35">
      <c r="H568" s="14"/>
      <c r="I568" s="2"/>
      <c r="K568" s="15"/>
      <c r="L568" s="2"/>
      <c r="M568" s="19"/>
    </row>
    <row r="569" spans="8:13" x14ac:dyDescent="0.35">
      <c r="H569" s="14"/>
      <c r="I569" s="2"/>
      <c r="K569" s="15"/>
      <c r="L569" s="2"/>
      <c r="M569" s="19"/>
    </row>
    <row r="570" spans="8:13" x14ac:dyDescent="0.35">
      <c r="H570" s="14"/>
      <c r="I570" s="2"/>
      <c r="K570" s="15"/>
      <c r="L570" s="2"/>
      <c r="M570" s="19"/>
    </row>
    <row r="571" spans="8:13" x14ac:dyDescent="0.35">
      <c r="H571" s="14"/>
      <c r="I571" s="2"/>
      <c r="K571" s="15"/>
      <c r="L571" s="2"/>
      <c r="M571" s="19"/>
    </row>
    <row r="572" spans="8:13" x14ac:dyDescent="0.35">
      <c r="H572" s="14"/>
      <c r="I572" s="2"/>
      <c r="K572" s="15"/>
      <c r="L572" s="2"/>
      <c r="M572" s="19"/>
    </row>
    <row r="573" spans="8:13" x14ac:dyDescent="0.35">
      <c r="H573" s="14"/>
      <c r="I573" s="2"/>
      <c r="K573" s="15"/>
      <c r="L573" s="2"/>
      <c r="M573" s="19"/>
    </row>
    <row r="574" spans="8:13" x14ac:dyDescent="0.35">
      <c r="H574" s="14"/>
      <c r="I574" s="2"/>
      <c r="K574" s="15"/>
      <c r="L574" s="2"/>
      <c r="M574" s="19"/>
    </row>
    <row r="575" spans="8:13" x14ac:dyDescent="0.35">
      <c r="H575" s="14"/>
      <c r="I575" s="2"/>
      <c r="K575" s="15"/>
      <c r="L575" s="2"/>
      <c r="M575" s="19"/>
    </row>
    <row r="576" spans="8:13" x14ac:dyDescent="0.35">
      <c r="H576" s="14"/>
      <c r="I576" s="2"/>
      <c r="K576" s="15"/>
      <c r="L576" s="2"/>
      <c r="M576" s="19"/>
    </row>
    <row r="577" spans="8:13" x14ac:dyDescent="0.35">
      <c r="H577" s="14"/>
      <c r="I577" s="2"/>
      <c r="K577" s="15"/>
      <c r="L577" s="2"/>
      <c r="M577" s="19"/>
    </row>
    <row r="578" spans="8:13" x14ac:dyDescent="0.35">
      <c r="H578" s="14"/>
      <c r="I578" s="2"/>
      <c r="K578" s="15"/>
      <c r="L578" s="2"/>
      <c r="M578" s="19"/>
    </row>
    <row r="579" spans="8:13" x14ac:dyDescent="0.35">
      <c r="H579" s="14"/>
      <c r="I579" s="2"/>
      <c r="K579" s="15"/>
      <c r="L579" s="2"/>
      <c r="M579" s="19"/>
    </row>
    <row r="580" spans="8:13" x14ac:dyDescent="0.35">
      <c r="H580" s="14"/>
      <c r="I580" s="2"/>
      <c r="K580" s="15"/>
      <c r="L580" s="2"/>
      <c r="M580" s="19"/>
    </row>
    <row r="581" spans="8:13" x14ac:dyDescent="0.35">
      <c r="H581" s="14"/>
      <c r="I581" s="2"/>
      <c r="K581" s="15"/>
      <c r="L581" s="2"/>
      <c r="M581" s="19"/>
    </row>
    <row r="582" spans="8:13" x14ac:dyDescent="0.35">
      <c r="H582" s="14"/>
      <c r="I582" s="2"/>
      <c r="K582" s="15"/>
      <c r="L582" s="2"/>
      <c r="M582" s="19"/>
    </row>
    <row r="583" spans="8:13" x14ac:dyDescent="0.35">
      <c r="H583" s="14"/>
      <c r="I583" s="2"/>
      <c r="K583" s="15"/>
      <c r="L583" s="2"/>
      <c r="M583" s="19"/>
    </row>
    <row r="584" spans="8:13" x14ac:dyDescent="0.35">
      <c r="H584" s="14"/>
      <c r="I584" s="2"/>
      <c r="K584" s="15"/>
      <c r="L584" s="2"/>
      <c r="M584" s="19"/>
    </row>
    <row r="585" spans="8:13" x14ac:dyDescent="0.35">
      <c r="H585" s="14"/>
      <c r="I585" s="2"/>
      <c r="K585" s="15"/>
      <c r="L585" s="2"/>
      <c r="M585" s="19"/>
    </row>
    <row r="586" spans="8:13" x14ac:dyDescent="0.35">
      <c r="H586" s="14"/>
      <c r="I586" s="2"/>
      <c r="K586" s="15"/>
      <c r="L586" s="2"/>
      <c r="M586" s="19"/>
    </row>
    <row r="587" spans="8:13" x14ac:dyDescent="0.35">
      <c r="H587" s="14"/>
      <c r="I587" s="2"/>
      <c r="K587" s="15"/>
      <c r="L587" s="2"/>
      <c r="M587" s="19"/>
    </row>
    <row r="588" spans="8:13" x14ac:dyDescent="0.35">
      <c r="H588" s="14"/>
      <c r="I588" s="2"/>
      <c r="K588" s="15"/>
      <c r="L588" s="2"/>
      <c r="M588" s="19"/>
    </row>
    <row r="589" spans="8:13" x14ac:dyDescent="0.35">
      <c r="H589" s="14"/>
      <c r="I589" s="2"/>
      <c r="K589" s="15"/>
      <c r="L589" s="2"/>
      <c r="M589" s="19"/>
    </row>
    <row r="590" spans="8:13" x14ac:dyDescent="0.35">
      <c r="H590" s="14"/>
      <c r="I590" s="2"/>
      <c r="K590" s="15"/>
      <c r="L590" s="2"/>
      <c r="M590" s="19"/>
    </row>
    <row r="591" spans="8:13" x14ac:dyDescent="0.35">
      <c r="H591" s="14"/>
      <c r="I591" s="2"/>
      <c r="K591" s="15"/>
      <c r="L591" s="2"/>
      <c r="M591" s="19"/>
    </row>
    <row r="592" spans="8:13" x14ac:dyDescent="0.35">
      <c r="H592" s="14"/>
      <c r="I592" s="2"/>
      <c r="K592" s="15"/>
      <c r="L592" s="2"/>
      <c r="M592" s="19"/>
    </row>
    <row r="593" spans="8:13" x14ac:dyDescent="0.35">
      <c r="H593" s="14"/>
      <c r="I593" s="2"/>
      <c r="K593" s="15"/>
      <c r="L593" s="2"/>
      <c r="M593" s="19"/>
    </row>
    <row r="594" spans="8:13" x14ac:dyDescent="0.35">
      <c r="H594" s="14"/>
      <c r="I594" s="2"/>
      <c r="K594" s="15"/>
      <c r="L594" s="2"/>
      <c r="M594" s="19"/>
    </row>
    <row r="595" spans="8:13" x14ac:dyDescent="0.35">
      <c r="H595" s="14"/>
      <c r="I595" s="2"/>
      <c r="K595" s="15"/>
      <c r="L595" s="2"/>
      <c r="M595" s="19"/>
    </row>
    <row r="596" spans="8:13" x14ac:dyDescent="0.35">
      <c r="H596" s="14"/>
      <c r="I596" s="2"/>
      <c r="K596" s="15"/>
      <c r="L596" s="2"/>
      <c r="M596" s="19"/>
    </row>
    <row r="597" spans="8:13" x14ac:dyDescent="0.35">
      <c r="H597" s="14"/>
      <c r="I597" s="2"/>
      <c r="K597" s="15"/>
      <c r="L597" s="2"/>
      <c r="M597" s="19"/>
    </row>
    <row r="598" spans="8:13" x14ac:dyDescent="0.35">
      <c r="H598" s="14"/>
      <c r="I598" s="2"/>
      <c r="K598" s="15"/>
      <c r="L598" s="2"/>
      <c r="M598" s="19"/>
    </row>
    <row r="599" spans="8:13" x14ac:dyDescent="0.35">
      <c r="H599" s="14"/>
      <c r="I599" s="2"/>
      <c r="K599" s="15"/>
      <c r="L599" s="2"/>
      <c r="M599" s="19"/>
    </row>
    <row r="600" spans="8:13" x14ac:dyDescent="0.35">
      <c r="H600" s="14"/>
      <c r="I600" s="2"/>
      <c r="K600" s="15"/>
      <c r="L600" s="2"/>
      <c r="M600" s="19"/>
    </row>
    <row r="601" spans="8:13" x14ac:dyDescent="0.35">
      <c r="H601" s="14"/>
      <c r="I601" s="2"/>
      <c r="K601" s="15"/>
      <c r="L601" s="2"/>
      <c r="M601" s="19"/>
    </row>
    <row r="602" spans="8:13" x14ac:dyDescent="0.35">
      <c r="H602" s="14"/>
      <c r="I602" s="2"/>
      <c r="K602" s="15"/>
      <c r="L602" s="2"/>
      <c r="M602" s="19"/>
    </row>
    <row r="603" spans="8:13" x14ac:dyDescent="0.35">
      <c r="H603" s="14"/>
      <c r="I603" s="2"/>
      <c r="K603" s="15"/>
      <c r="L603" s="2"/>
      <c r="M603" s="19"/>
    </row>
    <row r="604" spans="8:13" x14ac:dyDescent="0.35">
      <c r="H604" s="14"/>
      <c r="I604" s="2"/>
      <c r="K604" s="15"/>
      <c r="L604" s="2"/>
      <c r="M604" s="19"/>
    </row>
    <row r="605" spans="8:13" x14ac:dyDescent="0.35">
      <c r="H605" s="14"/>
      <c r="I605" s="2"/>
      <c r="K605" s="15"/>
      <c r="L605" s="2"/>
      <c r="M605" s="19"/>
    </row>
    <row r="606" spans="8:13" x14ac:dyDescent="0.35">
      <c r="H606" s="14"/>
      <c r="I606" s="2"/>
      <c r="K606" s="15"/>
      <c r="L606" s="2"/>
      <c r="M606" s="19"/>
    </row>
    <row r="607" spans="8:13" x14ac:dyDescent="0.35">
      <c r="H607" s="14"/>
      <c r="I607" s="2"/>
      <c r="K607" s="15"/>
      <c r="L607" s="2"/>
      <c r="M607" s="19"/>
    </row>
    <row r="608" spans="8:13" x14ac:dyDescent="0.35">
      <c r="H608" s="14"/>
      <c r="I608" s="2"/>
      <c r="K608" s="15"/>
      <c r="L608" s="2"/>
      <c r="M608" s="19"/>
    </row>
    <row r="609" spans="8:13" x14ac:dyDescent="0.35">
      <c r="H609" s="14"/>
      <c r="I609" s="2"/>
      <c r="K609" s="15"/>
      <c r="L609" s="2"/>
      <c r="M609" s="19"/>
    </row>
    <row r="610" spans="8:13" x14ac:dyDescent="0.35">
      <c r="H610" s="14"/>
      <c r="I610" s="2"/>
      <c r="K610" s="15"/>
      <c r="L610" s="2"/>
      <c r="M610" s="19"/>
    </row>
    <row r="611" spans="8:13" x14ac:dyDescent="0.35">
      <c r="H611" s="14"/>
      <c r="I611" s="2"/>
      <c r="K611" s="15"/>
      <c r="L611" s="2"/>
      <c r="M611" s="19"/>
    </row>
    <row r="612" spans="8:13" x14ac:dyDescent="0.35">
      <c r="H612" s="14"/>
      <c r="I612" s="2"/>
      <c r="K612" s="15"/>
      <c r="L612" s="2"/>
      <c r="M612" s="19"/>
    </row>
    <row r="613" spans="8:13" x14ac:dyDescent="0.35">
      <c r="H613" s="14"/>
      <c r="I613" s="2"/>
      <c r="K613" s="15"/>
      <c r="L613" s="2"/>
      <c r="M613" s="19"/>
    </row>
    <row r="614" spans="8:13" x14ac:dyDescent="0.35">
      <c r="H614" s="14"/>
      <c r="I614" s="2"/>
      <c r="K614" s="15"/>
      <c r="L614" s="2"/>
      <c r="M614" s="19"/>
    </row>
    <row r="615" spans="8:13" x14ac:dyDescent="0.35">
      <c r="H615" s="14"/>
      <c r="I615" s="2"/>
      <c r="K615" s="15"/>
      <c r="L615" s="2"/>
      <c r="M615" s="19"/>
    </row>
    <row r="616" spans="8:13" x14ac:dyDescent="0.35">
      <c r="H616" s="14"/>
      <c r="I616" s="2"/>
      <c r="K616" s="15"/>
      <c r="L616" s="2"/>
      <c r="M616" s="19"/>
    </row>
    <row r="617" spans="8:13" x14ac:dyDescent="0.35">
      <c r="H617" s="14"/>
      <c r="I617" s="2"/>
      <c r="K617" s="15"/>
      <c r="L617" s="2"/>
      <c r="M617" s="19"/>
    </row>
    <row r="618" spans="8:13" x14ac:dyDescent="0.35">
      <c r="H618" s="14"/>
      <c r="I618" s="2"/>
      <c r="K618" s="15"/>
      <c r="L618" s="2"/>
      <c r="M618" s="19"/>
    </row>
    <row r="619" spans="8:13" x14ac:dyDescent="0.35">
      <c r="H619" s="14"/>
      <c r="I619" s="2"/>
      <c r="K619" s="15"/>
      <c r="L619" s="2"/>
      <c r="M619" s="19"/>
    </row>
    <row r="620" spans="8:13" x14ac:dyDescent="0.35">
      <c r="H620" s="14"/>
      <c r="I620" s="2"/>
      <c r="K620" s="15"/>
      <c r="L620" s="2"/>
      <c r="M620" s="19"/>
    </row>
    <row r="621" spans="8:13" x14ac:dyDescent="0.35">
      <c r="H621" s="14"/>
      <c r="I621" s="2"/>
      <c r="K621" s="15"/>
      <c r="L621" s="2"/>
      <c r="M621" s="19"/>
    </row>
    <row r="622" spans="8:13" x14ac:dyDescent="0.35">
      <c r="H622" s="14"/>
      <c r="I622" s="2"/>
      <c r="K622" s="15"/>
      <c r="L622" s="2"/>
      <c r="M622" s="19"/>
    </row>
    <row r="623" spans="8:13" x14ac:dyDescent="0.35">
      <c r="H623" s="14"/>
      <c r="I623" s="2"/>
      <c r="K623" s="15"/>
      <c r="L623" s="2"/>
      <c r="M623" s="19"/>
    </row>
    <row r="624" spans="8:13" x14ac:dyDescent="0.35">
      <c r="H624" s="14"/>
      <c r="I624" s="2"/>
      <c r="K624" s="15"/>
      <c r="L624" s="2"/>
      <c r="M624" s="19"/>
    </row>
    <row r="625" spans="8:13" x14ac:dyDescent="0.35">
      <c r="H625" s="14"/>
      <c r="I625" s="2"/>
      <c r="K625" s="15"/>
      <c r="L625" s="2"/>
      <c r="M625" s="19"/>
    </row>
    <row r="626" spans="8:13" x14ac:dyDescent="0.35">
      <c r="H626" s="14"/>
      <c r="I626" s="2"/>
      <c r="K626" s="15"/>
      <c r="L626" s="2"/>
      <c r="M626" s="19"/>
    </row>
    <row r="627" spans="8:13" x14ac:dyDescent="0.35">
      <c r="H627" s="14"/>
      <c r="I627" s="2"/>
      <c r="K627" s="15"/>
      <c r="L627" s="2"/>
      <c r="M627" s="19"/>
    </row>
    <row r="628" spans="8:13" x14ac:dyDescent="0.35">
      <c r="H628" s="14"/>
      <c r="I628" s="2"/>
      <c r="K628" s="15"/>
      <c r="L628" s="2"/>
      <c r="M628" s="19"/>
    </row>
    <row r="629" spans="8:13" x14ac:dyDescent="0.35">
      <c r="H629" s="14"/>
      <c r="I629" s="2"/>
      <c r="K629" s="15"/>
      <c r="L629" s="2"/>
      <c r="M629" s="19"/>
    </row>
    <row r="630" spans="8:13" x14ac:dyDescent="0.35">
      <c r="H630" s="14"/>
      <c r="I630" s="2"/>
      <c r="K630" s="15"/>
      <c r="L630" s="2"/>
      <c r="M630" s="19"/>
    </row>
    <row r="631" spans="8:13" x14ac:dyDescent="0.35">
      <c r="H631" s="14"/>
      <c r="I631" s="2"/>
      <c r="K631" s="15"/>
      <c r="L631" s="2"/>
      <c r="M631" s="19"/>
    </row>
    <row r="632" spans="8:13" x14ac:dyDescent="0.35">
      <c r="H632" s="14"/>
      <c r="I632" s="2"/>
      <c r="K632" s="15"/>
      <c r="L632" s="2"/>
      <c r="M632" s="19"/>
    </row>
    <row r="633" spans="8:13" x14ac:dyDescent="0.35">
      <c r="H633" s="14"/>
      <c r="I633" s="2"/>
      <c r="K633" s="15"/>
      <c r="L633" s="2"/>
      <c r="M633" s="19"/>
    </row>
    <row r="634" spans="8:13" x14ac:dyDescent="0.35">
      <c r="H634" s="14"/>
      <c r="I634" s="2"/>
      <c r="K634" s="15"/>
      <c r="L634" s="2"/>
      <c r="M634" s="19"/>
    </row>
    <row r="635" spans="8:13" x14ac:dyDescent="0.35">
      <c r="H635" s="14"/>
      <c r="I635" s="2"/>
      <c r="K635" s="15"/>
      <c r="L635" s="2"/>
      <c r="M635" s="19"/>
    </row>
    <row r="636" spans="8:13" x14ac:dyDescent="0.35">
      <c r="H636" s="14"/>
      <c r="I636" s="2"/>
      <c r="K636" s="15"/>
      <c r="L636" s="2"/>
      <c r="M636" s="19"/>
    </row>
    <row r="637" spans="8:13" x14ac:dyDescent="0.35">
      <c r="H637" s="14"/>
      <c r="I637" s="2"/>
      <c r="K637" s="15"/>
      <c r="L637" s="2"/>
      <c r="M637" s="19"/>
    </row>
    <row r="638" spans="8:13" x14ac:dyDescent="0.35">
      <c r="H638" s="14"/>
      <c r="I638" s="2"/>
      <c r="K638" s="15"/>
      <c r="L638" s="2"/>
      <c r="M638" s="19"/>
    </row>
    <row r="639" spans="8:13" x14ac:dyDescent="0.35">
      <c r="H639" s="14"/>
      <c r="I639" s="2"/>
      <c r="K639" s="15"/>
      <c r="L639" s="2"/>
      <c r="M639" s="19"/>
    </row>
    <row r="640" spans="8:13" x14ac:dyDescent="0.35">
      <c r="H640" s="14"/>
      <c r="I640" s="2"/>
      <c r="K640" s="15"/>
      <c r="L640" s="2"/>
      <c r="M640" s="19"/>
    </row>
    <row r="641" spans="8:13" x14ac:dyDescent="0.35">
      <c r="H641" s="14"/>
      <c r="I641" s="2"/>
      <c r="K641" s="15"/>
      <c r="L641" s="2"/>
      <c r="M641" s="19"/>
    </row>
    <row r="642" spans="8:13" x14ac:dyDescent="0.35">
      <c r="H642" s="14"/>
      <c r="I642" s="2"/>
      <c r="K642" s="15"/>
      <c r="L642" s="2"/>
      <c r="M642" s="19"/>
    </row>
    <row r="643" spans="8:13" x14ac:dyDescent="0.35">
      <c r="H643" s="14"/>
      <c r="I643" s="2"/>
      <c r="K643" s="15"/>
      <c r="L643" s="2"/>
      <c r="M643" s="19"/>
    </row>
    <row r="644" spans="8:13" x14ac:dyDescent="0.35">
      <c r="H644" s="14"/>
      <c r="I644" s="2"/>
      <c r="K644" s="15"/>
      <c r="L644" s="2"/>
      <c r="M644" s="19"/>
    </row>
    <row r="645" spans="8:13" x14ac:dyDescent="0.35">
      <c r="H645" s="14"/>
      <c r="I645" s="2"/>
      <c r="K645" s="15"/>
      <c r="L645" s="2"/>
      <c r="M645" s="19"/>
    </row>
    <row r="646" spans="8:13" x14ac:dyDescent="0.35">
      <c r="H646" s="14"/>
      <c r="I646" s="2"/>
      <c r="K646" s="15"/>
      <c r="L646" s="2"/>
      <c r="M646" s="19"/>
    </row>
    <row r="647" spans="8:13" x14ac:dyDescent="0.35">
      <c r="H647" s="14"/>
      <c r="I647" s="2"/>
      <c r="K647" s="15"/>
      <c r="L647" s="2"/>
      <c r="M647" s="19"/>
    </row>
    <row r="648" spans="8:13" x14ac:dyDescent="0.35">
      <c r="H648" s="14"/>
      <c r="I648" s="2"/>
      <c r="K648" s="15"/>
      <c r="L648" s="2"/>
      <c r="M648" s="19"/>
    </row>
    <row r="649" spans="8:13" x14ac:dyDescent="0.35">
      <c r="H649" s="14"/>
      <c r="I649" s="2"/>
      <c r="K649" s="15"/>
      <c r="L649" s="2"/>
      <c r="M649" s="19"/>
    </row>
    <row r="650" spans="8:13" x14ac:dyDescent="0.35">
      <c r="H650" s="14"/>
      <c r="I650" s="2"/>
      <c r="K650" s="15"/>
      <c r="L650" s="2"/>
      <c r="M650" s="19"/>
    </row>
    <row r="651" spans="8:13" x14ac:dyDescent="0.35">
      <c r="H651" s="14"/>
      <c r="I651" s="2"/>
      <c r="K651" s="15"/>
      <c r="L651" s="2"/>
      <c r="M651" s="19"/>
    </row>
    <row r="652" spans="8:13" x14ac:dyDescent="0.35">
      <c r="H652" s="14"/>
      <c r="I652" s="2"/>
      <c r="K652" s="15"/>
      <c r="L652" s="2"/>
      <c r="M652" s="19"/>
    </row>
    <row r="653" spans="8:13" x14ac:dyDescent="0.35">
      <c r="H653" s="14"/>
      <c r="I653" s="2"/>
      <c r="K653" s="15"/>
      <c r="L653" s="2"/>
      <c r="M653" s="19"/>
    </row>
    <row r="654" spans="8:13" x14ac:dyDescent="0.35">
      <c r="H654" s="14"/>
      <c r="I654" s="2"/>
      <c r="K654" s="15"/>
      <c r="L654" s="2"/>
      <c r="M654" s="19"/>
    </row>
    <row r="655" spans="8:13" x14ac:dyDescent="0.35">
      <c r="H655" s="14"/>
      <c r="I655" s="2"/>
      <c r="K655" s="15"/>
      <c r="L655" s="2"/>
      <c r="M655" s="19"/>
    </row>
    <row r="656" spans="8:13" x14ac:dyDescent="0.35">
      <c r="H656" s="14"/>
      <c r="I656" s="2"/>
      <c r="K656" s="15"/>
      <c r="L656" s="2"/>
      <c r="M656" s="19"/>
    </row>
    <row r="657" spans="8:13" x14ac:dyDescent="0.35">
      <c r="H657" s="14"/>
      <c r="I657" s="2"/>
      <c r="K657" s="15"/>
      <c r="L657" s="2"/>
      <c r="M657" s="19"/>
    </row>
    <row r="658" spans="8:13" x14ac:dyDescent="0.35">
      <c r="H658" s="14"/>
      <c r="I658" s="2"/>
      <c r="K658" s="15"/>
      <c r="L658" s="2"/>
      <c r="M658" s="19"/>
    </row>
    <row r="659" spans="8:13" x14ac:dyDescent="0.35">
      <c r="H659" s="14"/>
      <c r="I659" s="2"/>
      <c r="K659" s="15"/>
      <c r="L659" s="2"/>
      <c r="M659" s="19"/>
    </row>
    <row r="660" spans="8:13" x14ac:dyDescent="0.35">
      <c r="H660" s="14"/>
      <c r="I660" s="2"/>
      <c r="K660" s="15"/>
      <c r="L660" s="2"/>
      <c r="M660" s="19"/>
    </row>
    <row r="661" spans="8:13" x14ac:dyDescent="0.35">
      <c r="H661" s="14"/>
      <c r="I661" s="2"/>
      <c r="K661" s="15"/>
      <c r="L661" s="2"/>
      <c r="M661" s="19"/>
    </row>
    <row r="662" spans="8:13" x14ac:dyDescent="0.35">
      <c r="H662" s="14"/>
      <c r="I662" s="2"/>
      <c r="K662" s="15"/>
      <c r="L662" s="2"/>
      <c r="M662" s="19"/>
    </row>
    <row r="663" spans="8:13" x14ac:dyDescent="0.35">
      <c r="H663" s="14"/>
      <c r="I663" s="2"/>
      <c r="K663" s="15"/>
      <c r="L663" s="2"/>
      <c r="M663" s="19"/>
    </row>
    <row r="664" spans="8:13" x14ac:dyDescent="0.35">
      <c r="H664" s="14"/>
      <c r="I664" s="2"/>
      <c r="K664" s="15"/>
      <c r="L664" s="2"/>
      <c r="M664" s="19"/>
    </row>
    <row r="665" spans="8:13" x14ac:dyDescent="0.35">
      <c r="H665" s="14"/>
      <c r="I665" s="2"/>
      <c r="K665" s="15"/>
      <c r="L665" s="2"/>
      <c r="M665" s="19"/>
    </row>
    <row r="666" spans="8:13" x14ac:dyDescent="0.35">
      <c r="H666" s="14"/>
      <c r="I666" s="2"/>
      <c r="K666" s="15"/>
      <c r="L666" s="2"/>
      <c r="M666" s="19"/>
    </row>
    <row r="667" spans="8:13" x14ac:dyDescent="0.35">
      <c r="H667" s="14"/>
      <c r="I667" s="2"/>
      <c r="K667" s="15"/>
      <c r="L667" s="2"/>
      <c r="M667" s="19"/>
    </row>
    <row r="668" spans="8:13" x14ac:dyDescent="0.35">
      <c r="H668" s="14"/>
      <c r="I668" s="2"/>
      <c r="K668" s="15"/>
      <c r="L668" s="2"/>
      <c r="M668" s="19"/>
    </row>
    <row r="669" spans="8:13" x14ac:dyDescent="0.35">
      <c r="H669" s="14"/>
      <c r="I669" s="2"/>
      <c r="K669" s="15"/>
      <c r="L669" s="2"/>
      <c r="M669" s="19"/>
    </row>
    <row r="670" spans="8:13" x14ac:dyDescent="0.35">
      <c r="H670" s="14"/>
      <c r="I670" s="2"/>
      <c r="K670" s="15"/>
      <c r="L670" s="2"/>
      <c r="M670" s="19"/>
    </row>
    <row r="671" spans="8:13" x14ac:dyDescent="0.35">
      <c r="H671" s="14"/>
      <c r="I671" s="2"/>
      <c r="K671" s="15"/>
      <c r="L671" s="2"/>
      <c r="M671" s="19"/>
    </row>
    <row r="672" spans="8:13" x14ac:dyDescent="0.35">
      <c r="H672" s="14"/>
      <c r="I672" s="2"/>
      <c r="K672" s="15"/>
      <c r="L672" s="2"/>
      <c r="M672" s="19"/>
    </row>
    <row r="673" spans="8:13" x14ac:dyDescent="0.35">
      <c r="H673" s="14"/>
      <c r="I673" s="2"/>
      <c r="K673" s="15"/>
      <c r="L673" s="2"/>
      <c r="M673" s="19"/>
    </row>
    <row r="674" spans="8:13" x14ac:dyDescent="0.35">
      <c r="H674" s="14"/>
      <c r="I674" s="2"/>
      <c r="K674" s="15"/>
      <c r="L674" s="2"/>
      <c r="M674" s="19"/>
    </row>
    <row r="675" spans="8:13" x14ac:dyDescent="0.35">
      <c r="H675" s="14"/>
      <c r="I675" s="2"/>
      <c r="K675" s="15"/>
      <c r="L675" s="2"/>
      <c r="M675" s="19"/>
    </row>
    <row r="676" spans="8:13" x14ac:dyDescent="0.35">
      <c r="H676" s="14"/>
      <c r="I676" s="2"/>
      <c r="K676" s="15"/>
      <c r="L676" s="2"/>
      <c r="M676" s="19"/>
    </row>
    <row r="677" spans="8:13" x14ac:dyDescent="0.35">
      <c r="H677" s="14"/>
      <c r="I677" s="2"/>
      <c r="K677" s="15"/>
      <c r="L677" s="2"/>
      <c r="M677" s="19"/>
    </row>
    <row r="678" spans="8:13" x14ac:dyDescent="0.35">
      <c r="H678" s="14"/>
      <c r="I678" s="2"/>
      <c r="K678" s="15"/>
      <c r="L678" s="2"/>
      <c r="M678" s="19"/>
    </row>
    <row r="679" spans="8:13" x14ac:dyDescent="0.35">
      <c r="H679" s="14"/>
      <c r="I679" s="2"/>
      <c r="K679" s="15"/>
      <c r="L679" s="2"/>
      <c r="M679" s="19"/>
    </row>
    <row r="680" spans="8:13" x14ac:dyDescent="0.35">
      <c r="H680" s="14"/>
      <c r="I680" s="2"/>
      <c r="K680" s="15"/>
      <c r="L680" s="2"/>
      <c r="M680" s="19"/>
    </row>
    <row r="681" spans="8:13" x14ac:dyDescent="0.35">
      <c r="H681" s="14"/>
      <c r="I681" s="2"/>
      <c r="K681" s="15"/>
      <c r="L681" s="2"/>
      <c r="M681" s="19"/>
    </row>
    <row r="682" spans="8:13" x14ac:dyDescent="0.35">
      <c r="H682" s="14"/>
      <c r="I682" s="2"/>
      <c r="K682" s="15"/>
      <c r="L682" s="2"/>
      <c r="M682" s="19"/>
    </row>
    <row r="683" spans="8:13" x14ac:dyDescent="0.35">
      <c r="H683" s="14"/>
      <c r="I683" s="2"/>
      <c r="K683" s="15"/>
      <c r="L683" s="2"/>
      <c r="M683" s="19"/>
    </row>
    <row r="684" spans="8:13" x14ac:dyDescent="0.35">
      <c r="H684" s="14"/>
      <c r="I684" s="2"/>
      <c r="K684" s="15"/>
      <c r="L684" s="2"/>
      <c r="M684" s="19"/>
    </row>
    <row r="685" spans="8:13" x14ac:dyDescent="0.35">
      <c r="H685" s="14"/>
      <c r="I685" s="2"/>
      <c r="K685" s="15"/>
      <c r="L685" s="2"/>
      <c r="M685" s="19"/>
    </row>
    <row r="686" spans="8:13" x14ac:dyDescent="0.35">
      <c r="H686" s="14"/>
      <c r="I686" s="2"/>
      <c r="K686" s="15"/>
      <c r="L686" s="2"/>
      <c r="M686" s="19"/>
    </row>
    <row r="687" spans="8:13" x14ac:dyDescent="0.35">
      <c r="H687" s="14"/>
      <c r="I687" s="2"/>
      <c r="K687" s="15"/>
      <c r="L687" s="2"/>
      <c r="M687" s="19"/>
    </row>
    <row r="688" spans="8:13" x14ac:dyDescent="0.35">
      <c r="H688" s="14"/>
      <c r="I688" s="2"/>
      <c r="K688" s="15"/>
      <c r="L688" s="2"/>
      <c r="M688" s="19"/>
    </row>
    <row r="689" spans="8:13" x14ac:dyDescent="0.35">
      <c r="H689" s="14"/>
      <c r="I689" s="2"/>
      <c r="K689" s="15"/>
      <c r="L689" s="2"/>
      <c r="M689" s="19"/>
    </row>
    <row r="690" spans="8:13" x14ac:dyDescent="0.35">
      <c r="H690" s="14"/>
      <c r="I690" s="2"/>
      <c r="K690" s="15"/>
      <c r="L690" s="2"/>
      <c r="M690" s="19"/>
    </row>
    <row r="691" spans="8:13" x14ac:dyDescent="0.35">
      <c r="H691" s="14"/>
      <c r="I691" s="2"/>
      <c r="K691" s="15"/>
      <c r="L691" s="2"/>
      <c r="M691" s="19"/>
    </row>
    <row r="692" spans="8:13" x14ac:dyDescent="0.35">
      <c r="H692" s="14"/>
      <c r="I692" s="2"/>
      <c r="K692" s="15"/>
      <c r="L692" s="2"/>
      <c r="M692" s="19"/>
    </row>
    <row r="693" spans="8:13" x14ac:dyDescent="0.35">
      <c r="H693" s="14"/>
      <c r="I693" s="2"/>
      <c r="K693" s="15"/>
      <c r="L693" s="2"/>
      <c r="M693" s="19"/>
    </row>
    <row r="694" spans="8:13" x14ac:dyDescent="0.35">
      <c r="H694" s="14"/>
      <c r="I694" s="2"/>
      <c r="K694" s="15"/>
      <c r="L694" s="2"/>
      <c r="M694" s="19"/>
    </row>
    <row r="695" spans="8:13" x14ac:dyDescent="0.35">
      <c r="H695" s="14"/>
      <c r="I695" s="2"/>
      <c r="K695" s="15"/>
      <c r="L695" s="2"/>
      <c r="M695" s="19"/>
    </row>
    <row r="696" spans="8:13" x14ac:dyDescent="0.35">
      <c r="H696" s="14"/>
      <c r="I696" s="2"/>
      <c r="K696" s="15"/>
      <c r="L696" s="2"/>
      <c r="M696" s="19"/>
    </row>
    <row r="697" spans="8:13" x14ac:dyDescent="0.35">
      <c r="H697" s="14"/>
      <c r="I697" s="2"/>
      <c r="K697" s="15"/>
      <c r="L697" s="2"/>
      <c r="M697" s="19"/>
    </row>
    <row r="698" spans="8:13" x14ac:dyDescent="0.35">
      <c r="H698" s="14"/>
      <c r="I698" s="2"/>
      <c r="K698" s="15"/>
      <c r="L698" s="2"/>
      <c r="M698" s="19"/>
    </row>
    <row r="699" spans="8:13" x14ac:dyDescent="0.35">
      <c r="H699" s="14"/>
      <c r="I699" s="2"/>
      <c r="K699" s="15"/>
      <c r="L699" s="2"/>
      <c r="M699" s="19"/>
    </row>
    <row r="700" spans="8:13" x14ac:dyDescent="0.35">
      <c r="H700" s="14"/>
      <c r="I700" s="2"/>
      <c r="K700" s="15"/>
      <c r="L700" s="2"/>
      <c r="M700" s="19"/>
    </row>
    <row r="701" spans="8:13" x14ac:dyDescent="0.35">
      <c r="H701" s="14"/>
      <c r="I701" s="2"/>
      <c r="K701" s="15"/>
      <c r="L701" s="2"/>
      <c r="M701" s="19"/>
    </row>
    <row r="702" spans="8:13" x14ac:dyDescent="0.35">
      <c r="H702" s="14"/>
      <c r="I702" s="2"/>
      <c r="K702" s="15"/>
      <c r="L702" s="2"/>
      <c r="M702" s="19"/>
    </row>
    <row r="703" spans="8:13" x14ac:dyDescent="0.35">
      <c r="H703" s="14"/>
      <c r="I703" s="2"/>
      <c r="K703" s="15"/>
      <c r="L703" s="2"/>
      <c r="M703" s="19"/>
    </row>
    <row r="704" spans="8:13" x14ac:dyDescent="0.35">
      <c r="H704" s="14"/>
      <c r="I704" s="2"/>
      <c r="K704" s="15"/>
      <c r="L704" s="2"/>
      <c r="M704" s="19"/>
    </row>
    <row r="705" spans="8:13" x14ac:dyDescent="0.35">
      <c r="H705" s="14"/>
      <c r="I705" s="2"/>
      <c r="K705" s="15"/>
      <c r="L705" s="2"/>
      <c r="M705" s="19"/>
    </row>
    <row r="706" spans="8:13" x14ac:dyDescent="0.35">
      <c r="H706" s="14"/>
      <c r="I706" s="2"/>
      <c r="K706" s="15"/>
      <c r="L706" s="2"/>
      <c r="M706" s="19"/>
    </row>
    <row r="707" spans="8:13" x14ac:dyDescent="0.35">
      <c r="H707" s="14"/>
      <c r="I707" s="2"/>
      <c r="K707" s="15"/>
      <c r="L707" s="2"/>
      <c r="M707" s="19"/>
    </row>
    <row r="708" spans="8:13" x14ac:dyDescent="0.35">
      <c r="H708" s="14"/>
      <c r="I708" s="2"/>
      <c r="K708" s="15"/>
      <c r="L708" s="2"/>
      <c r="M708" s="19"/>
    </row>
    <row r="709" spans="8:13" x14ac:dyDescent="0.35">
      <c r="H709" s="14"/>
      <c r="I709" s="2"/>
      <c r="K709" s="15"/>
      <c r="L709" s="2"/>
      <c r="M709" s="19"/>
    </row>
    <row r="710" spans="8:13" x14ac:dyDescent="0.35">
      <c r="H710" s="14"/>
      <c r="I710" s="2"/>
      <c r="K710" s="15"/>
      <c r="L710" s="2"/>
      <c r="M710" s="19"/>
    </row>
    <row r="711" spans="8:13" x14ac:dyDescent="0.35">
      <c r="H711" s="14"/>
      <c r="I711" s="2"/>
      <c r="K711" s="15"/>
      <c r="L711" s="2"/>
      <c r="M711" s="19"/>
    </row>
    <row r="712" spans="8:13" x14ac:dyDescent="0.35">
      <c r="H712" s="14"/>
      <c r="I712" s="2"/>
      <c r="K712" s="15"/>
      <c r="L712" s="2"/>
      <c r="M712" s="19"/>
    </row>
    <row r="713" spans="8:13" x14ac:dyDescent="0.35">
      <c r="H713" s="14"/>
      <c r="I713" s="2"/>
      <c r="K713" s="15"/>
      <c r="L713" s="2"/>
      <c r="M713" s="19"/>
    </row>
    <row r="714" spans="8:13" x14ac:dyDescent="0.35">
      <c r="H714" s="14"/>
      <c r="I714" s="2"/>
      <c r="K714" s="15"/>
      <c r="L714" s="2"/>
      <c r="M714" s="19"/>
    </row>
    <row r="715" spans="8:13" x14ac:dyDescent="0.35">
      <c r="H715" s="14"/>
      <c r="I715" s="2"/>
      <c r="K715" s="15"/>
      <c r="L715" s="2"/>
      <c r="M715" s="19"/>
    </row>
    <row r="716" spans="8:13" x14ac:dyDescent="0.35">
      <c r="H716" s="14"/>
      <c r="I716" s="2"/>
      <c r="K716" s="15"/>
      <c r="L716" s="2"/>
      <c r="M716" s="19"/>
    </row>
    <row r="717" spans="8:13" x14ac:dyDescent="0.35">
      <c r="H717" s="14"/>
      <c r="I717" s="2"/>
      <c r="K717" s="15"/>
      <c r="L717" s="2"/>
      <c r="M717" s="19"/>
    </row>
    <row r="718" spans="8:13" x14ac:dyDescent="0.35">
      <c r="H718" s="14"/>
      <c r="I718" s="2"/>
      <c r="K718" s="15"/>
      <c r="L718" s="2"/>
      <c r="M718" s="19"/>
    </row>
    <row r="719" spans="8:13" x14ac:dyDescent="0.35">
      <c r="H719" s="14"/>
      <c r="I719" s="2"/>
      <c r="K719" s="15"/>
      <c r="L719" s="2"/>
      <c r="M719" s="19"/>
    </row>
    <row r="720" spans="8:13" x14ac:dyDescent="0.35">
      <c r="H720" s="14"/>
      <c r="I720" s="2"/>
      <c r="K720" s="15"/>
      <c r="L720" s="2"/>
      <c r="M720" s="19"/>
    </row>
    <row r="721" spans="8:13" x14ac:dyDescent="0.35">
      <c r="H721" s="14"/>
      <c r="I721" s="2"/>
      <c r="K721" s="15"/>
      <c r="L721" s="2"/>
      <c r="M721" s="19"/>
    </row>
    <row r="722" spans="8:13" x14ac:dyDescent="0.35">
      <c r="H722" s="14"/>
      <c r="I722" s="2"/>
      <c r="K722" s="15"/>
      <c r="L722" s="2"/>
      <c r="M722" s="19"/>
    </row>
    <row r="723" spans="8:13" x14ac:dyDescent="0.35">
      <c r="H723" s="14"/>
      <c r="I723" s="2"/>
      <c r="K723" s="15"/>
      <c r="L723" s="2"/>
      <c r="M723" s="19"/>
    </row>
    <row r="724" spans="8:13" x14ac:dyDescent="0.35">
      <c r="H724" s="14"/>
      <c r="I724" s="2"/>
      <c r="K724" s="15"/>
      <c r="L724" s="2"/>
      <c r="M724" s="19"/>
    </row>
    <row r="725" spans="8:13" x14ac:dyDescent="0.35">
      <c r="H725" s="14"/>
      <c r="I725" s="2"/>
      <c r="K725" s="15"/>
      <c r="L725" s="2"/>
      <c r="M725" s="19"/>
    </row>
    <row r="726" spans="8:13" x14ac:dyDescent="0.35">
      <c r="H726" s="14"/>
      <c r="I726" s="2"/>
      <c r="K726" s="15"/>
      <c r="L726" s="2"/>
      <c r="M726" s="19"/>
    </row>
    <row r="727" spans="8:13" x14ac:dyDescent="0.35">
      <c r="H727" s="14"/>
      <c r="I727" s="2"/>
      <c r="K727" s="15"/>
      <c r="L727" s="2"/>
      <c r="M727" s="19"/>
    </row>
    <row r="728" spans="8:13" x14ac:dyDescent="0.35">
      <c r="H728" s="14"/>
      <c r="I728" s="2"/>
      <c r="K728" s="15"/>
      <c r="L728" s="2"/>
      <c r="M728" s="19"/>
    </row>
    <row r="729" spans="8:13" x14ac:dyDescent="0.35">
      <c r="H729" s="14"/>
      <c r="I729" s="2"/>
      <c r="K729" s="15"/>
      <c r="L729" s="2"/>
      <c r="M729" s="19"/>
    </row>
    <row r="730" spans="8:13" x14ac:dyDescent="0.35">
      <c r="H730" s="14"/>
      <c r="I730" s="2"/>
      <c r="K730" s="15"/>
      <c r="L730" s="2"/>
      <c r="M730" s="19"/>
    </row>
    <row r="731" spans="8:13" x14ac:dyDescent="0.35">
      <c r="H731" s="14"/>
      <c r="I731" s="2"/>
      <c r="K731" s="15"/>
      <c r="L731" s="2"/>
      <c r="M731" s="19"/>
    </row>
    <row r="732" spans="8:13" x14ac:dyDescent="0.35">
      <c r="H732" s="14"/>
      <c r="I732" s="2"/>
      <c r="K732" s="15"/>
      <c r="L732" s="2"/>
      <c r="M732" s="19"/>
    </row>
    <row r="733" spans="8:13" x14ac:dyDescent="0.35">
      <c r="H733" s="14"/>
      <c r="I733" s="2"/>
      <c r="K733" s="15"/>
      <c r="L733" s="2"/>
      <c r="M733" s="19"/>
    </row>
    <row r="734" spans="8:13" x14ac:dyDescent="0.35">
      <c r="H734" s="14"/>
      <c r="I734" s="2"/>
      <c r="K734" s="15"/>
      <c r="L734" s="2"/>
      <c r="M734" s="19"/>
    </row>
    <row r="735" spans="8:13" x14ac:dyDescent="0.35">
      <c r="H735" s="14"/>
      <c r="I735" s="2"/>
      <c r="K735" s="15"/>
      <c r="L735" s="2"/>
      <c r="M735" s="19"/>
    </row>
    <row r="736" spans="8:13" x14ac:dyDescent="0.35">
      <c r="H736" s="14"/>
      <c r="I736" s="2"/>
      <c r="K736" s="15"/>
      <c r="L736" s="2"/>
      <c r="M736" s="19"/>
    </row>
    <row r="737" spans="8:13" x14ac:dyDescent="0.35">
      <c r="H737" s="14"/>
      <c r="I737" s="2"/>
      <c r="K737" s="15"/>
      <c r="L737" s="2"/>
      <c r="M737" s="19"/>
    </row>
    <row r="738" spans="8:13" x14ac:dyDescent="0.35">
      <c r="H738" s="14"/>
      <c r="I738" s="2"/>
      <c r="K738" s="15"/>
      <c r="L738" s="2"/>
      <c r="M738" s="19"/>
    </row>
    <row r="739" spans="8:13" x14ac:dyDescent="0.35">
      <c r="H739" s="14"/>
      <c r="I739" s="2"/>
      <c r="K739" s="15"/>
      <c r="L739" s="2"/>
      <c r="M739" s="19"/>
    </row>
    <row r="740" spans="8:13" x14ac:dyDescent="0.35">
      <c r="H740" s="14"/>
      <c r="I740" s="2"/>
      <c r="K740" s="15"/>
      <c r="L740" s="2"/>
      <c r="M740" s="19"/>
    </row>
    <row r="741" spans="8:13" x14ac:dyDescent="0.35">
      <c r="H741" s="14"/>
      <c r="I741" s="2"/>
      <c r="K741" s="15"/>
      <c r="L741" s="2"/>
      <c r="M741" s="19"/>
    </row>
    <row r="742" spans="8:13" x14ac:dyDescent="0.35">
      <c r="H742" s="14"/>
      <c r="I742" s="2"/>
      <c r="K742" s="15"/>
      <c r="L742" s="2"/>
      <c r="M742" s="19"/>
    </row>
    <row r="743" spans="8:13" x14ac:dyDescent="0.35">
      <c r="H743" s="14"/>
      <c r="I743" s="2"/>
      <c r="K743" s="15"/>
      <c r="L743" s="2"/>
      <c r="M743" s="19"/>
    </row>
    <row r="744" spans="8:13" x14ac:dyDescent="0.35">
      <c r="H744" s="14"/>
      <c r="I744" s="2"/>
      <c r="K744" s="15"/>
      <c r="L744" s="2"/>
      <c r="M744" s="19"/>
    </row>
    <row r="745" spans="8:13" x14ac:dyDescent="0.35">
      <c r="H745" s="14"/>
      <c r="I745" s="2"/>
      <c r="K745" s="15"/>
      <c r="L745" s="2"/>
      <c r="M745" s="19"/>
    </row>
    <row r="746" spans="8:13" x14ac:dyDescent="0.35">
      <c r="H746" s="14"/>
      <c r="I746" s="2"/>
      <c r="K746" s="15"/>
      <c r="L746" s="2"/>
      <c r="M746" s="19"/>
    </row>
    <row r="747" spans="8:13" x14ac:dyDescent="0.35">
      <c r="H747" s="14"/>
      <c r="I747" s="2"/>
      <c r="K747" s="15"/>
      <c r="L747" s="2"/>
      <c r="M747" s="19"/>
    </row>
    <row r="748" spans="8:13" x14ac:dyDescent="0.35">
      <c r="H748" s="14"/>
      <c r="I748" s="2"/>
      <c r="K748" s="15"/>
      <c r="L748" s="2"/>
      <c r="M748" s="19"/>
    </row>
    <row r="749" spans="8:13" x14ac:dyDescent="0.35">
      <c r="H749" s="14"/>
      <c r="I749" s="2"/>
      <c r="K749" s="15"/>
      <c r="L749" s="2"/>
      <c r="M749" s="19"/>
    </row>
    <row r="750" spans="8:13" x14ac:dyDescent="0.35">
      <c r="H750" s="14"/>
      <c r="I750" s="2"/>
      <c r="K750" s="15"/>
      <c r="L750" s="2"/>
      <c r="M750" s="19"/>
    </row>
    <row r="751" spans="8:13" x14ac:dyDescent="0.35">
      <c r="H751" s="14"/>
      <c r="I751" s="2"/>
      <c r="K751" s="15"/>
      <c r="L751" s="2"/>
      <c r="M751" s="19"/>
    </row>
    <row r="752" spans="8:13" x14ac:dyDescent="0.35">
      <c r="H752" s="14"/>
      <c r="I752" s="2"/>
      <c r="K752" s="15"/>
      <c r="L752" s="2"/>
      <c r="M752" s="19"/>
    </row>
    <row r="753" spans="8:13" x14ac:dyDescent="0.35">
      <c r="H753" s="14"/>
      <c r="I753" s="2"/>
      <c r="K753" s="15"/>
      <c r="L753" s="2"/>
      <c r="M753" s="19"/>
    </row>
    <row r="754" spans="8:13" x14ac:dyDescent="0.35">
      <c r="H754" s="14"/>
      <c r="I754" s="2"/>
      <c r="K754" s="15"/>
      <c r="L754" s="2"/>
      <c r="M754" s="19"/>
    </row>
    <row r="755" spans="8:13" x14ac:dyDescent="0.35">
      <c r="H755" s="14"/>
      <c r="I755" s="2"/>
      <c r="K755" s="15"/>
      <c r="L755" s="2"/>
      <c r="M755" s="19"/>
    </row>
    <row r="756" spans="8:13" x14ac:dyDescent="0.35">
      <c r="H756" s="14"/>
      <c r="I756" s="2"/>
      <c r="K756" s="15"/>
      <c r="L756" s="2"/>
      <c r="M756" s="19"/>
    </row>
    <row r="757" spans="8:13" x14ac:dyDescent="0.35">
      <c r="H757" s="14"/>
      <c r="I757" s="2"/>
      <c r="K757" s="15"/>
      <c r="L757" s="2"/>
      <c r="M757" s="19"/>
    </row>
    <row r="758" spans="8:13" x14ac:dyDescent="0.35">
      <c r="H758" s="14"/>
      <c r="I758" s="2"/>
      <c r="K758" s="15"/>
      <c r="L758" s="2"/>
      <c r="M758" s="19"/>
    </row>
    <row r="759" spans="8:13" x14ac:dyDescent="0.35">
      <c r="H759" s="14"/>
      <c r="I759" s="2"/>
      <c r="K759" s="15"/>
      <c r="L759" s="2"/>
      <c r="M759" s="19"/>
    </row>
    <row r="760" spans="8:13" x14ac:dyDescent="0.35">
      <c r="H760" s="14"/>
      <c r="I760" s="2"/>
      <c r="K760" s="15"/>
      <c r="L760" s="2"/>
      <c r="M760" s="19"/>
    </row>
    <row r="761" spans="8:13" x14ac:dyDescent="0.35">
      <c r="H761" s="14"/>
      <c r="I761" s="2"/>
      <c r="K761" s="15"/>
      <c r="L761" s="2"/>
      <c r="M761" s="19"/>
    </row>
    <row r="762" spans="8:13" x14ac:dyDescent="0.35">
      <c r="H762" s="14"/>
      <c r="I762" s="2"/>
      <c r="K762" s="15"/>
      <c r="L762" s="2"/>
      <c r="M762" s="19"/>
    </row>
    <row r="763" spans="8:13" x14ac:dyDescent="0.35">
      <c r="H763" s="14"/>
      <c r="I763" s="2"/>
      <c r="K763" s="15"/>
      <c r="L763" s="2"/>
      <c r="M763" s="19"/>
    </row>
    <row r="764" spans="8:13" x14ac:dyDescent="0.35">
      <c r="H764" s="14"/>
      <c r="I764" s="2"/>
      <c r="K764" s="15"/>
      <c r="L764" s="2"/>
      <c r="M764" s="19"/>
    </row>
    <row r="765" spans="8:13" x14ac:dyDescent="0.35">
      <c r="H765" s="14"/>
      <c r="I765" s="2"/>
      <c r="K765" s="15"/>
      <c r="L765" s="2"/>
      <c r="M765" s="19"/>
    </row>
    <row r="766" spans="8:13" x14ac:dyDescent="0.35">
      <c r="H766" s="14"/>
      <c r="I766" s="2"/>
      <c r="K766" s="15"/>
      <c r="L766" s="2"/>
      <c r="M766" s="19"/>
    </row>
    <row r="767" spans="8:13" x14ac:dyDescent="0.35">
      <c r="H767" s="14"/>
      <c r="I767" s="2"/>
      <c r="K767" s="15"/>
      <c r="L767" s="2"/>
      <c r="M767" s="19"/>
    </row>
    <row r="768" spans="8:13" x14ac:dyDescent="0.35">
      <c r="H768" s="14"/>
      <c r="I768" s="2"/>
      <c r="K768" s="15"/>
      <c r="L768" s="2"/>
      <c r="M768" s="19"/>
    </row>
    <row r="769" spans="8:13" x14ac:dyDescent="0.35">
      <c r="H769" s="14"/>
      <c r="I769" s="2"/>
      <c r="K769" s="15"/>
      <c r="L769" s="2"/>
      <c r="M769" s="19"/>
    </row>
    <row r="770" spans="8:13" x14ac:dyDescent="0.35">
      <c r="H770" s="14"/>
      <c r="I770" s="2"/>
      <c r="K770" s="15"/>
      <c r="L770" s="2"/>
      <c r="M770" s="19"/>
    </row>
    <row r="771" spans="8:13" x14ac:dyDescent="0.35">
      <c r="H771" s="14"/>
      <c r="I771" s="2"/>
      <c r="K771" s="15"/>
      <c r="L771" s="2"/>
      <c r="M771" s="19"/>
    </row>
  </sheetData>
  <sheetProtection formatCells="0" formatColumns="0" formatRows="0" insertHyperlinks="0" sort="0" autoFilter="0" pivotTables="0"/>
  <protectedRanges>
    <protectedRange sqref="AF3:AF499" name="Range1"/>
  </protectedRanges>
  <mergeCells count="7">
    <mergeCell ref="AH2:AK2"/>
    <mergeCell ref="A1:E1"/>
    <mergeCell ref="F1:H1"/>
    <mergeCell ref="I1:K1"/>
    <mergeCell ref="L1:N1"/>
    <mergeCell ref="O1:Q1"/>
    <mergeCell ref="R1:AF1"/>
  </mergeCells>
  <conditionalFormatting sqref="A3:Q499">
    <cfRule type="expression" dxfId="9" priority="3">
      <formula>$AE3="Analyze"</formula>
    </cfRule>
  </conditionalFormatting>
  <conditionalFormatting sqref="A3:AF499">
    <cfRule type="expression" dxfId="8" priority="1">
      <formula>IF($C3=0,"TRUE","FALSE")</formula>
    </cfRule>
  </conditionalFormatting>
  <conditionalFormatting sqref="R3:S499">
    <cfRule type="colorScale" priority="489">
      <colorScale>
        <cfvo type="min"/>
        <cfvo type="num" val="0"/>
        <cfvo type="max"/>
        <color theme="9" tint="0.39997558519241921"/>
        <color rgb="FFFCFCFF"/>
        <color rgb="FFF8696B"/>
      </colorScale>
    </cfRule>
  </conditionalFormatting>
  <conditionalFormatting sqref="T3:T499">
    <cfRule type="dataBar" priority="490">
      <dataBar>
        <cfvo type="min"/>
        <cfvo type="max"/>
        <color rgb="FFFF0000"/>
      </dataBar>
      <extLst>
        <ext xmlns:x14="http://schemas.microsoft.com/office/spreadsheetml/2009/9/main" uri="{B025F937-C7B1-47D3-B67F-A62EFF666E3E}">
          <x14:id>{3F439FED-B2B7-4940-BA69-E96872E47A62}</x14:id>
        </ext>
      </extLst>
    </cfRule>
  </conditionalFormatting>
  <conditionalFormatting sqref="X3:X499">
    <cfRule type="cellIs" dxfId="7" priority="491" operator="equal">
      <formula>"YES"</formula>
    </cfRule>
    <cfRule type="dataBar" priority="492">
      <dataBar>
        <cfvo type="min"/>
        <cfvo type="max"/>
        <color rgb="FFFF0000"/>
      </dataBar>
      <extLst>
        <ext xmlns:x14="http://schemas.microsoft.com/office/spreadsheetml/2009/9/main" uri="{B025F937-C7B1-47D3-B67F-A62EFF666E3E}">
          <x14:id>{43BE6EBF-D42B-436D-B1AA-5DD27E78A068}</x14:id>
        </ext>
      </extLst>
    </cfRule>
  </conditionalFormatting>
  <conditionalFormatting sqref="Y3:Z499 AE3:AE499">
    <cfRule type="cellIs" dxfId="6" priority="11" operator="equal">
      <formula>"&lt;"</formula>
    </cfRule>
    <cfRule type="cellIs" dxfId="5" priority="12" operator="equal">
      <formula>"&gt;"</formula>
    </cfRule>
  </conditionalFormatting>
  <conditionalFormatting sqref="AB3 AE3 Y3:Z499 AA4:AE499">
    <cfRule type="cellIs" dxfId="4" priority="10" operator="equal">
      <formula>" "</formula>
    </cfRule>
  </conditionalFormatting>
  <conditionalFormatting sqref="AD3">
    <cfRule type="dataBar" priority="6">
      <dataBar>
        <cfvo type="min"/>
        <cfvo type="max"/>
        <color rgb="FFFF0000"/>
      </dataBar>
      <extLst>
        <ext xmlns:x14="http://schemas.microsoft.com/office/spreadsheetml/2009/9/main" uri="{B025F937-C7B1-47D3-B67F-A62EFF666E3E}">
          <x14:id>{676B87C2-852B-41CE-8177-6ED1DA33EB9A}</x14:id>
        </ext>
      </extLst>
    </cfRule>
  </conditionalFormatting>
  <conditionalFormatting sqref="AD3:AD499">
    <cfRule type="cellIs" dxfId="3" priority="5" operator="equal">
      <formula>"YES"</formula>
    </cfRule>
  </conditionalFormatting>
  <conditionalFormatting sqref="AD4:AD499">
    <cfRule type="dataBar" priority="493">
      <dataBar>
        <cfvo type="min"/>
        <cfvo type="max"/>
        <color rgb="FFFF0000"/>
      </dataBar>
      <extLst>
        <ext xmlns:x14="http://schemas.microsoft.com/office/spreadsheetml/2009/9/main" uri="{B025F937-C7B1-47D3-B67F-A62EFF666E3E}">
          <x14:id>{F3B19B2D-94C3-4EA7-96D9-6E7D592E25D3}</x14:id>
        </ext>
      </extLst>
    </cfRule>
  </conditionalFormatting>
  <conditionalFormatting sqref="AE3:AE499">
    <cfRule type="cellIs" dxfId="2" priority="4" operator="equal">
      <formula>"ANALYZE"</formula>
    </cfRule>
  </conditionalFormatting>
  <conditionalFormatting sqref="AF3:AF499">
    <cfRule type="expression" dxfId="1" priority="2">
      <formula>$AE3="ANALYZE"</formula>
    </cfRule>
  </conditionalFormatting>
  <pageMargins left="0.7" right="0.7" top="0.75" bottom="0.75" header="0.3" footer="0.3"/>
  <pageSetup paperSize="3" scale="28" fitToHeight="0" orientation="portrait" horizontalDpi="1200" verticalDpi="1200" r:id="rId1"/>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3F439FED-B2B7-4940-BA69-E96872E47A62}">
            <x14:dataBar minLength="0" maxLength="100" border="1" gradient="0">
              <x14:cfvo type="autoMin"/>
              <x14:cfvo type="autoMax"/>
              <x14:borderColor rgb="FF000000"/>
              <x14:negativeFillColor theme="9"/>
              <x14:axisColor rgb="FF000000"/>
            </x14:dataBar>
          </x14:cfRule>
          <xm:sqref>T3:T499</xm:sqref>
        </x14:conditionalFormatting>
        <x14:conditionalFormatting xmlns:xm="http://schemas.microsoft.com/office/excel/2006/main">
          <x14:cfRule type="dataBar" id="{43BE6EBF-D42B-436D-B1AA-5DD27E78A068}">
            <x14:dataBar minLength="0" maxLength="100" border="1" gradient="0">
              <x14:cfvo type="autoMin"/>
              <x14:cfvo type="autoMax"/>
              <x14:borderColor rgb="FF000000"/>
              <x14:negativeFillColor theme="9"/>
              <x14:axisColor rgb="FF000000"/>
            </x14:dataBar>
          </x14:cfRule>
          <xm:sqref>X3:X499</xm:sqref>
        </x14:conditionalFormatting>
        <x14:conditionalFormatting xmlns:xm="http://schemas.microsoft.com/office/excel/2006/main">
          <x14:cfRule type="dataBar" id="{676B87C2-852B-41CE-8177-6ED1DA33EB9A}">
            <x14:dataBar minLength="0" maxLength="100" border="1" gradient="0">
              <x14:cfvo type="autoMin"/>
              <x14:cfvo type="autoMax"/>
              <x14:borderColor rgb="FF000000"/>
              <x14:negativeFillColor theme="9"/>
              <x14:axisColor rgb="FF000000"/>
            </x14:dataBar>
          </x14:cfRule>
          <xm:sqref>AD3</xm:sqref>
        </x14:conditionalFormatting>
        <x14:conditionalFormatting xmlns:xm="http://schemas.microsoft.com/office/excel/2006/main">
          <x14:cfRule type="dataBar" id="{F3B19B2D-94C3-4EA7-96D9-6E7D592E25D3}">
            <x14:dataBar minLength="0" maxLength="100" border="1" gradient="0">
              <x14:cfvo type="autoMin"/>
              <x14:cfvo type="autoMax"/>
              <x14:borderColor rgb="FF000000"/>
              <x14:negativeFillColor theme="9"/>
              <x14:axisColor rgb="FF000000"/>
            </x14:dataBar>
          </x14:cfRule>
          <xm:sqref>AD4:AD499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A1C1D-DBF2-4689-A475-A1092E7F7002}">
  <dimension ref="A1:H25"/>
  <sheetViews>
    <sheetView view="pageBreakPreview" zoomScale="130" zoomScaleNormal="100" zoomScaleSheetLayoutView="130" workbookViewId="0">
      <selection activeCell="A2" sqref="A2"/>
    </sheetView>
  </sheetViews>
  <sheetFormatPr defaultRowHeight="14.5" x14ac:dyDescent="0.35"/>
  <cols>
    <col min="1" max="1" width="25.7265625" customWidth="1"/>
    <col min="2" max="2" width="40.7265625" customWidth="1"/>
    <col min="3" max="3" width="18.26953125" customWidth="1"/>
    <col min="4" max="4" width="10" customWidth="1"/>
    <col min="5" max="5" width="13.26953125" bestFit="1" customWidth="1"/>
    <col min="6" max="7" width="18.26953125" customWidth="1"/>
    <col min="8" max="8" width="10.26953125" customWidth="1"/>
    <col min="10" max="10" width="11.7265625" bestFit="1" customWidth="1"/>
  </cols>
  <sheetData>
    <row r="1" spans="1:8" x14ac:dyDescent="0.35">
      <c r="A1" t="s">
        <v>87</v>
      </c>
      <c r="B1" t="s">
        <v>88</v>
      </c>
      <c r="C1" t="s">
        <v>82</v>
      </c>
      <c r="D1" t="s">
        <v>83</v>
      </c>
      <c r="E1" s="100" t="s">
        <v>96</v>
      </c>
      <c r="F1" t="s">
        <v>84</v>
      </c>
      <c r="G1" t="s">
        <v>85</v>
      </c>
      <c r="H1" t="s">
        <v>86</v>
      </c>
    </row>
    <row r="2" spans="1:8" x14ac:dyDescent="0.35">
      <c r="A2" s="27" t="str">
        <f>Table1[[#Headers],[Engineer''s Estimate (EE)]]</f>
        <v>Engineer's Estimate (EE)</v>
      </c>
      <c r="B2" t="s">
        <v>90</v>
      </c>
      <c r="C2" s="98" t="e">
        <f>Input!F$4</f>
        <v>#VALUE!</v>
      </c>
      <c r="D2">
        <v>150</v>
      </c>
      <c r="E2" s="4">
        <v>50000</v>
      </c>
      <c r="F2" s="4">
        <f>Table4[[#This Row],[Days]]*Table4[[#This Row],[Cost Per Day]]</f>
        <v>7500000</v>
      </c>
      <c r="G2" s="98" t="e">
        <f>Table4[[#This Row],[Bid Price (A)]]+Table4[[#This Row],[Time Cost(B)]]</f>
        <v>#VALUE!</v>
      </c>
      <c r="H2" s="99">
        <v>0</v>
      </c>
    </row>
    <row r="3" spans="1:8" x14ac:dyDescent="0.35">
      <c r="A3" s="27" t="s">
        <v>50</v>
      </c>
      <c r="B3" t="s">
        <v>91</v>
      </c>
      <c r="C3" s="98" t="e">
        <f>Input!G$4</f>
        <v>#VALUE!</v>
      </c>
      <c r="D3">
        <v>105</v>
      </c>
      <c r="E3" s="4">
        <v>50000</v>
      </c>
      <c r="F3" s="4">
        <f>Table4[[#This Row],[Days]]*Table4[[#This Row],[Cost Per Day]]</f>
        <v>5250000</v>
      </c>
      <c r="G3" s="98" t="e">
        <f>Table4[[#This Row],[Bid Price (A)]]+Table4[[#This Row],[Time Cost(B)]]</f>
        <v>#VALUE!</v>
      </c>
      <c r="H3" s="99" t="e">
        <f>(Table4[[#This Row],[Total Value (A+B]]-G$2)/G$2</f>
        <v>#VALUE!</v>
      </c>
    </row>
    <row r="4" spans="1:8" x14ac:dyDescent="0.35">
      <c r="A4" s="97">
        <f>2</f>
        <v>2</v>
      </c>
      <c r="B4" t="s">
        <v>92</v>
      </c>
      <c r="C4" s="98" t="e">
        <f>Input!H$4</f>
        <v>#VALUE!</v>
      </c>
      <c r="D4">
        <v>110</v>
      </c>
      <c r="E4" s="4">
        <v>50000</v>
      </c>
      <c r="F4" s="4">
        <f>Table4[[#This Row],[Days]]*Table4[[#This Row],[Cost Per Day]]</f>
        <v>5500000</v>
      </c>
      <c r="G4" s="98" t="e">
        <f>Table4[[#This Row],[Bid Price (A)]]+Table4[[#This Row],[Time Cost(B)]]</f>
        <v>#VALUE!</v>
      </c>
      <c r="H4" s="99" t="e">
        <f>(Table4[[#This Row],[Total Value (A+B]]-G$2)/G$2</f>
        <v>#VALUE!</v>
      </c>
    </row>
    <row r="5" spans="1:8" x14ac:dyDescent="0.35">
      <c r="A5" s="97">
        <f>A4+1</f>
        <v>3</v>
      </c>
      <c r="B5" t="s">
        <v>93</v>
      </c>
      <c r="C5" s="98" t="e">
        <f>Input!I$4</f>
        <v>#VALUE!</v>
      </c>
      <c r="D5">
        <v>115</v>
      </c>
      <c r="E5" s="4">
        <v>50000</v>
      </c>
      <c r="F5" s="4">
        <f>Table4[[#This Row],[Days]]*Table4[[#This Row],[Cost Per Day]]</f>
        <v>5750000</v>
      </c>
      <c r="G5" s="98" t="e">
        <f>Table4[[#This Row],[Bid Price (A)]]+Table4[[#This Row],[Time Cost(B)]]</f>
        <v>#VALUE!</v>
      </c>
      <c r="H5" s="99" t="e">
        <f>(Table4[[#This Row],[Total Value (A+B]]-G$2)/G$2</f>
        <v>#VALUE!</v>
      </c>
    </row>
    <row r="6" spans="1:8" x14ac:dyDescent="0.35">
      <c r="A6" s="97">
        <f>A5+1</f>
        <v>4</v>
      </c>
      <c r="B6" t="s">
        <v>94</v>
      </c>
      <c r="C6" s="98" t="e">
        <f>Input!J$4</f>
        <v>#VALUE!</v>
      </c>
      <c r="D6">
        <v>120</v>
      </c>
      <c r="E6" s="4">
        <v>50000</v>
      </c>
      <c r="F6" s="4">
        <f>Table4[[#This Row],[Days]]*Table4[[#This Row],[Cost Per Day]]</f>
        <v>6000000</v>
      </c>
      <c r="G6" s="98" t="e">
        <f>Table4[[#This Row],[Bid Price (A)]]+Table4[[#This Row],[Time Cost(B)]]</f>
        <v>#VALUE!</v>
      </c>
      <c r="H6" s="99" t="e">
        <f>(Table4[[#This Row],[Total Value (A+B]]-G$2)/G$2</f>
        <v>#VALUE!</v>
      </c>
    </row>
    <row r="7" spans="1:8" x14ac:dyDescent="0.35">
      <c r="A7" s="97">
        <f t="shared" ref="A7:A12" si="0">A6+1</f>
        <v>5</v>
      </c>
      <c r="B7" t="s">
        <v>95</v>
      </c>
      <c r="C7" s="98" t="e">
        <f>Input!K$4</f>
        <v>#VALUE!</v>
      </c>
      <c r="D7">
        <v>125</v>
      </c>
      <c r="E7" s="4">
        <v>50000</v>
      </c>
      <c r="F7" s="4">
        <f>Table4[[#This Row],[Days]]*Table4[[#This Row],[Cost Per Day]]</f>
        <v>6250000</v>
      </c>
      <c r="G7" s="98" t="e">
        <f>Table4[[#This Row],[Bid Price (A)]]+Table4[[#This Row],[Time Cost(B)]]</f>
        <v>#VALUE!</v>
      </c>
      <c r="H7" s="99" t="e">
        <f>(Table4[[#This Row],[Total Value (A+B]]-G$2)/G$2</f>
        <v>#VALUE!</v>
      </c>
    </row>
    <row r="8" spans="1:8" x14ac:dyDescent="0.35">
      <c r="A8" s="97">
        <f t="shared" si="0"/>
        <v>6</v>
      </c>
      <c r="B8" s="102" t="s">
        <v>97</v>
      </c>
      <c r="C8" s="98" t="e">
        <f>Input!K$4</f>
        <v>#VALUE!</v>
      </c>
      <c r="D8" s="102">
        <v>125</v>
      </c>
      <c r="E8" s="4">
        <v>50000</v>
      </c>
      <c r="F8" s="4">
        <f>Table4[[#This Row],[Days]]*Table4[[#This Row],[Cost Per Day]]</f>
        <v>6250000</v>
      </c>
      <c r="G8" s="98" t="e">
        <f>Table4[[#This Row],[Bid Price (A)]]+Table4[[#This Row],[Time Cost(B)]]</f>
        <v>#VALUE!</v>
      </c>
      <c r="H8" s="99" t="e">
        <f>(Table4[[#This Row],[Total Value (A+B]]-G$2)/G$2</f>
        <v>#VALUE!</v>
      </c>
    </row>
    <row r="9" spans="1:8" x14ac:dyDescent="0.35">
      <c r="A9" s="97">
        <f t="shared" si="0"/>
        <v>7</v>
      </c>
      <c r="B9" s="102" t="s">
        <v>98</v>
      </c>
      <c r="C9" s="98" t="e">
        <f>Input!K$4</f>
        <v>#VALUE!</v>
      </c>
      <c r="D9" s="102">
        <v>125</v>
      </c>
      <c r="E9" s="4">
        <v>50000</v>
      </c>
      <c r="F9" s="4">
        <f>Table4[[#This Row],[Days]]*Table4[[#This Row],[Cost Per Day]]</f>
        <v>6250000</v>
      </c>
      <c r="G9" s="98" t="e">
        <f>Table4[[#This Row],[Bid Price (A)]]+Table4[[#This Row],[Time Cost(B)]]</f>
        <v>#VALUE!</v>
      </c>
      <c r="H9" s="99" t="e">
        <f>(Table4[[#This Row],[Total Value (A+B]]-G$2)/G$2</f>
        <v>#VALUE!</v>
      </c>
    </row>
    <row r="10" spans="1:8" x14ac:dyDescent="0.35">
      <c r="A10" s="97">
        <f t="shared" si="0"/>
        <v>8</v>
      </c>
      <c r="B10" s="102" t="s">
        <v>99</v>
      </c>
      <c r="C10" s="98" t="e">
        <f>Input!K$4</f>
        <v>#VALUE!</v>
      </c>
      <c r="D10" s="102">
        <v>125</v>
      </c>
      <c r="E10" s="4">
        <v>50000</v>
      </c>
      <c r="F10" s="4">
        <f>Table4[[#This Row],[Days]]*Table4[[#This Row],[Cost Per Day]]</f>
        <v>6250000</v>
      </c>
      <c r="G10" s="98" t="e">
        <f>Table4[[#This Row],[Bid Price (A)]]+Table4[[#This Row],[Time Cost(B)]]</f>
        <v>#VALUE!</v>
      </c>
      <c r="H10" s="99" t="e">
        <f>(Table4[[#This Row],[Total Value (A+B]]-G$2)/G$2</f>
        <v>#VALUE!</v>
      </c>
    </row>
    <row r="11" spans="1:8" x14ac:dyDescent="0.35">
      <c r="A11" s="97">
        <f t="shared" si="0"/>
        <v>9</v>
      </c>
      <c r="B11" s="102" t="s">
        <v>100</v>
      </c>
      <c r="C11" s="98" t="e">
        <f>Input!K$4</f>
        <v>#VALUE!</v>
      </c>
      <c r="D11" s="102">
        <v>125</v>
      </c>
      <c r="E11" s="4">
        <v>50000</v>
      </c>
      <c r="F11" s="4">
        <f>Table4[[#This Row],[Days]]*Table4[[#This Row],[Cost Per Day]]</f>
        <v>6250000</v>
      </c>
      <c r="G11" s="98" t="e">
        <f>Table4[[#This Row],[Bid Price (A)]]+Table4[[#This Row],[Time Cost(B)]]</f>
        <v>#VALUE!</v>
      </c>
      <c r="H11" s="99" t="e">
        <f>(Table4[[#This Row],[Total Value (A+B]]-G$2)/G$2</f>
        <v>#VALUE!</v>
      </c>
    </row>
    <row r="12" spans="1:8" x14ac:dyDescent="0.35">
      <c r="A12" s="97">
        <f t="shared" si="0"/>
        <v>10</v>
      </c>
      <c r="B12" s="102" t="s">
        <v>101</v>
      </c>
      <c r="C12" s="98" t="e">
        <f>Input!K$4</f>
        <v>#VALUE!</v>
      </c>
      <c r="D12" s="102">
        <v>125</v>
      </c>
      <c r="E12" s="4">
        <v>50000</v>
      </c>
      <c r="F12" s="4">
        <f>Table4[[#This Row],[Days]]*Table4[[#This Row],[Cost Per Day]]</f>
        <v>6250000</v>
      </c>
      <c r="G12" s="98" t="e">
        <f>Table4[[#This Row],[Bid Price (A)]]+Table4[[#This Row],[Time Cost(B)]]</f>
        <v>#VALUE!</v>
      </c>
      <c r="H12" s="99" t="e">
        <f>(Table4[[#This Row],[Total Value (A+B]]-G$2)/G$2</f>
        <v>#VALUE!</v>
      </c>
    </row>
    <row r="13" spans="1:8" x14ac:dyDescent="0.35">
      <c r="A13" s="97"/>
      <c r="C13" s="98"/>
      <c r="E13" s="101"/>
      <c r="G13" s="98"/>
      <c r="H13" s="99"/>
    </row>
    <row r="14" spans="1:8" x14ac:dyDescent="0.35">
      <c r="A14" s="97"/>
      <c r="C14" s="98"/>
      <c r="E14" s="101"/>
      <c r="G14" s="98"/>
      <c r="H14" s="99"/>
    </row>
    <row r="15" spans="1:8" x14ac:dyDescent="0.35">
      <c r="A15" s="97"/>
      <c r="C15" s="98"/>
      <c r="E15" s="101"/>
      <c r="G15" s="98"/>
      <c r="H15" s="99"/>
    </row>
    <row r="16" spans="1:8" x14ac:dyDescent="0.35">
      <c r="A16" s="97"/>
      <c r="C16" s="98"/>
      <c r="E16" s="101"/>
      <c r="G16" s="98"/>
      <c r="H16" s="99"/>
    </row>
    <row r="17" spans="1:8" x14ac:dyDescent="0.35">
      <c r="A17" s="97"/>
      <c r="C17" s="98"/>
      <c r="E17" s="101"/>
      <c r="G17" s="98"/>
      <c r="H17" s="99"/>
    </row>
    <row r="18" spans="1:8" x14ac:dyDescent="0.35">
      <c r="A18" s="97"/>
      <c r="C18" s="98"/>
      <c r="E18" s="101"/>
      <c r="G18" s="98"/>
      <c r="H18" s="99"/>
    </row>
    <row r="19" spans="1:8" x14ac:dyDescent="0.35">
      <c r="A19" s="97"/>
      <c r="C19" s="98"/>
      <c r="E19" s="101"/>
      <c r="G19" s="98"/>
      <c r="H19" s="99"/>
    </row>
    <row r="20" spans="1:8" x14ac:dyDescent="0.35">
      <c r="A20" s="97"/>
      <c r="C20" s="98"/>
      <c r="E20" s="101"/>
      <c r="G20" s="98"/>
      <c r="H20" s="99"/>
    </row>
    <row r="21" spans="1:8" x14ac:dyDescent="0.35">
      <c r="A21" s="97"/>
      <c r="C21" s="98"/>
      <c r="E21" s="101"/>
      <c r="G21" s="98"/>
      <c r="H21" s="99"/>
    </row>
    <row r="22" spans="1:8" x14ac:dyDescent="0.35">
      <c r="A22" s="97"/>
      <c r="C22" s="98"/>
      <c r="E22" s="101"/>
      <c r="G22" s="98"/>
      <c r="H22" s="99"/>
    </row>
    <row r="23" spans="1:8" x14ac:dyDescent="0.35">
      <c r="A23" s="97"/>
      <c r="C23" s="98"/>
      <c r="E23" s="101"/>
      <c r="G23" s="98"/>
      <c r="H23" s="99"/>
    </row>
    <row r="24" spans="1:8" x14ac:dyDescent="0.35">
      <c r="A24" s="97"/>
      <c r="C24" s="98"/>
      <c r="E24" s="101"/>
      <c r="G24" s="98"/>
      <c r="H24" s="99"/>
    </row>
    <row r="25" spans="1:8" x14ac:dyDescent="0.35">
      <c r="A25" s="97"/>
      <c r="C25" s="98"/>
      <c r="E25" s="101"/>
      <c r="G25" s="98"/>
      <c r="H25" s="99"/>
    </row>
  </sheetData>
  <phoneticPr fontId="9" type="noConversion"/>
  <conditionalFormatting sqref="A2:H25">
    <cfRule type="expression" dxfId="0" priority="1">
      <formula>IF($C2=0,"TRUE","FALSE")</formula>
    </cfRule>
  </conditionalFormatting>
  <pageMargins left="0.7" right="0.7" top="0.75" bottom="0.75" header="0.3" footer="0.3"/>
  <pageSetup scale="65"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58F70-CC66-4DF2-9655-29B296565324}">
  <dimension ref="A1:B31"/>
  <sheetViews>
    <sheetView tabSelected="1" workbookViewId="0"/>
  </sheetViews>
  <sheetFormatPr defaultRowHeight="14.5" x14ac:dyDescent="0.35"/>
  <cols>
    <col min="1" max="1" width="12" bestFit="1" customWidth="1"/>
    <col min="2" max="2" width="226.54296875" bestFit="1" customWidth="1"/>
  </cols>
  <sheetData>
    <row r="1" spans="1:2" x14ac:dyDescent="0.35">
      <c r="A1" s="107" t="s">
        <v>102</v>
      </c>
    </row>
    <row r="2" spans="1:2" s="102" customFormat="1" x14ac:dyDescent="0.35">
      <c r="B2" s="107" t="s">
        <v>104</v>
      </c>
    </row>
    <row r="3" spans="1:2" s="102" customFormat="1" x14ac:dyDescent="0.35">
      <c r="B3" s="102" t="s">
        <v>105</v>
      </c>
    </row>
    <row r="4" spans="1:2" s="104" customFormat="1" x14ac:dyDescent="0.35">
      <c r="B4" s="104" t="s">
        <v>114</v>
      </c>
    </row>
    <row r="5" spans="1:2" s="102" customFormat="1" x14ac:dyDescent="0.35">
      <c r="B5" s="106" t="s">
        <v>120</v>
      </c>
    </row>
    <row r="6" spans="1:2" x14ac:dyDescent="0.35">
      <c r="B6" s="102"/>
    </row>
    <row r="7" spans="1:2" s="102" customFormat="1" x14ac:dyDescent="0.35">
      <c r="B7" s="107" t="s">
        <v>108</v>
      </c>
    </row>
    <row r="8" spans="1:2" s="105" customFormat="1" x14ac:dyDescent="0.35">
      <c r="B8" s="102" t="s">
        <v>115</v>
      </c>
    </row>
    <row r="9" spans="1:2" s="102" customFormat="1" x14ac:dyDescent="0.35">
      <c r="B9" s="105" t="s">
        <v>116</v>
      </c>
    </row>
    <row r="10" spans="1:2" s="102" customFormat="1" x14ac:dyDescent="0.35"/>
    <row r="11" spans="1:2" x14ac:dyDescent="0.35">
      <c r="B11" s="107" t="s">
        <v>103</v>
      </c>
    </row>
    <row r="12" spans="1:2" x14ac:dyDescent="0.35">
      <c r="B12" t="s">
        <v>106</v>
      </c>
    </row>
    <row r="13" spans="1:2" x14ac:dyDescent="0.35">
      <c r="B13" t="s">
        <v>107</v>
      </c>
    </row>
    <row r="15" spans="1:2" x14ac:dyDescent="0.35">
      <c r="B15" s="107" t="s">
        <v>113</v>
      </c>
    </row>
    <row r="16" spans="1:2" s="105" customFormat="1" x14ac:dyDescent="0.35">
      <c r="B16" s="102" t="s">
        <v>106</v>
      </c>
    </row>
    <row r="17" spans="2:2" s="105" customFormat="1" x14ac:dyDescent="0.35">
      <c r="B17" s="105" t="s">
        <v>117</v>
      </c>
    </row>
    <row r="18" spans="2:2" x14ac:dyDescent="0.35">
      <c r="B18" s="105"/>
    </row>
    <row r="19" spans="2:2" s="105" customFormat="1" x14ac:dyDescent="0.35">
      <c r="B19" s="102" t="s">
        <v>107</v>
      </c>
    </row>
    <row r="20" spans="2:2" x14ac:dyDescent="0.35">
      <c r="B20" s="105" t="s">
        <v>118</v>
      </c>
    </row>
    <row r="22" spans="2:2" x14ac:dyDescent="0.35">
      <c r="B22" s="107" t="s">
        <v>112</v>
      </c>
    </row>
    <row r="23" spans="2:2" x14ac:dyDescent="0.35">
      <c r="B23" t="s">
        <v>109</v>
      </c>
    </row>
    <row r="24" spans="2:2" x14ac:dyDescent="0.35">
      <c r="B24" t="s">
        <v>110</v>
      </c>
    </row>
    <row r="25" spans="2:2" x14ac:dyDescent="0.35">
      <c r="B25" t="s">
        <v>111</v>
      </c>
    </row>
    <row r="31" spans="2:2" x14ac:dyDescent="0.35">
      <c r="B31" s="103" t="s">
        <v>119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J F 2 i W h j W M a u l A A A A 9 g A A A B I A H A B D b 2 5 m a W c v U G F j a 2 F n Z S 5 4 b W w g o h g A K K A U A A A A A A A A A A A A A A A A A A A A A A A A A A A A h Y 9 B D o I w F E S v Q r q n L Y i J I Z + y c C u J C d G 4 J a V C I 3 w M L Z a 7 u f B I X k G M o u 5 c z s y b Z O Z + v U E 6 t o 1 3 U b 3 R H S Y k o J x 4 C m V X a q w S M t i j v y K p g G 0 h T 0 W l v A l G E 4 9 G J 6 S 2 9 h w z 5 p y j b k G 7 v m I h 5 w E 7 Z J t c 1 q o t f I 3 G F i g V + b T K / y 0 i Y P 8 a I 0 I a R J x G f E k 5 s N m E T O M X C K e 9 z / T H h P X Q 2 K F X Q q G / y 4 H N E t j 7 g 3 g A U E s D B B Q A A g A I A C R d o 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k X a J a K I p H u A 4 A A A A R A A A A E w A c A E Z v c m 1 1 b G F z L 1 N l Y 3 R p b 2 4 x L m 0 g o h g A K K A U A A A A A A A A A A A A A A A A A A A A A A A A A A A A K 0 5 N L s n M z 1 M I h t C G 1 g B Q S w E C L Q A U A A I A C A A k X a J a G N Y x q 6 U A A A D 2 A A A A E g A A A A A A A A A A A A A A A A A A A A A A Q 2 9 u Z m l n L 1 B h Y 2 t h Z 2 U u e G 1 s U E s B A i 0 A F A A C A A g A J F 2 i W g / K 6 a u k A A A A 6 Q A A A B M A A A A A A A A A A A A A A A A A 8 Q A A A F t D b 2 5 0 Z W 5 0 X 1 R 5 c G V z X S 5 4 b W x Q S w E C L Q A U A A I A C A A k X a J 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A Z 4 O J y b r I k y M 6 D + 4 n K e D Z A A A A A A C A A A A A A A D Z g A A w A A A A B A A A A D F u b w 4 8 m F a A H B 9 k w O + Z P K 4 A A A A A A S A A A C g A A A A E A A A A D Z B s 4 F f 1 1 + b W 8 X k H 6 W O 2 e 5 Q A A A A q 5 w Q 6 e 9 K o g p / 3 7 h e A c W M 9 U A E i 9 6 / D r O f m s 4 M k f w i h d g c 2 I R g J x X G E O g d b + a y L h 1 L + 9 x c X q G h j h G 2 j s K r m i C Z c R b i z n Y g D O w M 6 p X M i I D J Q O o U A A A A q N h 4 E v L Q 8 P y 8 h 7 V 5 R 0 n J D J s b X T w = < / D a t a M a s h u p > 
</file>

<file path=customXml/itemProps1.xml><?xml version="1.0" encoding="utf-8"?>
<ds:datastoreItem xmlns:ds="http://schemas.openxmlformats.org/officeDocument/2006/customXml" ds:itemID="{0E91B931-4E2C-4D34-864E-6BBECE84951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Input</vt:lpstr>
      <vt:lpstr>Standard Cost Estimate</vt:lpstr>
      <vt:lpstr>CMGC Cost Estimate</vt:lpstr>
      <vt:lpstr>A+B Total</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Bryce.Baker@delaware.gov</dc:creator>
  <cp:lastModifiedBy>Brown, Carmella B. (DTI)</cp:lastModifiedBy>
  <cp:lastPrinted>2018-10-15T16:57:19Z</cp:lastPrinted>
  <dcterms:created xsi:type="dcterms:W3CDTF">2017-06-09T12:56:53Z</dcterms:created>
  <dcterms:modified xsi:type="dcterms:W3CDTF">2025-06-10T15:20:10Z</dcterms:modified>
</cp:coreProperties>
</file>