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TFS01\groups\Shared\Dev-Coord_Files\Resource Binder\Worksheets\Intersection Sight Distance Worksheet\"/>
    </mc:Choice>
  </mc:AlternateContent>
  <bookViews>
    <workbookView xWindow="120" yWindow="75" windowWidth="15480" windowHeight="11520" tabRatio="370"/>
  </bookViews>
  <sheets>
    <sheet name="Computations" sheetId="1" r:id="rId1"/>
    <sheet name="Assumptions" sheetId="2" r:id="rId2"/>
  </sheets>
  <definedNames>
    <definedName name="_xlnm.Print_Area" localSheetId="1">Assumptions!$A$1:$J$23</definedName>
    <definedName name="_xlnm.Print_Area" localSheetId="0">Computations!$A$1:$G$78</definedName>
  </definedNames>
  <calcPr calcId="152511"/>
</workbook>
</file>

<file path=xl/calcChain.xml><?xml version="1.0" encoding="utf-8"?>
<calcChain xmlns="http://schemas.openxmlformats.org/spreadsheetml/2006/main">
  <c r="K15" i="1" l="1"/>
  <c r="F15" i="1"/>
  <c r="K23" i="1"/>
  <c r="C17" i="1"/>
  <c r="F13" i="1"/>
  <c r="F16" i="1"/>
  <c r="F12" i="1"/>
  <c r="F21" i="1"/>
  <c r="F22" i="1"/>
  <c r="F24" i="1"/>
  <c r="F14" i="1"/>
  <c r="B21" i="1"/>
  <c r="F19" i="1"/>
  <c r="B29" i="1"/>
  <c r="F11" i="1"/>
  <c r="E29" i="1"/>
  <c r="F17" i="1"/>
  <c r="F23" i="1"/>
  <c r="F20" i="1"/>
  <c r="F25" i="1"/>
</calcChain>
</file>

<file path=xl/sharedStrings.xml><?xml version="1.0" encoding="utf-8"?>
<sst xmlns="http://schemas.openxmlformats.org/spreadsheetml/2006/main" count="81" uniqueCount="70">
  <si>
    <t>Intersection Sight Distance</t>
  </si>
  <si>
    <t>Y</t>
  </si>
  <si>
    <t>N</t>
  </si>
  <si>
    <t>Posted Speed Limit</t>
  </si>
  <si>
    <t>Median +/or Turning Lane Width</t>
  </si>
  <si>
    <t>Design Speed</t>
  </si>
  <si>
    <t>Highway Grade (Moving Left to Right)</t>
  </si>
  <si>
    <t>Minor Road Approach Grade</t>
  </si>
  <si>
    <t>13'-17'</t>
  </si>
  <si>
    <t>18'-26'</t>
  </si>
  <si>
    <t>US Customary</t>
  </si>
  <si>
    <t>Design</t>
  </si>
  <si>
    <t>Design speed (mph)</t>
  </si>
  <si>
    <t>(ft)</t>
  </si>
  <si>
    <t>Exhibit 9-53</t>
  </si>
  <si>
    <t>Exhibit 9-55</t>
  </si>
  <si>
    <t>Exhibit 9-58</t>
  </si>
  <si>
    <t>Adjustment Factor</t>
  </si>
  <si>
    <t>Grade %</t>
  </si>
  <si>
    <t>Left Turn</t>
  </si>
  <si>
    <t>Right Turn</t>
  </si>
  <si>
    <t>Minor Road Approach Adjustment</t>
  </si>
  <si>
    <t>Time Gap</t>
  </si>
  <si>
    <t>ISD With Adjustments</t>
  </si>
  <si>
    <t>08'-12'</t>
  </si>
  <si>
    <t>Number of Travel Lanes Crossed (Right Turn)**</t>
  </si>
  <si>
    <t>Number of Lanes</t>
  </si>
  <si>
    <t>Median width</t>
  </si>
  <si>
    <t>median Tg</t>
  </si>
  <si>
    <t>Total Number of Travel Lanes</t>
  </si>
  <si>
    <t>Y / N Selections</t>
  </si>
  <si>
    <t>Left Turn from Minor Road (Case B1)</t>
  </si>
  <si>
    <t>Right Turn from Minor Road (Case B2)</t>
  </si>
  <si>
    <t>Number of Near Travel Lanes Crossed (Left Turn)*</t>
  </si>
  <si>
    <t>* Include all travel lanes that are completely crossed</t>
  </si>
  <si>
    <t>Road Name:</t>
  </si>
  <si>
    <t>Submission Date:</t>
  </si>
  <si>
    <t>Project Name:</t>
  </si>
  <si>
    <t>Subdivision Name</t>
  </si>
  <si>
    <t>Assumptions</t>
  </si>
  <si>
    <r>
      <t>ISD = 1.47 x V</t>
    </r>
    <r>
      <rPr>
        <b/>
        <vertAlign val="subscript"/>
        <sz val="11"/>
        <color indexed="8"/>
        <rFont val="Calibri"/>
        <family val="2"/>
      </rPr>
      <t>major</t>
    </r>
    <r>
      <rPr>
        <b/>
        <sz val="11"/>
        <color indexed="8"/>
        <rFont val="Calibri"/>
        <family val="2"/>
      </rPr>
      <t xml:space="preserve"> x T</t>
    </r>
    <r>
      <rPr>
        <b/>
        <vertAlign val="subscript"/>
        <sz val="11"/>
        <color indexed="8"/>
        <rFont val="Calibri"/>
        <family val="2"/>
      </rPr>
      <t>g</t>
    </r>
    <r>
      <rPr>
        <b/>
        <sz val="11"/>
        <color indexed="8"/>
        <rFont val="Calibri"/>
        <family val="2"/>
      </rPr>
      <t xml:space="preserve"> </t>
    </r>
  </si>
  <si>
    <t>From Table</t>
  </si>
  <si>
    <r>
      <t>V</t>
    </r>
    <r>
      <rPr>
        <vertAlign val="subscript"/>
        <sz val="11"/>
        <color indexed="8"/>
        <rFont val="Calibri"/>
        <family val="2"/>
      </rPr>
      <t>major</t>
    </r>
    <r>
      <rPr>
        <sz val="11"/>
        <color theme="1"/>
        <rFont val="Calibri"/>
        <family val="2"/>
        <scheme val="minor"/>
      </rPr>
      <t xml:space="preserve"> = design speed  of major road (mph) which DelDOT defines as posted speed + 5 mph</t>
    </r>
  </si>
  <si>
    <t xml:space="preserve">ISD = intersection sight distance (length of the leg of sight triangle along the major road) (ft) </t>
  </si>
  <si>
    <r>
      <t>T</t>
    </r>
    <r>
      <rPr>
        <vertAlign val="subscript"/>
        <sz val="11"/>
        <color indexed="8"/>
        <rFont val="Calibri"/>
        <family val="2"/>
      </rPr>
      <t>g</t>
    </r>
    <r>
      <rPr>
        <sz val="11"/>
        <color theme="1"/>
        <rFont val="Calibri"/>
        <family val="2"/>
        <scheme val="minor"/>
      </rPr>
      <t xml:space="preserve"> = time gap for minor road vehicle to enter the major road (s)</t>
    </r>
  </si>
  <si>
    <r>
      <t>Multilane Adjustment for T</t>
    </r>
    <r>
      <rPr>
        <b/>
        <vertAlign val="subscript"/>
        <sz val="11"/>
        <color indexed="8"/>
        <rFont val="Calibri"/>
        <family val="2"/>
      </rPr>
      <t>g</t>
    </r>
  </si>
  <si>
    <t>1. Intersection sight distance length determined using AASHTO Green Book, 6th edition as follows:</t>
  </si>
  <si>
    <t xml:space="preserve">  a. Case B1 and Case B2 as defined in Section 9.5.3, AASHTO Green Book, 6th edition</t>
  </si>
  <si>
    <t>2. Left Turn from Minor Road (Case B1)</t>
  </si>
  <si>
    <t xml:space="preserve">  c. Minor road adjustment factor: if the approach grade is an upgrade that exceeds 3 percent, add 0.2 s for each percent grade for left turns</t>
  </si>
  <si>
    <t>3. Right Turn from Minor Road (Case B2)</t>
  </si>
  <si>
    <t xml:space="preserve">  c. Minor road adjustment factor: if the approach grade is an upgrade that exceeds 3 percent, add 0.1 s for each percent grade</t>
  </si>
  <si>
    <r>
      <t xml:space="preserve">  b. Per Eq. 9-1, ISD = 1.47 x V</t>
    </r>
    <r>
      <rPr>
        <vertAlign val="subscript"/>
        <sz val="11"/>
        <color indexed="8"/>
        <rFont val="Calibri"/>
        <family val="2"/>
      </rPr>
      <t>major</t>
    </r>
    <r>
      <rPr>
        <sz val="11"/>
        <color theme="1"/>
        <rFont val="Calibri"/>
        <family val="2"/>
        <scheme val="minor"/>
      </rPr>
      <t xml:space="preserve"> x T</t>
    </r>
    <r>
      <rPr>
        <vertAlign val="subscript"/>
        <sz val="11"/>
        <color indexed="8"/>
        <rFont val="Calibri"/>
        <family val="2"/>
      </rPr>
      <t>g</t>
    </r>
    <r>
      <rPr>
        <sz val="11"/>
        <color theme="1"/>
        <rFont val="Calibri"/>
        <family val="2"/>
        <scheme val="minor"/>
      </rPr>
      <t xml:space="preserve"> </t>
    </r>
  </si>
  <si>
    <r>
      <t xml:space="preserve">  a. Lengths shown from </t>
    </r>
    <r>
      <rPr>
        <i/>
        <sz val="11"/>
        <color indexed="8"/>
        <rFont val="Calibri"/>
        <family val="2"/>
      </rPr>
      <t>Table 9-6. Design Intersection Sight Distance-Case B1, Left Turn from Stop</t>
    </r>
    <r>
      <rPr>
        <sz val="11"/>
        <color theme="1"/>
        <rFont val="Calibri"/>
        <family val="2"/>
        <scheme val="minor"/>
      </rPr>
      <t xml:space="preserve"> are for a stopped passenger car to turn left onto a two-lane highway with no median and grades 3 percent or less.</t>
    </r>
  </si>
  <si>
    <r>
      <t xml:space="preserve">  b. Multilane adjustment for t</t>
    </r>
    <r>
      <rPr>
        <vertAlign val="subscript"/>
        <sz val="11"/>
        <color indexed="8"/>
        <rFont val="Calibri"/>
        <family val="2"/>
      </rPr>
      <t>g</t>
    </r>
    <r>
      <rPr>
        <sz val="11"/>
        <color theme="1"/>
        <rFont val="Calibri"/>
        <family val="2"/>
        <scheme val="minor"/>
      </rPr>
      <t>: for left turns onto two-way highways w/ more than two lanes, add 0.5 s for each additional lane, from the left, in excess of one, to be crossed by the turning vehicle. Where a median is present and is not wide enough to store the design vehicle, a departure sight triangle should be provided for that design vehicle to turn left from the minor road approach. For example, a 24 ft wide median should be considered as two additional lanes to be crossed in applying the multilane highway adjustment for time gaps.</t>
    </r>
  </si>
  <si>
    <r>
      <t xml:space="preserve">  a. Lengths shown from </t>
    </r>
    <r>
      <rPr>
        <i/>
        <sz val="11"/>
        <color indexed="8"/>
        <rFont val="Calibri"/>
        <family val="2"/>
      </rPr>
      <t>Table 9-8. Design Intersection Sight Distance-Case B2, Right Turn from Stop, and Case B3, Crossing Maneuver</t>
    </r>
    <r>
      <rPr>
        <sz val="11"/>
        <color theme="1"/>
        <rFont val="Calibri"/>
        <family val="2"/>
        <scheme val="minor"/>
      </rPr>
      <t xml:space="preserve"> are for a stopped passenger car to turn right onto or to cross a two-lane highway with no median and grades 3 percent or less.</t>
    </r>
  </si>
  <si>
    <r>
      <t xml:space="preserve">  b. Multilane adjustment for t</t>
    </r>
    <r>
      <rPr>
        <vertAlign val="subscript"/>
        <sz val="11"/>
        <color indexed="8"/>
        <rFont val="Calibri"/>
        <family val="2"/>
      </rPr>
      <t>g</t>
    </r>
    <r>
      <rPr>
        <sz val="11"/>
        <color theme="1"/>
        <rFont val="Calibri"/>
        <family val="2"/>
        <scheme val="minor"/>
      </rPr>
      <t>: in most cases, right turn vehicles will turn onto the nearest travel lane and not cross a travel lane which would not require an adjustment</t>
    </r>
  </si>
  <si>
    <t xml:space="preserve"> **Typically zero for right turning vehicles</t>
  </si>
  <si>
    <t>Intersection Conditions</t>
  </si>
  <si>
    <t>Maintenance Road No. (i.e. KCR356):</t>
  </si>
  <si>
    <t>KCRXXX</t>
  </si>
  <si>
    <t>Note: See Assumptions tab for notes and intersection sight design criteria</t>
  </si>
  <si>
    <t>Notes:</t>
  </si>
  <si>
    <t>1. This worksheet shall be completed and submitted for review for each proposed entrance. The departure sight triangle shall be shown on the Record Plan.</t>
  </si>
  <si>
    <t>3. Include the following note on all Record Plans:    Shrubbery, plantings, signs and/or other visual barriers that could obstruct the sight distance of a driver preparing to enter the roadway are prohibited within the defined departure sight triangle area established on this plan. If the established departure sight triangle area is outside the right-of-way or projects onto an adjacent property owner's land, a sight easement shall be established and recorded with all affected property owners to maintain the required sight distance.</t>
  </si>
  <si>
    <t>4. For additional examples including two lane roadways, refer to Intersection Sight Distance Examples under Subdivisions/Guidance section at http://www.deldot.gov/information/business</t>
  </si>
  <si>
    <t>2. Provide a highway profile which includes a profile along the driver's eye at a height of 3.5' above the roadway surface and the object to be seen (at the each end of the eight triangle distance) is 3.5' above the surface of the intersecting roadway. Within the sight triangle, any object at a height above the elevation of the adjacent roadways that would obstruct the driver's view should be removed or lowered. Such objects may include buildings, highway obstructions, roadside hardware, shrubs, bushes, unmowed grass, crops, walls, fences or terrain itself.</t>
  </si>
  <si>
    <t>Grade Adj</t>
  </si>
  <si>
    <t>XXX Road</t>
  </si>
  <si>
    <t>Revised: April 3,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</si>
</sst>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
    <numFmt numFmtId="167" formatCode="[$-409]mmmm\ d\,\ yyyy;@"/>
    <numFmt numFmtId="168" formatCode="0.0%"/>
  </numFmts>
  <fonts count="18" x14ac:knownFonts="1">
    <font>
      <sz val="11"/>
      <color theme="1"/>
      <name val="Calibri"/>
      <family val="2"/>
      <scheme val="minor"/>
    </font>
    <font>
      <b/>
      <sz val="11"/>
      <color indexed="8"/>
      <name val="Calibri"/>
      <family val="2"/>
    </font>
    <font>
      <b/>
      <vertAlign val="subscript"/>
      <sz val="11"/>
      <color indexed="8"/>
      <name val="Calibri"/>
      <family val="2"/>
    </font>
    <font>
      <vertAlign val="subscript"/>
      <sz val="11"/>
      <color indexed="8"/>
      <name val="Calibri"/>
      <family val="2"/>
    </font>
    <font>
      <i/>
      <sz val="11"/>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8"/>
      <color theme="1"/>
      <name val="Calibri"/>
      <family val="2"/>
      <scheme val="minor"/>
    </font>
    <font>
      <sz val="11"/>
      <name val="Calibri"/>
      <family val="2"/>
      <scheme val="minor"/>
    </font>
    <font>
      <b/>
      <sz val="11"/>
      <color rgb="FFFF0000"/>
      <name val="Calibri"/>
      <family val="2"/>
      <scheme val="minor"/>
    </font>
    <font>
      <b/>
      <sz val="18"/>
      <color theme="1"/>
      <name val="Calibri"/>
      <family val="2"/>
      <scheme val="minor"/>
    </font>
    <font>
      <b/>
      <sz val="11"/>
      <color rgb="FF00B050"/>
      <name val="Calibri"/>
      <family val="2"/>
      <scheme val="minor"/>
    </font>
    <font>
      <b/>
      <u/>
      <sz val="11"/>
      <color theme="1"/>
      <name val="Calibri"/>
      <family val="2"/>
      <scheme val="minor"/>
    </font>
    <font>
      <b/>
      <sz val="14"/>
      <color rgb="FFFF0000"/>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3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9" fontId="5" fillId="0" borderId="0" applyFont="0" applyFill="0" applyBorder="0" applyAlignment="0" applyProtection="0"/>
  </cellStyleXfs>
  <cellXfs count="131">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0" fillId="0" borderId="0" xfId="0" applyBorder="1"/>
    <xf numFmtId="0" fontId="0" fillId="0" borderId="3" xfId="0" applyBorder="1" applyAlignment="1">
      <alignment horizontal="center"/>
    </xf>
    <xf numFmtId="0" fontId="0" fillId="0" borderId="4" xfId="0" applyBorder="1" applyAlignment="1">
      <alignment horizontal="center"/>
    </xf>
    <xf numFmtId="0" fontId="6" fillId="0" borderId="5" xfId="0" applyFont="1" applyBorder="1" applyAlignment="1">
      <alignment horizontal="center" wrapText="1"/>
    </xf>
    <xf numFmtId="0" fontId="6" fillId="0" borderId="3"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164" fontId="0" fillId="0" borderId="0" xfId="0" applyNumberFormat="1" applyBorder="1" applyAlignment="1">
      <alignment horizontal="center"/>
    </xf>
    <xf numFmtId="164" fontId="0" fillId="0" borderId="6" xfId="0" applyNumberFormat="1" applyBorder="1" applyAlignment="1">
      <alignment horizontal="center"/>
    </xf>
    <xf numFmtId="0" fontId="0" fillId="0" borderId="3" xfId="0" quotePrefix="1" applyBorder="1" applyAlignment="1">
      <alignment horizontal="center"/>
    </xf>
    <xf numFmtId="0" fontId="0" fillId="0" borderId="6" xfId="0" applyNumberFormat="1" applyBorder="1" applyAlignment="1">
      <alignment horizontal="center"/>
    </xf>
    <xf numFmtId="0" fontId="0" fillId="0" borderId="6" xfId="0" applyNumberFormat="1" applyFill="1" applyBorder="1" applyAlignment="1">
      <alignment horizontal="center"/>
    </xf>
    <xf numFmtId="0" fontId="0" fillId="0" borderId="7" xfId="0" applyNumberFormat="1" applyFill="1" applyBorder="1" applyAlignment="1">
      <alignment horizontal="center"/>
    </xf>
    <xf numFmtId="0" fontId="6" fillId="0" borderId="7" xfId="0" applyFont="1" applyBorder="1" applyAlignment="1">
      <alignment horizontal="center" wrapText="1"/>
    </xf>
    <xf numFmtId="0" fontId="6" fillId="0" borderId="8" xfId="0" applyFont="1" applyBorder="1" applyAlignment="1">
      <alignment horizontal="center" wrapText="1"/>
    </xf>
    <xf numFmtId="0" fontId="8" fillId="0" borderId="0" xfId="0" applyFont="1" applyBorder="1" applyAlignment="1">
      <alignment horizontal="center" vertical="center"/>
    </xf>
    <xf numFmtId="9" fontId="6" fillId="2" borderId="9" xfId="0" applyNumberFormat="1" applyFont="1" applyFill="1" applyBorder="1" applyAlignment="1">
      <alignment horizontal="center"/>
    </xf>
    <xf numFmtId="0" fontId="0" fillId="0" borderId="0" xfId="0" applyFill="1" applyBorder="1"/>
    <xf numFmtId="0" fontId="0" fillId="0" borderId="3" xfId="0" applyFill="1" applyBorder="1" applyAlignment="1">
      <alignment horizontal="center"/>
    </xf>
    <xf numFmtId="0" fontId="9" fillId="0" borderId="0" xfId="0" applyFont="1" applyFill="1" applyBorder="1"/>
    <xf numFmtId="0" fontId="0" fillId="0" borderId="10" xfId="0" applyFill="1" applyBorder="1"/>
    <xf numFmtId="165" fontId="9" fillId="0" borderId="10" xfId="0" applyNumberFormat="1" applyFont="1" applyFill="1" applyBorder="1"/>
    <xf numFmtId="1" fontId="9" fillId="0" borderId="10" xfId="0" applyNumberFormat="1" applyFont="1" applyFill="1" applyBorder="1"/>
    <xf numFmtId="0" fontId="9" fillId="0" borderId="11" xfId="0" applyFont="1" applyFill="1" applyBorder="1"/>
    <xf numFmtId="0" fontId="10" fillId="0" borderId="12" xfId="0" applyFont="1" applyBorder="1" applyAlignment="1">
      <alignment horizontal="center"/>
    </xf>
    <xf numFmtId="0" fontId="11" fillId="0" borderId="13" xfId="0" applyFont="1" applyFill="1" applyBorder="1" applyAlignment="1">
      <alignment vertical="center"/>
    </xf>
    <xf numFmtId="165" fontId="9" fillId="0" borderId="14" xfId="0" applyNumberFormat="1" applyFont="1" applyFill="1" applyBorder="1"/>
    <xf numFmtId="0" fontId="9" fillId="0" borderId="14" xfId="0" applyFont="1" applyFill="1" applyBorder="1"/>
    <xf numFmtId="0" fontId="7" fillId="0" borderId="10" xfId="0" applyFont="1" applyFill="1" applyBorder="1"/>
    <xf numFmtId="2" fontId="7" fillId="0" borderId="10" xfId="0" applyNumberFormat="1" applyFont="1" applyFill="1" applyBorder="1"/>
    <xf numFmtId="0" fontId="7" fillId="0" borderId="15" xfId="0" applyFont="1" applyFill="1" applyBorder="1"/>
    <xf numFmtId="2" fontId="7" fillId="0" borderId="15" xfId="0" applyNumberFormat="1" applyFont="1" applyFill="1" applyBorder="1"/>
    <xf numFmtId="164" fontId="7" fillId="0" borderId="10" xfId="0" applyNumberFormat="1" applyFont="1" applyFill="1" applyBorder="1"/>
    <xf numFmtId="164" fontId="7" fillId="0" borderId="15" xfId="0" applyNumberFormat="1" applyFont="1" applyFill="1" applyBorder="1"/>
    <xf numFmtId="49" fontId="12" fillId="0" borderId="12" xfId="0" applyNumberFormat="1" applyFont="1" applyBorder="1" applyAlignment="1" applyProtection="1">
      <alignment horizontal="center"/>
      <protection locked="0"/>
    </xf>
    <xf numFmtId="0" fontId="12" fillId="0" borderId="12" xfId="0" applyFont="1" applyBorder="1" applyAlignment="1" applyProtection="1">
      <alignment horizontal="center"/>
      <protection locked="0"/>
    </xf>
    <xf numFmtId="1" fontId="9" fillId="0" borderId="16" xfId="0" applyNumberFormat="1" applyFont="1" applyFill="1" applyBorder="1"/>
    <xf numFmtId="1" fontId="0" fillId="0" borderId="17" xfId="0" applyNumberFormat="1" applyFill="1" applyBorder="1"/>
    <xf numFmtId="0" fontId="10" fillId="0" borderId="18" xfId="0" applyFont="1" applyFill="1" applyBorder="1"/>
    <xf numFmtId="1" fontId="10" fillId="0" borderId="17" xfId="0" applyNumberFormat="1" applyFont="1" applyFill="1" applyBorder="1"/>
    <xf numFmtId="0" fontId="10" fillId="0" borderId="19" xfId="0" applyFont="1" applyFill="1" applyBorder="1"/>
    <xf numFmtId="1" fontId="10" fillId="0" borderId="20" xfId="0" applyNumberFormat="1" applyFont="1" applyFill="1" applyBorder="1"/>
    <xf numFmtId="0" fontId="6" fillId="2" borderId="13" xfId="0" applyNumberFormat="1" applyFont="1" applyFill="1" applyBorder="1" applyAlignment="1">
      <alignment horizontal="center"/>
    </xf>
    <xf numFmtId="1" fontId="0" fillId="0" borderId="0" xfId="0" applyNumberFormat="1" applyFill="1" applyBorder="1"/>
    <xf numFmtId="0" fontId="0" fillId="0" borderId="0" xfId="0" applyBorder="1" applyAlignment="1">
      <alignment vertical="top"/>
    </xf>
    <xf numFmtId="0" fontId="0" fillId="0" borderId="0" xfId="0" applyBorder="1" applyAlignment="1">
      <alignment wrapText="1"/>
    </xf>
    <xf numFmtId="0" fontId="13" fillId="0" borderId="0" xfId="0" applyFont="1" applyFill="1" applyBorder="1"/>
    <xf numFmtId="0" fontId="0" fillId="0" borderId="0" xfId="0" applyBorder="1" applyAlignment="1">
      <alignment vertical="top" wrapText="1"/>
    </xf>
    <xf numFmtId="0" fontId="0" fillId="0" borderId="0" xfId="0" applyBorder="1" applyAlignment="1">
      <alignment wrapText="1"/>
    </xf>
    <xf numFmtId="0" fontId="0" fillId="0" borderId="0" xfId="0" applyFill="1" applyBorder="1" applyAlignment="1">
      <alignment horizontal="center" textRotation="90" wrapText="1"/>
    </xf>
    <xf numFmtId="0" fontId="0" fillId="0" borderId="0" xfId="0" applyFill="1" applyBorder="1" applyAlignment="1">
      <alignment horizontal="center" wrapText="1"/>
    </xf>
    <xf numFmtId="0" fontId="0" fillId="0" borderId="0" xfId="0" applyBorder="1" applyAlignment="1">
      <alignment vertical="top" wrapText="1"/>
    </xf>
    <xf numFmtId="0" fontId="0" fillId="0" borderId="0" xfId="0" applyBorder="1" applyAlignment="1"/>
    <xf numFmtId="166" fontId="14" fillId="0" borderId="0" xfId="0" applyNumberFormat="1" applyFont="1" applyFill="1" applyBorder="1" applyAlignment="1">
      <alignment horizontal="right"/>
    </xf>
    <xf numFmtId="0" fontId="0" fillId="0" borderId="0" xfId="0" applyAlignment="1">
      <alignment horizontal="left"/>
    </xf>
    <xf numFmtId="0" fontId="6" fillId="0" borderId="21" xfId="0" applyFont="1" applyFill="1" applyBorder="1"/>
    <xf numFmtId="0" fontId="6" fillId="0" borderId="22" xfId="0" applyFont="1" applyFill="1" applyBorder="1"/>
    <xf numFmtId="0" fontId="6" fillId="0" borderId="23" xfId="0" applyFont="1" applyFill="1" applyBorder="1"/>
    <xf numFmtId="0" fontId="6" fillId="0" borderId="24" xfId="0" applyFont="1" applyFill="1" applyBorder="1"/>
    <xf numFmtId="0" fontId="6" fillId="0" borderId="0" xfId="0" applyFont="1" applyAlignment="1">
      <alignment horizontal="right"/>
    </xf>
    <xf numFmtId="0" fontId="0" fillId="0" borderId="7" xfId="0" applyBorder="1"/>
    <xf numFmtId="0" fontId="0" fillId="0" borderId="25" xfId="0" applyBorder="1" applyAlignment="1"/>
    <xf numFmtId="0" fontId="0" fillId="0" borderId="26" xfId="0" applyBorder="1" applyAlignment="1" applyProtection="1">
      <protection locked="0"/>
    </xf>
    <xf numFmtId="0" fontId="0" fillId="0" borderId="25" xfId="0" applyBorder="1" applyAlignment="1" applyProtection="1">
      <protection locked="0"/>
    </xf>
    <xf numFmtId="0" fontId="0" fillId="2" borderId="27" xfId="0" applyFill="1" applyBorder="1" applyAlignment="1"/>
    <xf numFmtId="167" fontId="0" fillId="0" borderId="0" xfId="0" applyNumberFormat="1" applyProtection="1"/>
    <xf numFmtId="0" fontId="0" fillId="0" borderId="28" xfId="0" applyFill="1" applyBorder="1" applyAlignment="1" applyProtection="1"/>
    <xf numFmtId="0" fontId="0" fillId="0" borderId="29" xfId="0" applyFill="1" applyBorder="1" applyAlignment="1" applyProtection="1"/>
    <xf numFmtId="0" fontId="8" fillId="0" borderId="0" xfId="0" applyFont="1" applyBorder="1" applyAlignment="1" applyProtection="1">
      <alignment horizontal="center" vertical="center"/>
    </xf>
    <xf numFmtId="0" fontId="11" fillId="0" borderId="6" xfId="0" applyFont="1" applyBorder="1" applyAlignment="1">
      <alignment vertical="center"/>
    </xf>
    <xf numFmtId="0" fontId="15" fillId="0" borderId="3" xfId="0" applyFont="1" applyBorder="1" applyAlignment="1">
      <alignment vertical="center"/>
    </xf>
    <xf numFmtId="0" fontId="6" fillId="2" borderId="9" xfId="0" applyFont="1" applyFill="1" applyBorder="1" applyAlignment="1">
      <alignment horizontal="center"/>
    </xf>
    <xf numFmtId="0" fontId="6" fillId="2" borderId="13" xfId="0" applyFont="1" applyFill="1" applyBorder="1" applyAlignment="1">
      <alignment horizontal="center"/>
    </xf>
    <xf numFmtId="0" fontId="12" fillId="0" borderId="12" xfId="0" applyFont="1" applyBorder="1" applyAlignment="1" applyProtection="1">
      <alignment horizontal="center" vertical="center"/>
      <protection locked="0"/>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5" xfId="0" applyBorder="1" applyAlignment="1">
      <alignment horizontal="center" vertical="center"/>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0" fontId="13" fillId="0" borderId="0" xfId="0" applyFont="1"/>
    <xf numFmtId="0" fontId="0" fillId="0" borderId="0" xfId="0" applyFont="1"/>
    <xf numFmtId="0" fontId="6" fillId="0" borderId="22" xfId="0" applyFont="1" applyFill="1" applyBorder="1" applyAlignment="1"/>
    <xf numFmtId="0" fontId="6" fillId="0" borderId="30" xfId="0" applyFont="1" applyBorder="1" applyAlignment="1">
      <alignment horizontal="left" wrapText="1"/>
    </xf>
    <xf numFmtId="0" fontId="6" fillId="0" borderId="30" xfId="0" applyFont="1" applyBorder="1" applyAlignment="1">
      <alignment horizontal="left"/>
    </xf>
    <xf numFmtId="0" fontId="0" fillId="0" borderId="28" xfId="0" applyBorder="1"/>
    <xf numFmtId="1" fontId="9" fillId="0" borderId="31" xfId="0" applyNumberFormat="1" applyFont="1" applyFill="1" applyBorder="1"/>
    <xf numFmtId="0" fontId="0" fillId="0" borderId="29" xfId="0" applyBorder="1"/>
    <xf numFmtId="0" fontId="0" fillId="0" borderId="32" xfId="0" applyBorder="1"/>
    <xf numFmtId="168" fontId="12" fillId="0" borderId="12" xfId="1" applyNumberFormat="1" applyFont="1" applyBorder="1" applyAlignment="1" applyProtection="1">
      <alignment horizontal="center"/>
      <protection locked="0"/>
    </xf>
    <xf numFmtId="0" fontId="6" fillId="0" borderId="9" xfId="0" applyFont="1" applyBorder="1" applyAlignment="1">
      <alignment horizontal="center"/>
    </xf>
    <xf numFmtId="0" fontId="6" fillId="0" borderId="13" xfId="0" applyFont="1" applyBorder="1" applyAlignment="1">
      <alignment horizont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6" fillId="0" borderId="6" xfId="0" applyFont="1" applyBorder="1" applyAlignment="1">
      <alignment horizontal="center" wrapText="1"/>
    </xf>
    <xf numFmtId="0" fontId="6" fillId="0" borderId="33"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11" fillId="0" borderId="9" xfId="0" applyFont="1" applyBorder="1" applyAlignment="1">
      <alignment horizontal="center"/>
    </xf>
    <xf numFmtId="0" fontId="11" fillId="0" borderId="34" xfId="0" applyFont="1" applyBorder="1" applyAlignment="1">
      <alignment horizontal="center"/>
    </xf>
    <xf numFmtId="0" fontId="11" fillId="0" borderId="13" xfId="0" applyFont="1" applyBorder="1" applyAlignment="1">
      <alignment horizontal="center"/>
    </xf>
    <xf numFmtId="0" fontId="0" fillId="0" borderId="34" xfId="0" applyBorder="1" applyAlignment="1">
      <alignment horizontal="center"/>
    </xf>
    <xf numFmtId="0" fontId="0" fillId="0" borderId="13" xfId="0" applyBorder="1" applyAlignment="1">
      <alignment horizontal="center"/>
    </xf>
    <xf numFmtId="0" fontId="6" fillId="2" borderId="9" xfId="0" applyFont="1" applyFill="1" applyBorder="1" applyAlignment="1">
      <alignment horizontal="center"/>
    </xf>
    <xf numFmtId="0" fontId="6" fillId="2" borderId="13" xfId="0" applyFont="1" applyFill="1" applyBorder="1" applyAlignment="1">
      <alignment horizontal="center"/>
    </xf>
    <xf numFmtId="9" fontId="0" fillId="0" borderId="1" xfId="0" applyNumberFormat="1" applyFont="1" applyBorder="1" applyAlignment="1">
      <alignment horizontal="left" wrapText="1"/>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0" fillId="0" borderId="1" xfId="0" applyFont="1" applyFill="1" applyBorder="1" applyAlignment="1">
      <alignment horizontal="left" wrapText="1"/>
    </xf>
    <xf numFmtId="0" fontId="0" fillId="0" borderId="0" xfId="0" applyFont="1" applyFill="1" applyBorder="1" applyAlignment="1">
      <alignment horizontal="left" wrapText="1"/>
    </xf>
    <xf numFmtId="0" fontId="12" fillId="0" borderId="35" xfId="0" applyFont="1" applyFill="1" applyBorder="1" applyAlignment="1" applyProtection="1">
      <alignment horizontal="left"/>
      <protection locked="0"/>
    </xf>
    <xf numFmtId="0" fontId="12" fillId="0" borderId="33"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12" fillId="0" borderId="7" xfId="0" applyFont="1" applyFill="1" applyBorder="1" applyAlignment="1" applyProtection="1">
      <alignment horizontal="left"/>
      <protection locked="0"/>
    </xf>
    <xf numFmtId="0" fontId="6" fillId="0" borderId="5" xfId="0" applyFont="1" applyBorder="1" applyAlignment="1">
      <alignment horizontal="left"/>
    </xf>
    <xf numFmtId="0" fontId="6" fillId="0" borderId="2" xfId="0" applyFont="1" applyBorder="1" applyAlignment="1">
      <alignment horizontal="left"/>
    </xf>
    <xf numFmtId="0" fontId="6" fillId="0" borderId="36" xfId="0" applyFont="1" applyBorder="1" applyAlignment="1">
      <alignment horizontal="left"/>
    </xf>
    <xf numFmtId="0" fontId="6" fillId="0" borderId="8" xfId="0" applyFont="1" applyBorder="1" applyAlignment="1">
      <alignment horizontal="left"/>
    </xf>
    <xf numFmtId="0" fontId="6" fillId="0" borderId="36" xfId="0" applyFont="1" applyFill="1" applyBorder="1" applyAlignment="1">
      <alignment horizontal="left"/>
    </xf>
    <xf numFmtId="0" fontId="6" fillId="0" borderId="8" xfId="0" applyFont="1" applyFill="1" applyBorder="1" applyAlignment="1">
      <alignment horizontal="left"/>
    </xf>
    <xf numFmtId="167" fontId="12" fillId="0" borderId="35" xfId="0" applyNumberFormat="1" applyFont="1" applyFill="1" applyBorder="1" applyAlignment="1" applyProtection="1">
      <alignment horizontal="left"/>
      <protection locked="0"/>
    </xf>
    <xf numFmtId="167" fontId="12" fillId="0" borderId="33" xfId="0" applyNumberFormat="1" applyFont="1" applyFill="1" applyBorder="1" applyAlignment="1" applyProtection="1">
      <alignment horizontal="left"/>
      <protection locked="0"/>
    </xf>
    <xf numFmtId="0" fontId="0" fillId="0" borderId="0" xfId="0" applyFill="1" applyBorder="1" applyAlignment="1">
      <alignment horizontal="left" vertical="top" wrapText="1"/>
    </xf>
    <xf numFmtId="0" fontId="0" fillId="0" borderId="0" xfId="0" applyAlignment="1">
      <alignment vertical="top" wrapText="1"/>
    </xf>
    <xf numFmtId="0" fontId="0" fillId="0" borderId="0" xfId="0" applyAlignment="1">
      <alignment wrapText="1"/>
    </xf>
    <xf numFmtId="0" fontId="17" fillId="0" borderId="0" xfId="0" applyFont="1" applyAlignment="1">
      <alignment vertical="top"/>
    </xf>
  </cellXfs>
  <cellStyles count="2">
    <cellStyle name="Normal" xfId="0" builtinId="0"/>
    <cellStyle name="Percent" xfId="1" builtinId="5"/>
  </cellStyles>
  <dxfs count="11">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FFFF00"/>
        </patternFill>
      </fill>
    </dxf>
    <dxf>
      <fill>
        <patternFill patternType="none">
          <bgColor indexed="65"/>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228600</xdr:colOff>
      <xdr:row>2</xdr:row>
      <xdr:rowOff>161925</xdr:rowOff>
    </xdr:to>
    <xdr:pic>
      <xdr:nvPicPr>
        <xdr:cNvPr id="7226" name="Picture 1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388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95251</xdr:colOff>
      <xdr:row>28</xdr:row>
      <xdr:rowOff>186359</xdr:rowOff>
    </xdr:from>
    <xdr:to>
      <xdr:col>6</xdr:col>
      <xdr:colOff>244929</xdr:colOff>
      <xdr:row>76</xdr:row>
      <xdr:rowOff>149679</xdr:rowOff>
    </xdr:to>
    <xdr:grpSp>
      <xdr:nvGrpSpPr>
        <xdr:cNvPr id="6" name="Group 5"/>
        <xdr:cNvGrpSpPr>
          <a:grpSpLocks noChangeAspect="1"/>
        </xdr:cNvGrpSpPr>
      </xdr:nvGrpSpPr>
      <xdr:grpSpPr>
        <a:xfrm>
          <a:off x="95251" y="5710859"/>
          <a:ext cx="8169728" cy="9183520"/>
          <a:chOff x="95251" y="5710859"/>
          <a:chExt cx="8169728" cy="9183520"/>
        </a:xfrm>
      </xdr:grpSpPr>
      <xdr:sp macro="" textlink="">
        <xdr:nvSpPr>
          <xdr:cNvPr id="2" name="Rectangle 1"/>
          <xdr:cNvSpPr/>
        </xdr:nvSpPr>
        <xdr:spPr>
          <a:xfrm>
            <a:off x="95251" y="5878284"/>
            <a:ext cx="8169728" cy="9016095"/>
          </a:xfrm>
          <a:prstGeom prst="rect">
            <a:avLst/>
          </a:prstGeom>
          <a:blipFill dpi="0" rotWithShape="1">
            <a:blip xmlns:r="http://schemas.openxmlformats.org/officeDocument/2006/relationships" r:embed="rId2">
              <a:alphaModFix amt="74000"/>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5" name="Group 4"/>
          <xdr:cNvGrpSpPr/>
        </xdr:nvGrpSpPr>
        <xdr:grpSpPr>
          <a:xfrm>
            <a:off x="2825212" y="5710859"/>
            <a:ext cx="4707613" cy="1235144"/>
            <a:chOff x="2825212" y="5710859"/>
            <a:chExt cx="4707613" cy="1235144"/>
          </a:xfrm>
        </xdr:grpSpPr>
        <xdr:cxnSp macro="">
          <xdr:nvCxnSpPr>
            <xdr:cNvPr id="18" name="Straight Arrow Connector 17"/>
            <xdr:cNvCxnSpPr/>
          </xdr:nvCxnSpPr>
          <xdr:spPr bwMode="auto">
            <a:xfrm flipV="1">
              <a:off x="4634316" y="5710859"/>
              <a:ext cx="2898509" cy="15119"/>
            </a:xfrm>
            <a:prstGeom prst="straightConnector1">
              <a:avLst/>
            </a:prstGeom>
            <a:ln>
              <a:solidFill>
                <a:schemeClr val="accent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Straight Arrow Connector 23"/>
            <xdr:cNvCxnSpPr/>
          </xdr:nvCxnSpPr>
          <xdr:spPr bwMode="auto">
            <a:xfrm flipH="1" flipV="1">
              <a:off x="2826440" y="5720177"/>
              <a:ext cx="1826282" cy="5804"/>
            </a:xfrm>
            <a:prstGeom prst="straightConnector1">
              <a:avLst/>
            </a:prstGeom>
            <a:ln>
              <a:solidFill>
                <a:schemeClr val="accent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xdr:cNvCxnSpPr/>
          </xdr:nvCxnSpPr>
          <xdr:spPr bwMode="auto">
            <a:xfrm>
              <a:off x="2825212" y="5717193"/>
              <a:ext cx="6405" cy="122881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xdr:nvCxnSpPr>
          <xdr:spPr bwMode="auto">
            <a:xfrm>
              <a:off x="4657887" y="5723072"/>
              <a:ext cx="8949" cy="604841"/>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bwMode="auto">
            <a:xfrm>
              <a:off x="7527649" y="5710859"/>
              <a:ext cx="350" cy="699002"/>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6"/>
  <sheetViews>
    <sheetView tabSelected="1" view="pageBreakPreview" topLeftCell="A19" zoomScaleNormal="55" zoomScaleSheetLayoutView="100" workbookViewId="0">
      <selection activeCell="H29" sqref="H29"/>
    </sheetView>
  </sheetViews>
  <sheetFormatPr defaultRowHeight="15" x14ac:dyDescent="0.25"/>
  <cols>
    <col min="1" max="1" width="46" customWidth="1"/>
    <col min="2" max="2" width="10" customWidth="1"/>
    <col min="3" max="3" width="9.28515625" hidden="1" customWidth="1"/>
    <col min="4" max="4" width="9.140625" customWidth="1"/>
    <col min="5" max="5" width="31.140625" customWidth="1"/>
    <col min="6" max="6" width="24" customWidth="1"/>
    <col min="9" max="9" width="9.140625" customWidth="1"/>
    <col min="10" max="11" width="9.140625" hidden="1" customWidth="1"/>
    <col min="12" max="12" width="10.7109375" hidden="1" customWidth="1"/>
    <col min="13" max="19" width="9.140625" hidden="1" customWidth="1"/>
    <col min="20" max="20" width="10.5703125" hidden="1" customWidth="1"/>
    <col min="21" max="21" width="18.5703125" hidden="1" customWidth="1"/>
    <col min="22" max="23" width="9.140625" hidden="1" customWidth="1"/>
    <col min="24" max="24" width="18.7109375" hidden="1" customWidth="1"/>
    <col min="25" max="35" width="9.140625" hidden="1" customWidth="1"/>
    <col min="36" max="37" width="9.140625" customWidth="1"/>
  </cols>
  <sheetData>
    <row r="1" spans="1:34" x14ac:dyDescent="0.25">
      <c r="F1" t="s">
        <v>69</v>
      </c>
    </row>
    <row r="2" spans="1:34" x14ac:dyDescent="0.25">
      <c r="E2" s="64"/>
      <c r="F2" s="70"/>
    </row>
    <row r="3" spans="1:34" x14ac:dyDescent="0.25">
      <c r="E3" s="64"/>
      <c r="F3" s="70"/>
    </row>
    <row r="4" spans="1:34" ht="8.1" customHeight="1" thickBot="1" x14ac:dyDescent="0.3">
      <c r="E4" s="64"/>
      <c r="F4" s="70"/>
    </row>
    <row r="5" spans="1:34" ht="24" thickBot="1" x14ac:dyDescent="0.4">
      <c r="A5" s="103" t="s">
        <v>0</v>
      </c>
      <c r="B5" s="104"/>
      <c r="C5" s="104"/>
      <c r="D5" s="104"/>
      <c r="E5" s="104"/>
      <c r="F5" s="105"/>
    </row>
    <row r="6" spans="1:34" x14ac:dyDescent="0.25">
      <c r="A6" s="119" t="s">
        <v>37</v>
      </c>
      <c r="B6" s="120"/>
      <c r="C6" s="67"/>
      <c r="D6" s="71"/>
      <c r="E6" s="119" t="s">
        <v>36</v>
      </c>
      <c r="F6" s="120"/>
    </row>
    <row r="7" spans="1:34" x14ac:dyDescent="0.25">
      <c r="A7" s="115" t="s">
        <v>38</v>
      </c>
      <c r="B7" s="116"/>
      <c r="C7" s="66"/>
      <c r="D7" s="72"/>
      <c r="E7" s="125">
        <v>41380</v>
      </c>
      <c r="F7" s="126"/>
    </row>
    <row r="8" spans="1:34" x14ac:dyDescent="0.25">
      <c r="A8" s="121" t="s">
        <v>59</v>
      </c>
      <c r="B8" s="122"/>
      <c r="C8" s="68"/>
      <c r="D8" s="72"/>
      <c r="E8" s="123" t="s">
        <v>35</v>
      </c>
      <c r="F8" s="124"/>
    </row>
    <row r="9" spans="1:34" ht="15.75" thickBot="1" x14ac:dyDescent="0.3">
      <c r="A9" s="117" t="s">
        <v>60</v>
      </c>
      <c r="B9" s="118"/>
      <c r="C9" s="69"/>
      <c r="D9" s="72"/>
      <c r="E9" s="117" t="s">
        <v>68</v>
      </c>
      <c r="F9" s="118"/>
      <c r="G9" s="5"/>
      <c r="H9" s="5"/>
      <c r="I9" s="5"/>
      <c r="J9" s="5"/>
      <c r="K9" s="5"/>
      <c r="O9" t="s">
        <v>26</v>
      </c>
      <c r="P9" t="s">
        <v>30</v>
      </c>
      <c r="Q9" t="s">
        <v>27</v>
      </c>
      <c r="R9" t="s">
        <v>28</v>
      </c>
    </row>
    <row r="10" spans="1:34" ht="20.100000000000001" customHeight="1" thickBot="1" x14ac:dyDescent="0.4">
      <c r="A10" s="97" t="s">
        <v>58</v>
      </c>
      <c r="B10" s="98"/>
      <c r="C10" s="31"/>
      <c r="D10" s="73"/>
      <c r="E10" s="97" t="s">
        <v>31</v>
      </c>
      <c r="F10" s="98"/>
      <c r="G10" s="20"/>
      <c r="H10" s="20"/>
      <c r="I10" s="20"/>
      <c r="J10" s="20"/>
      <c r="L10" s="20"/>
      <c r="T10" s="103" t="s">
        <v>10</v>
      </c>
      <c r="U10" s="104"/>
      <c r="V10" s="104"/>
      <c r="W10" s="104"/>
      <c r="X10" s="104"/>
      <c r="Y10" s="104"/>
      <c r="Z10" s="104"/>
      <c r="AA10" s="104"/>
      <c r="AB10" s="104"/>
      <c r="AC10" s="104"/>
      <c r="AD10" s="104"/>
      <c r="AE10" s="104"/>
      <c r="AF10" s="104"/>
      <c r="AG10" s="104"/>
      <c r="AH10" s="105"/>
    </row>
    <row r="11" spans="1:34" ht="15.95" customHeight="1" thickBot="1" x14ac:dyDescent="0.3">
      <c r="A11" s="88" t="s">
        <v>29</v>
      </c>
      <c r="B11" s="39"/>
      <c r="C11" s="31"/>
      <c r="D11" s="5"/>
      <c r="E11" s="60" t="s">
        <v>41</v>
      </c>
      <c r="F11" s="43" t="e">
        <f>LOOKUP(B$21,T$34:U$50,U$34:U$50)</f>
        <v>#N/A</v>
      </c>
      <c r="G11" s="5"/>
      <c r="H11" s="5"/>
      <c r="I11" s="5"/>
      <c r="J11" s="5"/>
      <c r="L11" s="5"/>
      <c r="N11">
        <v>2</v>
      </c>
      <c r="O11" s="1">
        <v>0</v>
      </c>
      <c r="T11" s="8" t="s">
        <v>18</v>
      </c>
      <c r="U11" s="2"/>
      <c r="V11" s="2"/>
      <c r="W11" s="2"/>
      <c r="X11" s="2"/>
      <c r="Y11" s="2"/>
      <c r="Z11" s="2"/>
      <c r="AA11" s="2"/>
      <c r="AB11" s="2"/>
      <c r="AC11" s="2"/>
      <c r="AD11" s="2"/>
      <c r="AE11" s="2"/>
      <c r="AF11" s="2"/>
      <c r="AG11" s="2"/>
      <c r="AH11" s="3"/>
    </row>
    <row r="12" spans="1:34" ht="15.95" customHeight="1" thickBot="1" x14ac:dyDescent="0.4">
      <c r="A12" s="108"/>
      <c r="B12" s="109"/>
      <c r="D12" s="5"/>
      <c r="E12" s="61" t="s">
        <v>40</v>
      </c>
      <c r="F12" s="33">
        <f>1.47*B$21*F16</f>
        <v>51.449999999999996</v>
      </c>
      <c r="G12" s="5"/>
      <c r="H12" s="5"/>
      <c r="I12" s="5"/>
      <c r="J12" s="5"/>
      <c r="K12" s="5"/>
      <c r="L12" s="5"/>
      <c r="N12">
        <v>4</v>
      </c>
      <c r="O12" s="1">
        <v>1</v>
      </c>
      <c r="P12" s="1"/>
      <c r="Q12" s="1"/>
      <c r="R12" s="1"/>
      <c r="T12" s="9"/>
      <c r="U12" s="10">
        <v>15</v>
      </c>
      <c r="V12" s="10">
        <v>20</v>
      </c>
      <c r="W12" s="10">
        <v>25</v>
      </c>
      <c r="X12" s="10">
        <v>30</v>
      </c>
      <c r="Y12" s="10">
        <v>35</v>
      </c>
      <c r="Z12" s="10">
        <v>40</v>
      </c>
      <c r="AA12" s="10">
        <v>45</v>
      </c>
      <c r="AB12" s="10">
        <v>50</v>
      </c>
      <c r="AC12" s="10">
        <v>55</v>
      </c>
      <c r="AD12" s="10">
        <v>60</v>
      </c>
      <c r="AE12" s="10">
        <v>65</v>
      </c>
      <c r="AF12" s="10">
        <v>70</v>
      </c>
      <c r="AG12" s="10">
        <v>75</v>
      </c>
      <c r="AH12" s="11">
        <v>80</v>
      </c>
    </row>
    <row r="13" spans="1:34" s="80" customFormat="1" ht="15.95" customHeight="1" thickBot="1" x14ac:dyDescent="0.4">
      <c r="A13" s="89" t="s">
        <v>33</v>
      </c>
      <c r="B13" s="78"/>
      <c r="C13" s="32"/>
      <c r="D13" s="79"/>
      <c r="E13" s="87" t="s">
        <v>45</v>
      </c>
      <c r="F13" s="34">
        <f>(B$13+C17-1) * 0.5</f>
        <v>-0.5</v>
      </c>
      <c r="N13" s="80">
        <v>6</v>
      </c>
      <c r="O13" s="81">
        <v>2</v>
      </c>
      <c r="P13" s="81" t="s">
        <v>1</v>
      </c>
      <c r="Q13" s="81">
        <v>0</v>
      </c>
      <c r="R13" s="80">
        <v>0</v>
      </c>
      <c r="T13" s="82">
        <v>-6</v>
      </c>
      <c r="U13" s="83">
        <v>1.1000000000000001</v>
      </c>
      <c r="V13" s="83">
        <v>1.1000000000000001</v>
      </c>
      <c r="W13" s="83">
        <v>1.1000000000000001</v>
      </c>
      <c r="X13" s="83">
        <v>1.1000000000000001</v>
      </c>
      <c r="Y13" s="83">
        <v>1.1000000000000001</v>
      </c>
      <c r="Z13" s="83">
        <v>1.1000000000000001</v>
      </c>
      <c r="AA13" s="83">
        <v>1.1000000000000001</v>
      </c>
      <c r="AB13" s="83">
        <v>1.2</v>
      </c>
      <c r="AC13" s="83">
        <v>1.2</v>
      </c>
      <c r="AD13" s="83">
        <v>1.2</v>
      </c>
      <c r="AE13" s="83">
        <v>1.2</v>
      </c>
      <c r="AF13" s="83">
        <v>1.2</v>
      </c>
      <c r="AG13" s="83">
        <v>1.2</v>
      </c>
      <c r="AH13" s="84">
        <v>1.2</v>
      </c>
    </row>
    <row r="14" spans="1:34" ht="15.95" customHeight="1" thickBot="1" x14ac:dyDescent="0.3">
      <c r="A14" s="108"/>
      <c r="B14" s="109"/>
      <c r="C14" s="41"/>
      <c r="D14" s="5"/>
      <c r="E14" s="61" t="s">
        <v>21</v>
      </c>
      <c r="F14" s="33">
        <f>IF(B$25 &gt;0.03,(B$25*100)*0.2,0)</f>
        <v>0</v>
      </c>
      <c r="K14" s="90" t="s">
        <v>67</v>
      </c>
      <c r="O14" s="1">
        <v>3</v>
      </c>
      <c r="P14" s="1" t="s">
        <v>2</v>
      </c>
      <c r="Q14" s="1" t="s">
        <v>24</v>
      </c>
      <c r="R14" s="1">
        <v>0.5</v>
      </c>
      <c r="T14" s="6">
        <v>-5</v>
      </c>
      <c r="U14" s="12">
        <v>1</v>
      </c>
      <c r="V14" s="12">
        <v>1</v>
      </c>
      <c r="W14" s="12">
        <v>1.1000000000000001</v>
      </c>
      <c r="X14" s="12">
        <v>1.1000000000000001</v>
      </c>
      <c r="Y14" s="12">
        <v>1.1000000000000001</v>
      </c>
      <c r="Z14" s="12">
        <v>1.1000000000000001</v>
      </c>
      <c r="AA14" s="12">
        <v>1.1000000000000001</v>
      </c>
      <c r="AB14" s="12">
        <v>1.1000000000000001</v>
      </c>
      <c r="AC14" s="12">
        <v>1.1000000000000001</v>
      </c>
      <c r="AD14" s="12">
        <v>1.1000000000000001</v>
      </c>
      <c r="AE14" s="12">
        <v>1.2</v>
      </c>
      <c r="AF14" s="12">
        <v>1.2</v>
      </c>
      <c r="AG14" s="12">
        <v>1.2</v>
      </c>
      <c r="AH14" s="13">
        <v>1.2</v>
      </c>
    </row>
    <row r="15" spans="1:34" ht="15.95" customHeight="1" thickBot="1" x14ac:dyDescent="0.3">
      <c r="A15" s="88" t="s">
        <v>25</v>
      </c>
      <c r="B15" s="40"/>
      <c r="C15" s="24"/>
      <c r="D15" s="5"/>
      <c r="E15" s="61" t="s">
        <v>17</v>
      </c>
      <c r="F15" s="34" t="e">
        <f xml:space="preserve"> INDEX(T$12:AH$25, MATCH(K15,T$12:T$25), MATCH(B$21,U$12:AH$12))</f>
        <v>#N/A</v>
      </c>
      <c r="K15" s="91">
        <f>-(ROUNDUP((B$23*100),0))</f>
        <v>0</v>
      </c>
      <c r="O15" s="1">
        <v>4</v>
      </c>
      <c r="P15" s="1"/>
      <c r="Q15" s="1" t="s">
        <v>8</v>
      </c>
      <c r="R15" s="1">
        <v>0.75</v>
      </c>
      <c r="T15" s="6">
        <v>-4</v>
      </c>
      <c r="U15" s="12">
        <v>1</v>
      </c>
      <c r="V15" s="12">
        <v>1</v>
      </c>
      <c r="W15" s="12">
        <v>1</v>
      </c>
      <c r="X15" s="12">
        <v>1.1000000000000001</v>
      </c>
      <c r="Y15" s="12">
        <v>1.1000000000000001</v>
      </c>
      <c r="Z15" s="12">
        <v>1.1000000000000001</v>
      </c>
      <c r="AA15" s="12">
        <v>1.1000000000000001</v>
      </c>
      <c r="AB15" s="12">
        <v>1.1000000000000001</v>
      </c>
      <c r="AC15" s="12">
        <v>1.1000000000000001</v>
      </c>
      <c r="AD15" s="12">
        <v>1.1000000000000001</v>
      </c>
      <c r="AE15" s="12">
        <v>1.1000000000000001</v>
      </c>
      <c r="AF15" s="12">
        <v>1.1000000000000001</v>
      </c>
      <c r="AG15" s="12">
        <v>1.1000000000000001</v>
      </c>
      <c r="AH15" s="13">
        <v>1.1000000000000001</v>
      </c>
    </row>
    <row r="16" spans="1:34" ht="15.95" customHeight="1" thickBot="1" x14ac:dyDescent="0.3">
      <c r="A16" s="108"/>
      <c r="B16" s="109"/>
      <c r="C16" s="24"/>
      <c r="D16" s="5"/>
      <c r="E16" s="61" t="s">
        <v>22</v>
      </c>
      <c r="F16" s="37">
        <f>7.5+F14+F13+C13</f>
        <v>7</v>
      </c>
      <c r="K16" s="92"/>
      <c r="O16" s="1">
        <v>5</v>
      </c>
      <c r="P16" s="1"/>
      <c r="Q16" s="1" t="s">
        <v>9</v>
      </c>
      <c r="R16" s="1">
        <v>1</v>
      </c>
      <c r="T16" s="23">
        <v>-3</v>
      </c>
      <c r="U16" s="12">
        <v>1</v>
      </c>
      <c r="V16" s="12">
        <v>1</v>
      </c>
      <c r="W16" s="12">
        <v>1</v>
      </c>
      <c r="X16" s="12">
        <v>1</v>
      </c>
      <c r="Y16" s="12">
        <v>1</v>
      </c>
      <c r="Z16" s="12">
        <v>1</v>
      </c>
      <c r="AA16" s="12">
        <v>1</v>
      </c>
      <c r="AB16" s="12">
        <v>1</v>
      </c>
      <c r="AC16" s="12">
        <v>1</v>
      </c>
      <c r="AD16" s="12">
        <v>1</v>
      </c>
      <c r="AE16" s="12">
        <v>1</v>
      </c>
      <c r="AF16" s="12">
        <v>1</v>
      </c>
      <c r="AG16" s="12">
        <v>1</v>
      </c>
      <c r="AH16" s="13">
        <v>1</v>
      </c>
    </row>
    <row r="17" spans="1:34" ht="15.95" customHeight="1" thickBot="1" x14ac:dyDescent="0.3">
      <c r="A17" s="88" t="s">
        <v>4</v>
      </c>
      <c r="B17" s="40"/>
      <c r="C17" s="30">
        <f>IF(B17="08'-12'",1,IF(B17="13'-17'",2,IF(B17="18'-26'",2,0)))</f>
        <v>0</v>
      </c>
      <c r="D17" s="5"/>
      <c r="E17" s="62" t="s">
        <v>23</v>
      </c>
      <c r="F17" s="44" t="e">
        <f>ROUNDUP(F12*F15,0)</f>
        <v>#N/A</v>
      </c>
      <c r="K17" s="92"/>
      <c r="O17" s="1">
        <v>6</v>
      </c>
      <c r="P17" s="1"/>
      <c r="Q17" s="1"/>
      <c r="R17" s="1"/>
      <c r="T17" s="23">
        <v>-2</v>
      </c>
      <c r="U17" s="12">
        <v>1</v>
      </c>
      <c r="V17" s="12">
        <v>1</v>
      </c>
      <c r="W17" s="12">
        <v>1</v>
      </c>
      <c r="X17" s="12">
        <v>1</v>
      </c>
      <c r="Y17" s="12">
        <v>1</v>
      </c>
      <c r="Z17" s="12">
        <v>1</v>
      </c>
      <c r="AA17" s="12">
        <v>1</v>
      </c>
      <c r="AB17" s="12">
        <v>1</v>
      </c>
      <c r="AC17" s="12">
        <v>1</v>
      </c>
      <c r="AD17" s="12">
        <v>1</v>
      </c>
      <c r="AE17" s="12">
        <v>1</v>
      </c>
      <c r="AF17" s="12">
        <v>1</v>
      </c>
      <c r="AG17" s="12">
        <v>1</v>
      </c>
      <c r="AH17" s="13">
        <v>1</v>
      </c>
    </row>
    <row r="18" spans="1:34" ht="20.100000000000001" customHeight="1" thickBot="1" x14ac:dyDescent="0.3">
      <c r="A18" s="76"/>
      <c r="B18" s="77"/>
      <c r="C18" s="28"/>
      <c r="D18" s="5"/>
      <c r="E18" s="111" t="s">
        <v>32</v>
      </c>
      <c r="F18" s="112"/>
      <c r="K18" s="92"/>
      <c r="M18" s="1"/>
      <c r="N18" s="1"/>
      <c r="O18" s="1"/>
      <c r="P18" s="1"/>
      <c r="Q18" s="1"/>
      <c r="R18" s="1"/>
      <c r="T18" s="23">
        <v>-1</v>
      </c>
      <c r="U18" s="12">
        <v>1</v>
      </c>
      <c r="V18" s="12">
        <v>1</v>
      </c>
      <c r="W18" s="12">
        <v>1</v>
      </c>
      <c r="X18" s="12">
        <v>1</v>
      </c>
      <c r="Y18" s="12">
        <v>1</v>
      </c>
      <c r="Z18" s="12">
        <v>1</v>
      </c>
      <c r="AA18" s="12">
        <v>1</v>
      </c>
      <c r="AB18" s="12">
        <v>1</v>
      </c>
      <c r="AC18" s="12">
        <v>1</v>
      </c>
      <c r="AD18" s="12">
        <v>1</v>
      </c>
      <c r="AE18" s="12">
        <v>1</v>
      </c>
      <c r="AF18" s="12">
        <v>1</v>
      </c>
      <c r="AG18" s="12">
        <v>1</v>
      </c>
      <c r="AH18" s="13">
        <v>1</v>
      </c>
    </row>
    <row r="19" spans="1:34" ht="15.95" customHeight="1" thickBot="1" x14ac:dyDescent="0.3">
      <c r="A19" s="88" t="s">
        <v>3</v>
      </c>
      <c r="B19" s="40"/>
      <c r="C19" s="26"/>
      <c r="D19" s="5"/>
      <c r="E19" s="63" t="s">
        <v>41</v>
      </c>
      <c r="F19" s="45" t="e">
        <f>LOOKUP(B$21,W34:X47,X34:X47)</f>
        <v>#N/A</v>
      </c>
      <c r="K19" s="92"/>
      <c r="M19" s="1"/>
      <c r="N19" s="1"/>
      <c r="O19" s="1"/>
      <c r="P19" s="1"/>
      <c r="Q19" s="1"/>
      <c r="R19" s="1"/>
      <c r="T19" s="23">
        <v>0</v>
      </c>
      <c r="U19" s="12">
        <v>1</v>
      </c>
      <c r="V19" s="12">
        <v>1</v>
      </c>
      <c r="W19" s="12">
        <v>1</v>
      </c>
      <c r="X19" s="12">
        <v>1</v>
      </c>
      <c r="Y19" s="12">
        <v>1</v>
      </c>
      <c r="Z19" s="12">
        <v>1</v>
      </c>
      <c r="AA19" s="12">
        <v>1</v>
      </c>
      <c r="AB19" s="12">
        <v>1</v>
      </c>
      <c r="AC19" s="12">
        <v>1</v>
      </c>
      <c r="AD19" s="12">
        <v>1</v>
      </c>
      <c r="AE19" s="12">
        <v>1</v>
      </c>
      <c r="AF19" s="12">
        <v>1</v>
      </c>
      <c r="AG19" s="12">
        <v>1</v>
      </c>
      <c r="AH19" s="13">
        <v>1</v>
      </c>
    </row>
    <row r="20" spans="1:34" ht="15.95" customHeight="1" thickBot="1" x14ac:dyDescent="0.4">
      <c r="A20" s="76"/>
      <c r="B20" s="77"/>
      <c r="C20" s="26"/>
      <c r="D20" s="5"/>
      <c r="E20" s="61" t="s">
        <v>40</v>
      </c>
      <c r="F20" s="36">
        <f>1.47*B$21*F24</f>
        <v>47.774999999999999</v>
      </c>
      <c r="K20" s="92"/>
      <c r="M20" s="1"/>
      <c r="N20" s="1"/>
      <c r="O20" s="1"/>
      <c r="P20" s="1"/>
      <c r="Q20" s="1"/>
      <c r="R20" s="1"/>
      <c r="T20" s="23">
        <v>1</v>
      </c>
      <c r="U20" s="12">
        <v>1</v>
      </c>
      <c r="V20" s="12">
        <v>1</v>
      </c>
      <c r="W20" s="12">
        <v>1</v>
      </c>
      <c r="X20" s="12">
        <v>1</v>
      </c>
      <c r="Y20" s="12">
        <v>1</v>
      </c>
      <c r="Z20" s="12">
        <v>1</v>
      </c>
      <c r="AA20" s="12">
        <v>1</v>
      </c>
      <c r="AB20" s="12">
        <v>1</v>
      </c>
      <c r="AC20" s="12">
        <v>1</v>
      </c>
      <c r="AD20" s="12">
        <v>1</v>
      </c>
      <c r="AE20" s="12">
        <v>1</v>
      </c>
      <c r="AF20" s="12">
        <v>1</v>
      </c>
      <c r="AG20" s="12">
        <v>1</v>
      </c>
      <c r="AH20" s="13">
        <v>1</v>
      </c>
    </row>
    <row r="21" spans="1:34" ht="15.95" customHeight="1" thickBot="1" x14ac:dyDescent="0.4">
      <c r="A21" s="89" t="s">
        <v>5</v>
      </c>
      <c r="B21" s="29">
        <f>B19+5</f>
        <v>5</v>
      </c>
      <c r="C21" s="26"/>
      <c r="D21" s="5"/>
      <c r="E21" s="61" t="s">
        <v>45</v>
      </c>
      <c r="F21" s="36">
        <f>(B$15) * 0.5</f>
        <v>0</v>
      </c>
      <c r="K21" s="92"/>
      <c r="M21" s="1"/>
      <c r="N21" s="1"/>
      <c r="O21" s="1"/>
      <c r="P21" s="1"/>
      <c r="Q21" s="1"/>
      <c r="R21" s="1"/>
      <c r="T21" s="23">
        <v>2</v>
      </c>
      <c r="U21" s="12">
        <v>1</v>
      </c>
      <c r="V21" s="12">
        <v>1</v>
      </c>
      <c r="W21" s="12">
        <v>1</v>
      </c>
      <c r="X21" s="12">
        <v>1</v>
      </c>
      <c r="Y21" s="12">
        <v>1</v>
      </c>
      <c r="Z21" s="12">
        <v>1</v>
      </c>
      <c r="AA21" s="12">
        <v>1</v>
      </c>
      <c r="AB21" s="12">
        <v>1</v>
      </c>
      <c r="AC21" s="12">
        <v>1</v>
      </c>
      <c r="AD21" s="12">
        <v>1</v>
      </c>
      <c r="AE21" s="12">
        <v>1</v>
      </c>
      <c r="AF21" s="12">
        <v>1</v>
      </c>
      <c r="AG21" s="12">
        <v>1</v>
      </c>
      <c r="AH21" s="13">
        <v>1</v>
      </c>
    </row>
    <row r="22" spans="1:34" ht="15.95" customHeight="1" thickBot="1" x14ac:dyDescent="0.3">
      <c r="A22" s="76"/>
      <c r="B22" s="77"/>
      <c r="D22" s="5"/>
      <c r="E22" s="61" t="s">
        <v>21</v>
      </c>
      <c r="F22" s="35">
        <f>IF(B$25 &gt;0.03,(B$25*100)*0.1,0)</f>
        <v>0</v>
      </c>
      <c r="K22" s="92"/>
      <c r="M22" s="1"/>
      <c r="N22" s="1"/>
      <c r="O22" s="1"/>
      <c r="P22" s="1"/>
      <c r="Q22" s="1"/>
      <c r="R22" s="1"/>
      <c r="T22" s="14">
        <v>3</v>
      </c>
      <c r="U22" s="12">
        <v>1</v>
      </c>
      <c r="V22" s="12">
        <v>1</v>
      </c>
      <c r="W22" s="12">
        <v>1</v>
      </c>
      <c r="X22" s="12">
        <v>1</v>
      </c>
      <c r="Y22" s="12">
        <v>1</v>
      </c>
      <c r="Z22" s="12">
        <v>1</v>
      </c>
      <c r="AA22" s="12">
        <v>1</v>
      </c>
      <c r="AB22" s="12">
        <v>1</v>
      </c>
      <c r="AC22" s="12">
        <v>1</v>
      </c>
      <c r="AD22" s="12">
        <v>1</v>
      </c>
      <c r="AE22" s="12">
        <v>1</v>
      </c>
      <c r="AF22" s="12">
        <v>1</v>
      </c>
      <c r="AG22" s="12">
        <v>1</v>
      </c>
      <c r="AH22" s="13">
        <v>1</v>
      </c>
    </row>
    <row r="23" spans="1:34" ht="15.95" customHeight="1" thickBot="1" x14ac:dyDescent="0.3">
      <c r="A23" s="88" t="s">
        <v>6</v>
      </c>
      <c r="B23" s="94">
        <v>0</v>
      </c>
      <c r="C23" s="27"/>
      <c r="D23" s="5"/>
      <c r="E23" s="61" t="s">
        <v>17</v>
      </c>
      <c r="F23" s="36" t="e">
        <f xml:space="preserve"> INDEX(T$12:AH$25, MATCH(K23,T$12:T$25), MATCH(B$21,U$12:AH$12))</f>
        <v>#N/A</v>
      </c>
      <c r="G23" s="5"/>
      <c r="H23" s="5"/>
      <c r="I23" s="5"/>
      <c r="J23" s="5"/>
      <c r="K23" s="91">
        <f>ROUNDUP((B$23*100),0)</f>
        <v>0</v>
      </c>
      <c r="L23" s="5"/>
      <c r="T23" s="14">
        <v>4</v>
      </c>
      <c r="U23" s="12">
        <v>1</v>
      </c>
      <c r="V23" s="12">
        <v>1</v>
      </c>
      <c r="W23" s="12">
        <v>1</v>
      </c>
      <c r="X23" s="12">
        <v>1</v>
      </c>
      <c r="Y23" s="12">
        <v>1</v>
      </c>
      <c r="Z23" s="12">
        <v>0.9</v>
      </c>
      <c r="AA23" s="12">
        <v>0.9</v>
      </c>
      <c r="AB23" s="12">
        <v>0.9</v>
      </c>
      <c r="AC23" s="12">
        <v>0.9</v>
      </c>
      <c r="AD23" s="12">
        <v>0.9</v>
      </c>
      <c r="AE23" s="12">
        <v>0.9</v>
      </c>
      <c r="AF23" s="12">
        <v>0.9</v>
      </c>
      <c r="AG23" s="12">
        <v>0.9</v>
      </c>
      <c r="AH23" s="13">
        <v>0.9</v>
      </c>
    </row>
    <row r="24" spans="1:34" ht="15.95" customHeight="1" thickBot="1" x14ac:dyDescent="0.3">
      <c r="A24" s="21"/>
      <c r="B24" s="47"/>
      <c r="C24" s="27"/>
      <c r="D24" s="5"/>
      <c r="E24" s="61" t="s">
        <v>22</v>
      </c>
      <c r="F24" s="38">
        <f>6.5+F22+F21</f>
        <v>6.5</v>
      </c>
      <c r="G24" s="5"/>
      <c r="H24" s="5"/>
      <c r="I24" s="5"/>
      <c r="J24" s="5"/>
      <c r="K24" s="93"/>
      <c r="L24" s="5"/>
      <c r="S24" s="5"/>
      <c r="T24" s="14">
        <v>5</v>
      </c>
      <c r="U24" s="12">
        <v>1</v>
      </c>
      <c r="V24" s="12">
        <v>1</v>
      </c>
      <c r="W24" s="12">
        <v>1</v>
      </c>
      <c r="X24" s="12">
        <v>0.9</v>
      </c>
      <c r="Y24" s="12">
        <v>0.9</v>
      </c>
      <c r="Z24" s="12">
        <v>0.9</v>
      </c>
      <c r="AA24" s="12">
        <v>0.9</v>
      </c>
      <c r="AB24" s="12">
        <v>0.9</v>
      </c>
      <c r="AC24" s="12">
        <v>0.9</v>
      </c>
      <c r="AD24" s="12">
        <v>0.9</v>
      </c>
      <c r="AE24" s="12">
        <v>0.9</v>
      </c>
      <c r="AF24" s="12">
        <v>0.9</v>
      </c>
      <c r="AG24" s="12">
        <v>0.9</v>
      </c>
      <c r="AH24" s="13">
        <v>0.9</v>
      </c>
    </row>
    <row r="25" spans="1:34" ht="15.95" customHeight="1" thickBot="1" x14ac:dyDescent="0.3">
      <c r="A25" s="89" t="s">
        <v>7</v>
      </c>
      <c r="B25" s="94">
        <v>0</v>
      </c>
      <c r="C25" s="27"/>
      <c r="D25" s="65"/>
      <c r="E25" s="62" t="s">
        <v>23</v>
      </c>
      <c r="F25" s="46" t="e">
        <f>ROUNDUP(F20*F23,0)</f>
        <v>#N/A</v>
      </c>
      <c r="G25" s="5"/>
      <c r="H25" s="5"/>
      <c r="I25" s="5"/>
      <c r="J25" s="5"/>
      <c r="K25" s="5"/>
      <c r="L25" s="5"/>
      <c r="T25" s="14">
        <v>6</v>
      </c>
      <c r="U25" s="12">
        <v>1</v>
      </c>
      <c r="V25" s="12">
        <v>1</v>
      </c>
      <c r="W25" s="12">
        <v>0.9</v>
      </c>
      <c r="X25" s="12">
        <v>0.9</v>
      </c>
      <c r="Y25" s="12">
        <v>0.9</v>
      </c>
      <c r="Z25" s="12">
        <v>0.9</v>
      </c>
      <c r="AA25" s="12">
        <v>0.9</v>
      </c>
      <c r="AB25" s="12">
        <v>0.9</v>
      </c>
      <c r="AC25" s="12">
        <v>0.9</v>
      </c>
      <c r="AD25" s="12">
        <v>0.9</v>
      </c>
      <c r="AE25" s="12">
        <v>0.9</v>
      </c>
      <c r="AF25" s="12">
        <v>0.9</v>
      </c>
      <c r="AG25" s="12">
        <v>0.9</v>
      </c>
      <c r="AH25" s="13">
        <v>0.9</v>
      </c>
    </row>
    <row r="26" spans="1:34" ht="15.75" thickBot="1" x14ac:dyDescent="0.3">
      <c r="A26" s="110" t="s">
        <v>34</v>
      </c>
      <c r="B26" s="110"/>
      <c r="C26" s="27"/>
      <c r="D26" s="5"/>
      <c r="E26" s="113" t="s">
        <v>61</v>
      </c>
      <c r="F26" s="113"/>
      <c r="G26" s="5"/>
      <c r="H26" s="5"/>
      <c r="I26" s="5"/>
      <c r="J26" s="5"/>
      <c r="K26" s="5"/>
      <c r="L26" s="5"/>
      <c r="T26" s="95" t="s">
        <v>14</v>
      </c>
      <c r="U26" s="106"/>
      <c r="V26" s="106"/>
      <c r="W26" s="106"/>
      <c r="X26" s="106"/>
      <c r="Y26" s="106"/>
      <c r="Z26" s="106"/>
      <c r="AA26" s="106"/>
      <c r="AB26" s="106"/>
      <c r="AC26" s="106"/>
      <c r="AD26" s="106"/>
      <c r="AE26" s="106"/>
      <c r="AF26" s="106"/>
      <c r="AG26" s="106"/>
      <c r="AH26" s="107"/>
    </row>
    <row r="27" spans="1:34" ht="15" customHeight="1" x14ac:dyDescent="0.25">
      <c r="A27" s="86" t="s">
        <v>57</v>
      </c>
      <c r="B27" s="86"/>
      <c r="C27" s="5"/>
      <c r="D27" s="5"/>
      <c r="E27" s="114"/>
      <c r="F27" s="114"/>
      <c r="G27" s="5"/>
      <c r="H27" s="5"/>
      <c r="I27" s="5"/>
      <c r="J27" s="5"/>
      <c r="K27" s="5"/>
      <c r="L27" s="5"/>
      <c r="Y27" s="12"/>
      <c r="Z27" s="12"/>
      <c r="AA27" s="12"/>
      <c r="AB27" s="12"/>
      <c r="AC27" s="12"/>
      <c r="AD27" s="12"/>
      <c r="AE27" s="12"/>
      <c r="AF27" s="12"/>
      <c r="AG27" s="12"/>
      <c r="AH27" s="12"/>
    </row>
    <row r="28" spans="1:34" ht="8.1" customHeight="1" x14ac:dyDescent="0.25">
      <c r="C28" s="5"/>
      <c r="D28" s="5"/>
      <c r="E28" s="5"/>
      <c r="F28" s="5"/>
      <c r="G28" s="5"/>
      <c r="H28" s="5"/>
      <c r="I28" s="5"/>
      <c r="J28" s="5"/>
      <c r="K28" s="5"/>
      <c r="L28" s="5"/>
      <c r="Y28" s="12"/>
      <c r="Z28" s="12"/>
      <c r="AA28" s="12"/>
      <c r="AB28" s="12"/>
      <c r="AC28" s="12"/>
      <c r="AD28" s="12"/>
      <c r="AE28" s="12"/>
      <c r="AF28" s="12"/>
      <c r="AG28" s="12"/>
      <c r="AH28" s="12"/>
    </row>
    <row r="29" spans="1:34" ht="15" customHeight="1" x14ac:dyDescent="0.3">
      <c r="B29" s="58" t="e">
        <f>IF($B23&gt;0.03,$F25,IF($B23&lt;(-0.03),$F25,IF($B25&gt;0.03,$F25,IF($B17&lt;&gt;0,$F25,IF($B13&gt;1,$F25,$F19)))))</f>
        <v>#N/A</v>
      </c>
      <c r="D29" s="5"/>
      <c r="E29" s="58" t="e">
        <f>IF($B23&gt;0.03,$F17,IF($B23&lt;(-0.03),$F17,IF($B25&gt;0.03,$F17,IF($B17&lt;&gt;0,$F17,IF($B13&gt;1,$F17,$F11)))))</f>
        <v>#N/A</v>
      </c>
      <c r="F29" s="5"/>
      <c r="G29" s="5"/>
      <c r="H29" s="5"/>
      <c r="I29" s="5"/>
      <c r="J29" s="5"/>
      <c r="K29" s="5"/>
      <c r="L29" s="5"/>
      <c r="T29" s="4"/>
      <c r="U29" s="99"/>
      <c r="V29" s="10"/>
      <c r="W29" s="4"/>
      <c r="X29" s="99"/>
    </row>
    <row r="30" spans="1:34" ht="15" customHeight="1" x14ac:dyDescent="0.25">
      <c r="A30" s="59"/>
      <c r="E30" s="5"/>
      <c r="G30" s="5"/>
      <c r="H30" s="5"/>
      <c r="I30" s="5"/>
      <c r="J30" s="5"/>
      <c r="K30" s="5"/>
      <c r="L30" s="5"/>
      <c r="T30" s="4"/>
      <c r="U30" s="99"/>
      <c r="V30" s="10"/>
      <c r="W30" s="4"/>
      <c r="X30" s="99"/>
    </row>
    <row r="31" spans="1:34" ht="15" customHeight="1" x14ac:dyDescent="0.25">
      <c r="D31" s="5"/>
      <c r="E31" s="5"/>
      <c r="F31" s="5"/>
      <c r="G31" s="5"/>
      <c r="H31" s="5"/>
      <c r="I31" s="5"/>
      <c r="J31" s="5"/>
      <c r="K31" s="5"/>
      <c r="L31" s="5"/>
      <c r="T31" s="101" t="s">
        <v>12</v>
      </c>
      <c r="U31" s="100"/>
      <c r="V31" s="12"/>
      <c r="W31" s="101" t="s">
        <v>12</v>
      </c>
      <c r="X31" s="100"/>
    </row>
    <row r="32" spans="1:34" ht="15" customHeight="1" x14ac:dyDescent="0.25">
      <c r="D32" s="5"/>
      <c r="E32" s="5"/>
      <c r="F32" s="5"/>
      <c r="G32" s="5"/>
      <c r="H32" s="5"/>
      <c r="I32" s="5"/>
      <c r="J32" s="5"/>
      <c r="K32" s="5"/>
      <c r="L32" s="5"/>
      <c r="T32" s="101"/>
      <c r="U32" s="19" t="s">
        <v>11</v>
      </c>
      <c r="V32" s="12"/>
      <c r="W32" s="101"/>
      <c r="X32" s="19" t="s">
        <v>11</v>
      </c>
    </row>
    <row r="33" spans="1:24" ht="15" customHeight="1" thickBot="1" x14ac:dyDescent="0.3">
      <c r="D33" s="5"/>
      <c r="E33" s="5"/>
      <c r="F33" s="5"/>
      <c r="G33" s="5"/>
      <c r="H33" s="5"/>
      <c r="I33" s="5"/>
      <c r="J33" s="5"/>
      <c r="K33" s="5"/>
      <c r="L33" s="5"/>
      <c r="T33" s="102"/>
      <c r="U33" s="18" t="s">
        <v>13</v>
      </c>
      <c r="V33" s="12"/>
      <c r="W33" s="102"/>
      <c r="X33" s="18" t="s">
        <v>13</v>
      </c>
    </row>
    <row r="34" spans="1:24" ht="15" customHeight="1" x14ac:dyDescent="0.25">
      <c r="D34" s="5"/>
      <c r="E34" s="5"/>
      <c r="F34" s="5"/>
      <c r="G34" s="5"/>
      <c r="H34" s="54"/>
      <c r="I34" s="55"/>
      <c r="J34" s="5"/>
      <c r="K34" s="5"/>
      <c r="L34" s="5"/>
      <c r="T34" s="6">
        <v>15</v>
      </c>
      <c r="U34" s="15">
        <v>170</v>
      </c>
      <c r="V34" s="12"/>
      <c r="W34" s="6">
        <v>15</v>
      </c>
      <c r="X34" s="15">
        <v>145</v>
      </c>
    </row>
    <row r="35" spans="1:24" ht="15" customHeight="1" x14ac:dyDescent="0.25">
      <c r="D35" s="5"/>
      <c r="E35" s="5"/>
      <c r="F35" s="5"/>
      <c r="G35" s="5"/>
      <c r="H35" s="55"/>
      <c r="I35" s="55"/>
      <c r="J35" s="5"/>
      <c r="K35" s="5"/>
      <c r="L35" s="5"/>
      <c r="T35" s="6">
        <v>20</v>
      </c>
      <c r="U35" s="15">
        <v>225</v>
      </c>
      <c r="V35" s="12"/>
      <c r="W35" s="6">
        <v>20</v>
      </c>
      <c r="X35" s="15">
        <v>195</v>
      </c>
    </row>
    <row r="36" spans="1:24" ht="19.5" customHeight="1" x14ac:dyDescent="0.25">
      <c r="D36" s="5"/>
      <c r="E36" s="5"/>
      <c r="F36" s="5"/>
      <c r="G36" s="5"/>
      <c r="H36" s="55"/>
      <c r="I36" s="55"/>
      <c r="J36" s="5"/>
      <c r="K36" s="5"/>
      <c r="L36" s="5"/>
      <c r="T36" s="6">
        <v>25</v>
      </c>
      <c r="U36" s="15">
        <v>280</v>
      </c>
      <c r="V36" s="12"/>
      <c r="W36" s="6">
        <v>25</v>
      </c>
      <c r="X36" s="15">
        <v>240</v>
      </c>
    </row>
    <row r="37" spans="1:24" ht="15" customHeight="1" x14ac:dyDescent="0.25">
      <c r="D37" s="5"/>
      <c r="E37" s="57"/>
      <c r="F37" s="57"/>
      <c r="G37" s="57"/>
      <c r="H37" s="57"/>
      <c r="I37" s="57"/>
      <c r="J37" s="57"/>
      <c r="K37" s="57"/>
      <c r="L37" s="57"/>
      <c r="T37" s="6">
        <v>30</v>
      </c>
      <c r="U37" s="15">
        <v>335</v>
      </c>
      <c r="V37" s="12"/>
      <c r="W37" s="6">
        <v>30</v>
      </c>
      <c r="X37" s="15">
        <v>290</v>
      </c>
    </row>
    <row r="38" spans="1:24" ht="15" customHeight="1" x14ac:dyDescent="0.25">
      <c r="D38" s="5"/>
      <c r="E38" s="57"/>
      <c r="F38" s="57"/>
      <c r="G38" s="57"/>
      <c r="H38" s="57"/>
      <c r="I38" s="57"/>
      <c r="J38" s="57"/>
      <c r="K38" s="57"/>
      <c r="L38" s="57"/>
      <c r="T38" s="6">
        <v>35</v>
      </c>
      <c r="U38" s="15">
        <v>390</v>
      </c>
      <c r="W38" s="6">
        <v>35</v>
      </c>
      <c r="X38" s="15">
        <v>335</v>
      </c>
    </row>
    <row r="39" spans="1:24" ht="15" customHeight="1" x14ac:dyDescent="0.25">
      <c r="D39" s="5"/>
      <c r="E39" s="5"/>
      <c r="F39" s="5"/>
      <c r="G39" s="5"/>
      <c r="H39" s="5"/>
      <c r="I39" s="5"/>
      <c r="J39" s="5"/>
      <c r="K39" s="5"/>
      <c r="L39" s="5"/>
      <c r="T39" s="6">
        <v>40</v>
      </c>
      <c r="U39" s="15">
        <v>445</v>
      </c>
      <c r="W39" s="6">
        <v>40</v>
      </c>
      <c r="X39" s="15">
        <v>385</v>
      </c>
    </row>
    <row r="40" spans="1:24" ht="15" customHeight="1" x14ac:dyDescent="0.25">
      <c r="D40" s="5"/>
      <c r="E40" s="5"/>
      <c r="F40" s="5"/>
      <c r="G40" s="5"/>
      <c r="H40" s="5"/>
      <c r="I40" s="52"/>
      <c r="J40" s="52"/>
      <c r="K40" s="52"/>
      <c r="L40" s="52"/>
      <c r="T40" s="6">
        <v>45</v>
      </c>
      <c r="U40" s="15">
        <v>500</v>
      </c>
      <c r="W40" s="6">
        <v>45</v>
      </c>
      <c r="X40" s="15">
        <v>430</v>
      </c>
    </row>
    <row r="41" spans="1:24" ht="15" customHeight="1" x14ac:dyDescent="0.25">
      <c r="D41" s="5"/>
      <c r="E41" s="56"/>
      <c r="F41" s="56"/>
      <c r="G41" s="56"/>
      <c r="H41" s="56"/>
      <c r="I41" s="49"/>
      <c r="J41" s="49"/>
      <c r="K41" s="49"/>
      <c r="L41" s="49"/>
      <c r="T41" s="6">
        <v>50</v>
      </c>
      <c r="U41" s="16">
        <v>555</v>
      </c>
      <c r="W41" s="6">
        <v>50</v>
      </c>
      <c r="X41" s="16">
        <v>480</v>
      </c>
    </row>
    <row r="42" spans="1:24" ht="15" customHeight="1" x14ac:dyDescent="0.25">
      <c r="D42" s="5"/>
      <c r="E42" s="56"/>
      <c r="F42" s="56"/>
      <c r="G42" s="56"/>
      <c r="H42" s="56"/>
      <c r="I42" s="49"/>
      <c r="J42" s="49"/>
      <c r="K42" s="49"/>
      <c r="L42" s="49"/>
      <c r="T42" s="6">
        <v>55</v>
      </c>
      <c r="U42" s="16">
        <v>610</v>
      </c>
      <c r="W42" s="6">
        <v>55</v>
      </c>
      <c r="X42" s="16">
        <v>530</v>
      </c>
    </row>
    <row r="43" spans="1:24" ht="15" customHeight="1" x14ac:dyDescent="0.25">
      <c r="D43" s="5"/>
      <c r="E43" s="56"/>
      <c r="F43" s="56"/>
      <c r="G43" s="56"/>
      <c r="H43" s="56"/>
      <c r="I43" s="49"/>
      <c r="J43" s="49"/>
      <c r="K43" s="49"/>
      <c r="L43" s="49"/>
      <c r="T43" s="6">
        <v>60</v>
      </c>
      <c r="U43" s="16">
        <v>665</v>
      </c>
      <c r="W43" s="6">
        <v>60</v>
      </c>
      <c r="X43" s="16">
        <v>575</v>
      </c>
    </row>
    <row r="44" spans="1:24" ht="15" customHeight="1" x14ac:dyDescent="0.25">
      <c r="D44" s="5"/>
      <c r="E44" s="56"/>
      <c r="F44" s="56"/>
      <c r="G44" s="56"/>
      <c r="H44" s="56"/>
      <c r="I44" s="49"/>
      <c r="J44" s="49"/>
      <c r="K44" s="49"/>
      <c r="L44" s="49"/>
      <c r="T44" s="6">
        <v>65</v>
      </c>
      <c r="U44" s="16">
        <v>720</v>
      </c>
      <c r="W44" s="6">
        <v>65</v>
      </c>
      <c r="X44" s="16">
        <v>625</v>
      </c>
    </row>
    <row r="45" spans="1:24" ht="15" customHeight="1" x14ac:dyDescent="0.25">
      <c r="D45" s="5"/>
      <c r="E45" s="56"/>
      <c r="F45" s="56"/>
      <c r="G45" s="56"/>
      <c r="H45" s="56"/>
      <c r="I45" s="49"/>
      <c r="J45" s="49"/>
      <c r="K45" s="49"/>
      <c r="L45" s="49"/>
      <c r="T45" s="6">
        <v>70</v>
      </c>
      <c r="U45" s="16">
        <v>775</v>
      </c>
      <c r="W45" s="6">
        <v>70</v>
      </c>
      <c r="X45" s="16">
        <v>670</v>
      </c>
    </row>
    <row r="46" spans="1:24" ht="15" customHeight="1" x14ac:dyDescent="0.25">
      <c r="C46" s="25"/>
      <c r="D46" s="5"/>
      <c r="E46" s="56"/>
      <c r="F46" s="56"/>
      <c r="G46" s="56"/>
      <c r="H46" s="52"/>
      <c r="I46" s="52"/>
      <c r="J46" s="52"/>
      <c r="K46" s="52"/>
      <c r="L46" s="52"/>
      <c r="T46" s="6">
        <v>75</v>
      </c>
      <c r="U46" s="16">
        <v>830</v>
      </c>
      <c r="W46" s="6">
        <v>75</v>
      </c>
      <c r="X46" s="16">
        <v>720</v>
      </c>
    </row>
    <row r="47" spans="1:24" ht="15" customHeight="1" thickBot="1" x14ac:dyDescent="0.3">
      <c r="C47" s="42"/>
      <c r="E47" s="56"/>
      <c r="F47" s="56"/>
      <c r="G47" s="56"/>
      <c r="H47" s="52"/>
      <c r="I47" s="52"/>
      <c r="J47" s="52"/>
      <c r="K47" s="52"/>
      <c r="L47" s="52"/>
      <c r="T47" s="7">
        <v>80</v>
      </c>
      <c r="U47" s="17">
        <v>885</v>
      </c>
      <c r="W47" s="7">
        <v>80</v>
      </c>
      <c r="X47" s="17">
        <v>765</v>
      </c>
    </row>
    <row r="48" spans="1:24" ht="15" customHeight="1" x14ac:dyDescent="0.25">
      <c r="A48" s="22"/>
      <c r="C48" s="48"/>
      <c r="E48" s="53"/>
      <c r="F48" s="53"/>
      <c r="G48" s="53"/>
      <c r="H48" s="53"/>
      <c r="I48" s="53"/>
      <c r="J48" s="53"/>
      <c r="K48" s="53"/>
      <c r="L48" s="53"/>
      <c r="T48" s="6"/>
      <c r="U48" s="16"/>
    </row>
    <row r="49" spans="3:24" x14ac:dyDescent="0.25">
      <c r="C49" s="48"/>
      <c r="E49" s="53"/>
      <c r="G49" s="5"/>
      <c r="H49" s="5"/>
      <c r="J49" s="50"/>
      <c r="K49" s="50"/>
      <c r="L49" s="50"/>
      <c r="T49" s="6"/>
      <c r="U49" s="16"/>
      <c r="W49" s="6"/>
      <c r="X49" s="16"/>
    </row>
    <row r="50" spans="3:24" x14ac:dyDescent="0.25">
      <c r="C50" s="48"/>
      <c r="E50" s="53"/>
      <c r="F50" s="53"/>
      <c r="G50" s="53"/>
      <c r="H50" s="50"/>
      <c r="I50" s="50"/>
      <c r="J50" s="50"/>
      <c r="K50" s="50"/>
      <c r="L50" s="50"/>
      <c r="T50" s="6"/>
      <c r="U50" s="16"/>
      <c r="W50" s="6"/>
      <c r="X50" s="16"/>
    </row>
    <row r="51" spans="3:24" ht="15" customHeight="1" x14ac:dyDescent="0.25"/>
    <row r="54" spans="3:24" ht="15.75" thickBot="1" x14ac:dyDescent="0.3"/>
    <row r="55" spans="3:24" ht="15.75" thickBot="1" x14ac:dyDescent="0.3">
      <c r="T55" s="95" t="s">
        <v>15</v>
      </c>
      <c r="U55" s="96"/>
      <c r="W55" s="95" t="s">
        <v>16</v>
      </c>
      <c r="X55" s="96"/>
    </row>
    <row r="56" spans="3:24" x14ac:dyDescent="0.25">
      <c r="U56" t="s">
        <v>19</v>
      </c>
      <c r="X56" t="s">
        <v>20</v>
      </c>
    </row>
  </sheetData>
  <sheetProtection selectLockedCells="1"/>
  <mergeCells count="25">
    <mergeCell ref="A5:F5"/>
    <mergeCell ref="A7:B7"/>
    <mergeCell ref="A9:B9"/>
    <mergeCell ref="A6:B6"/>
    <mergeCell ref="A8:B8"/>
    <mergeCell ref="E6:F6"/>
    <mergeCell ref="E8:F8"/>
    <mergeCell ref="E9:F9"/>
    <mergeCell ref="E7:F7"/>
    <mergeCell ref="A10:B10"/>
    <mergeCell ref="T26:AH26"/>
    <mergeCell ref="A12:B12"/>
    <mergeCell ref="A14:B14"/>
    <mergeCell ref="A16:B16"/>
    <mergeCell ref="A26:B26"/>
    <mergeCell ref="E18:F18"/>
    <mergeCell ref="E26:F27"/>
    <mergeCell ref="T55:U55"/>
    <mergeCell ref="E10:F10"/>
    <mergeCell ref="W55:X55"/>
    <mergeCell ref="U29:U31"/>
    <mergeCell ref="T31:T33"/>
    <mergeCell ref="X29:X31"/>
    <mergeCell ref="W31:W33"/>
    <mergeCell ref="T10:AH10"/>
  </mergeCells>
  <conditionalFormatting sqref="B13">
    <cfRule type="cellIs" dxfId="10" priority="14" stopIfTrue="1" operator="greaterThanOrEqual">
      <formula>$B$11</formula>
    </cfRule>
  </conditionalFormatting>
  <conditionalFormatting sqref="B23">
    <cfRule type="expression" dxfId="9" priority="3" stopIfTrue="1">
      <formula>$B$23&lt;-6</formula>
    </cfRule>
    <cfRule type="expression" dxfId="8" priority="4" stopIfTrue="1">
      <formula>$B$23&gt;6</formula>
    </cfRule>
  </conditionalFormatting>
  <conditionalFormatting sqref="B25">
    <cfRule type="expression" dxfId="7" priority="1" stopIfTrue="1">
      <formula>$B$25&lt;-6</formula>
    </cfRule>
    <cfRule type="expression" dxfId="6" priority="2" stopIfTrue="1">
      <formula>$B$25&gt;6</formula>
    </cfRule>
  </conditionalFormatting>
  <conditionalFormatting sqref="F11">
    <cfRule type="expression" dxfId="5" priority="92" stopIfTrue="1">
      <formula>$F$11&lt;&gt;$E$29</formula>
    </cfRule>
  </conditionalFormatting>
  <conditionalFormatting sqref="F17">
    <cfRule type="expression" dxfId="4" priority="93" stopIfTrue="1">
      <formula>$F$17=$F$11</formula>
    </cfRule>
    <cfRule type="expression" dxfId="3" priority="94" stopIfTrue="1">
      <formula>$F$17&lt;&gt;$E$29</formula>
    </cfRule>
  </conditionalFormatting>
  <conditionalFormatting sqref="F19">
    <cfRule type="expression" dxfId="2" priority="95" stopIfTrue="1">
      <formula>$F$19&lt;&gt;$B$29</formula>
    </cfRule>
  </conditionalFormatting>
  <conditionalFormatting sqref="F25">
    <cfRule type="expression" dxfId="1" priority="96" stopIfTrue="1">
      <formula>$F$25=$F$19</formula>
    </cfRule>
    <cfRule type="expression" dxfId="0" priority="97" stopIfTrue="1">
      <formula>$F$25&lt;&gt;$B$29</formula>
    </cfRule>
  </conditionalFormatting>
  <dataValidations count="5">
    <dataValidation type="list" allowBlank="1" showInputMessage="1" showErrorMessage="1" sqref="B19">
      <formula1>$T$12:$AC$12</formula1>
    </dataValidation>
    <dataValidation type="list" allowBlank="1" showInputMessage="1" showErrorMessage="1" sqref="B17">
      <formula1>$Q$12:$Q$16</formula1>
    </dataValidation>
    <dataValidation type="list" allowBlank="1" showInputMessage="1" showErrorMessage="1" sqref="B13">
      <formula1>$O$10:$O$13</formula1>
    </dataValidation>
    <dataValidation type="list" allowBlank="1" showInputMessage="1" showErrorMessage="1" sqref="B11">
      <formula1>$N$10:$N$13</formula1>
    </dataValidation>
    <dataValidation type="list" allowBlank="1" showInputMessage="1" showErrorMessage="1" sqref="B15">
      <formula1>$O$10:$O$12</formula1>
    </dataValidation>
  </dataValidations>
  <printOptions horizontalCentered="1"/>
  <pageMargins left="0.7" right="0.7" top="0.5" bottom="0.5" header="0" footer="0.3"/>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145" zoomScaleNormal="100" zoomScaleSheetLayoutView="145" workbookViewId="0">
      <selection activeCell="A5" sqref="A5:J5"/>
    </sheetView>
  </sheetViews>
  <sheetFormatPr defaultRowHeight="15" x14ac:dyDescent="0.25"/>
  <cols>
    <col min="1" max="1" width="3.7109375" customWidth="1"/>
  </cols>
  <sheetData>
    <row r="1" spans="1:10" ht="23.25" x14ac:dyDescent="0.25">
      <c r="A1" s="75" t="s">
        <v>0</v>
      </c>
      <c r="B1" s="74"/>
    </row>
    <row r="2" spans="1:10" ht="8.1" customHeight="1" x14ac:dyDescent="0.25"/>
    <row r="3" spans="1:10" x14ac:dyDescent="0.25">
      <c r="A3" s="51" t="s">
        <v>62</v>
      </c>
      <c r="C3" s="5"/>
      <c r="D3" s="5"/>
      <c r="E3" s="5"/>
      <c r="F3" s="5"/>
    </row>
    <row r="4" spans="1:10" ht="30" customHeight="1" x14ac:dyDescent="0.25">
      <c r="A4" s="127" t="s">
        <v>63</v>
      </c>
      <c r="B4" s="127"/>
      <c r="C4" s="127"/>
      <c r="D4" s="127"/>
      <c r="E4" s="127"/>
      <c r="F4" s="127"/>
      <c r="G4" s="127"/>
      <c r="H4" s="127"/>
      <c r="I4" s="127"/>
      <c r="J4" s="127"/>
    </row>
    <row r="5" spans="1:10" ht="92.25" customHeight="1" x14ac:dyDescent="0.25">
      <c r="A5" s="127" t="s">
        <v>66</v>
      </c>
      <c r="B5" s="127"/>
      <c r="C5" s="127"/>
      <c r="D5" s="127"/>
      <c r="E5" s="127"/>
      <c r="F5" s="127"/>
      <c r="G5" s="127"/>
      <c r="H5" s="127"/>
      <c r="I5" s="127"/>
      <c r="J5" s="127"/>
    </row>
    <row r="6" spans="1:10" ht="92.25" customHeight="1" x14ac:dyDescent="0.25">
      <c r="A6" s="127" t="s">
        <v>64</v>
      </c>
      <c r="B6" s="127"/>
      <c r="C6" s="127"/>
      <c r="D6" s="127"/>
      <c r="E6" s="127"/>
      <c r="F6" s="127"/>
      <c r="G6" s="127"/>
      <c r="H6" s="127"/>
      <c r="I6" s="127"/>
      <c r="J6" s="127"/>
    </row>
    <row r="7" spans="1:10" ht="30" customHeight="1" x14ac:dyDescent="0.25">
      <c r="A7" s="127" t="s">
        <v>65</v>
      </c>
      <c r="B7" s="127"/>
      <c r="C7" s="127"/>
      <c r="D7" s="127"/>
      <c r="E7" s="127"/>
      <c r="F7" s="127"/>
      <c r="G7" s="127"/>
      <c r="H7" s="127"/>
      <c r="I7" s="127"/>
      <c r="J7" s="127"/>
    </row>
    <row r="8" spans="1:10" ht="8.1" customHeight="1" x14ac:dyDescent="0.25"/>
    <row r="9" spans="1:10" x14ac:dyDescent="0.25">
      <c r="A9" s="85" t="s">
        <v>39</v>
      </c>
    </row>
    <row r="10" spans="1:10" x14ac:dyDescent="0.25">
      <c r="A10" t="s">
        <v>46</v>
      </c>
    </row>
    <row r="11" spans="1:10" x14ac:dyDescent="0.25">
      <c r="A11" s="129" t="s">
        <v>47</v>
      </c>
      <c r="B11" s="129"/>
      <c r="C11" s="129"/>
      <c r="D11" s="129"/>
      <c r="E11" s="129"/>
      <c r="F11" s="129"/>
      <c r="G11" s="129"/>
      <c r="H11" s="129"/>
      <c r="I11" s="129"/>
      <c r="J11" s="129"/>
    </row>
    <row r="12" spans="1:10" ht="18" x14ac:dyDescent="0.35">
      <c r="A12" t="s">
        <v>52</v>
      </c>
    </row>
    <row r="13" spans="1:10" x14ac:dyDescent="0.25">
      <c r="B13" t="s">
        <v>43</v>
      </c>
    </row>
    <row r="14" spans="1:10" ht="18" x14ac:dyDescent="0.35">
      <c r="B14" t="s">
        <v>42</v>
      </c>
    </row>
    <row r="15" spans="1:10" ht="18" x14ac:dyDescent="0.35">
      <c r="B15" t="s">
        <v>44</v>
      </c>
    </row>
    <row r="16" spans="1:10" x14ac:dyDescent="0.25">
      <c r="A16" s="130" t="s">
        <v>48</v>
      </c>
      <c r="B16" s="130"/>
      <c r="C16" s="130"/>
      <c r="D16" s="130"/>
      <c r="E16" s="130"/>
      <c r="F16" s="130"/>
      <c r="G16" s="130"/>
      <c r="H16" s="130"/>
      <c r="I16" s="130"/>
      <c r="J16" s="130"/>
    </row>
    <row r="17" spans="1:10" ht="45" customHeight="1" x14ac:dyDescent="0.25">
      <c r="A17" s="128" t="s">
        <v>53</v>
      </c>
      <c r="B17" s="128"/>
      <c r="C17" s="128"/>
      <c r="D17" s="128"/>
      <c r="E17" s="128"/>
      <c r="F17" s="128"/>
      <c r="G17" s="128"/>
      <c r="H17" s="128"/>
      <c r="I17" s="128"/>
      <c r="J17" s="128"/>
    </row>
    <row r="18" spans="1:10" ht="93.75" customHeight="1" x14ac:dyDescent="0.25">
      <c r="A18" s="128" t="s">
        <v>54</v>
      </c>
      <c r="B18" s="128"/>
      <c r="C18" s="128"/>
      <c r="D18" s="128"/>
      <c r="E18" s="128"/>
      <c r="F18" s="128"/>
      <c r="G18" s="128"/>
      <c r="H18" s="128"/>
      <c r="I18" s="128"/>
      <c r="J18" s="128"/>
    </row>
    <row r="19" spans="1:10" ht="30" customHeight="1" x14ac:dyDescent="0.25">
      <c r="A19" s="128" t="s">
        <v>49</v>
      </c>
      <c r="B19" s="128"/>
      <c r="C19" s="128"/>
      <c r="D19" s="128"/>
      <c r="E19" s="128"/>
      <c r="F19" s="128"/>
      <c r="G19" s="128"/>
      <c r="H19" s="128"/>
      <c r="I19" s="128"/>
      <c r="J19" s="128"/>
    </row>
    <row r="20" spans="1:10" x14ac:dyDescent="0.25">
      <c r="A20" s="130" t="s">
        <v>50</v>
      </c>
      <c r="B20" s="130"/>
      <c r="C20" s="130"/>
      <c r="D20" s="130"/>
      <c r="E20" s="130"/>
      <c r="F20" s="130"/>
      <c r="G20" s="130"/>
      <c r="H20" s="130"/>
      <c r="I20" s="130"/>
      <c r="J20" s="130"/>
    </row>
    <row r="21" spans="1:10" ht="45" customHeight="1" x14ac:dyDescent="0.25">
      <c r="A21" s="128" t="s">
        <v>55</v>
      </c>
      <c r="B21" s="128"/>
      <c r="C21" s="128"/>
      <c r="D21" s="128"/>
      <c r="E21" s="128"/>
      <c r="F21" s="128"/>
      <c r="G21" s="128"/>
      <c r="H21" s="128"/>
      <c r="I21" s="128"/>
      <c r="J21" s="128"/>
    </row>
    <row r="22" spans="1:10" ht="33" customHeight="1" x14ac:dyDescent="0.25">
      <c r="A22" s="128" t="s">
        <v>56</v>
      </c>
      <c r="B22" s="128"/>
      <c r="C22" s="128"/>
      <c r="D22" s="128"/>
      <c r="E22" s="128"/>
      <c r="F22" s="128"/>
      <c r="G22" s="128"/>
      <c r="H22" s="128"/>
      <c r="I22" s="128"/>
      <c r="J22" s="128"/>
    </row>
    <row r="23" spans="1:10" ht="30" customHeight="1" x14ac:dyDescent="0.25">
      <c r="A23" s="128" t="s">
        <v>51</v>
      </c>
      <c r="B23" s="128"/>
      <c r="C23" s="128"/>
      <c r="D23" s="128"/>
      <c r="E23" s="128"/>
      <c r="F23" s="128"/>
      <c r="G23" s="128"/>
      <c r="H23" s="128"/>
      <c r="I23" s="128"/>
      <c r="J23" s="128"/>
    </row>
  </sheetData>
  <sheetProtection sheet="1"/>
  <mergeCells count="13">
    <mergeCell ref="A4:J4"/>
    <mergeCell ref="A6:J6"/>
    <mergeCell ref="A7:J7"/>
    <mergeCell ref="A5:J5"/>
    <mergeCell ref="A23:J23"/>
    <mergeCell ref="A22:J22"/>
    <mergeCell ref="A18:J18"/>
    <mergeCell ref="A19:J19"/>
    <mergeCell ref="A11:J11"/>
    <mergeCell ref="A17:J17"/>
    <mergeCell ref="A20:J20"/>
    <mergeCell ref="A16:J16"/>
    <mergeCell ref="A21:J21"/>
  </mergeCells>
  <pageMargins left="0.7" right="0.7" top="0.75" bottom="0.75" header="0.3" footer="0.3"/>
  <pageSetup scale="98" orientation="portrait" verticalDpi="300" r:id="rId1"/>
  <rowBreaks count="1" manualBreakCount="1">
    <brk id="2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Computations</vt:lpstr>
      <vt:lpstr>Assumptions</vt:lpstr>
      <vt:lpstr>Assumptions!Print_Area</vt:lpstr>
      <vt:lpstr>Computations!Print_Area</vt:lpstr>
    </vt:vector>
  </TitlesOfParts>
  <Company>Johnson, Mirmiran &amp; Thompson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montes</dc:creator>
  <cp:lastModifiedBy>Walls, Renay M (DelDOT)</cp:lastModifiedBy>
  <cp:lastPrinted>2012-02-28T15:49:34Z</cp:lastPrinted>
  <dcterms:created xsi:type="dcterms:W3CDTF">2009-10-20T18:06:38Z</dcterms:created>
  <dcterms:modified xsi:type="dcterms:W3CDTF">2019-05-02T19:17:07Z</dcterms:modified>
</cp:coreProperties>
</file>